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Praptra-B" sheetId="9" r:id="rId5"/>
    <sheet name="Praptra-C" sheetId="15" r:id="rId6"/>
    <sheet name="All Subject Strank Report" sheetId="13" r:id="rId7"/>
  </sheets>
  <definedNames>
    <definedName name="Mark">'Data Entry'!$G$7:$AL$407</definedName>
    <definedName name="NAME">Sheet1!$AX$2:$BP$2001</definedName>
    <definedName name="Name1">Sheet1!$AF$2:$AV$2101</definedName>
    <definedName name="_xlnm.Print_Area" localSheetId="6">'All Subject Strank Report'!$A$1:$M$168</definedName>
    <definedName name="_xlnm.Print_Area" localSheetId="4">'Praptra-B'!$A$1:$Q$169</definedName>
    <definedName name="_xlnm.Print_Area" localSheetId="5">'Praptra-C'!$A$1:$P$165</definedName>
    <definedName name="sessional">'Data Entry'!$BB$7:$BH$407</definedName>
    <definedName name="Subject">'Data Entry'!$BJ$1:$BJ$7</definedName>
  </definedNames>
  <calcPr calcId="124519"/>
</workbook>
</file>

<file path=xl/calcChain.xml><?xml version="1.0" encoding="utf-8"?>
<calcChain xmlns="http://schemas.openxmlformats.org/spreadsheetml/2006/main">
  <c r="BF8" i="10"/>
  <c r="BG8"/>
  <c r="BH8"/>
  <c r="BF9"/>
  <c r="BG9"/>
  <c r="BH9"/>
  <c r="BF10"/>
  <c r="BG10"/>
  <c r="BH10"/>
  <c r="BF11"/>
  <c r="BG11"/>
  <c r="BH11"/>
  <c r="BF12"/>
  <c r="BG12"/>
  <c r="BH12"/>
  <c r="BF13"/>
  <c r="BG13"/>
  <c r="BH13"/>
  <c r="BF14"/>
  <c r="BG14"/>
  <c r="BH14"/>
  <c r="BF15"/>
  <c r="BG15"/>
  <c r="BH15"/>
  <c r="BF16"/>
  <c r="BG16"/>
  <c r="BH16"/>
  <c r="BF17"/>
  <c r="BG17"/>
  <c r="BH17"/>
  <c r="BF18"/>
  <c r="BG18"/>
  <c r="BH18"/>
  <c r="BF19"/>
  <c r="BG19"/>
  <c r="BH19"/>
  <c r="BF20"/>
  <c r="BG20"/>
  <c r="BH20"/>
  <c r="BF21"/>
  <c r="BG21"/>
  <c r="BH21"/>
  <c r="BF22"/>
  <c r="BG22"/>
  <c r="BH22"/>
  <c r="BF23"/>
  <c r="BG23"/>
  <c r="BH23"/>
  <c r="BF24"/>
  <c r="BG24"/>
  <c r="BH24"/>
  <c r="BF25"/>
  <c r="BG25"/>
  <c r="BH25"/>
  <c r="BF26"/>
  <c r="BG26"/>
  <c r="BH26"/>
  <c r="BF27"/>
  <c r="BG27"/>
  <c r="BH27"/>
  <c r="BF28"/>
  <c r="BG28"/>
  <c r="BH28"/>
  <c r="BF29"/>
  <c r="BG29"/>
  <c r="BH29"/>
  <c r="BF30"/>
  <c r="BG30"/>
  <c r="BH30"/>
  <c r="BF31"/>
  <c r="BG31"/>
  <c r="BH31"/>
  <c r="BF32"/>
  <c r="BG32"/>
  <c r="BH32"/>
  <c r="BF33"/>
  <c r="BG33"/>
  <c r="BH33"/>
  <c r="BF34"/>
  <c r="BG34"/>
  <c r="BH34"/>
  <c r="BF35"/>
  <c r="BG35"/>
  <c r="BH35"/>
  <c r="BF36"/>
  <c r="BG36"/>
  <c r="BH36"/>
  <c r="BF37"/>
  <c r="BG37"/>
  <c r="BH37"/>
  <c r="BF38"/>
  <c r="BG38"/>
  <c r="BH38"/>
  <c r="BF39"/>
  <c r="BG39"/>
  <c r="BH39"/>
  <c r="BF40"/>
  <c r="BG40"/>
  <c r="BH40"/>
  <c r="BF41"/>
  <c r="BG41"/>
  <c r="BH41"/>
  <c r="BF42"/>
  <c r="BG42"/>
  <c r="BH42"/>
  <c r="BF43"/>
  <c r="BG43"/>
  <c r="BH43"/>
  <c r="BF44"/>
  <c r="BG44"/>
  <c r="BH44"/>
  <c r="BF45"/>
  <c r="BG45"/>
  <c r="BH45"/>
  <c r="BF46"/>
  <c r="BG46"/>
  <c r="BH46"/>
  <c r="BF47"/>
  <c r="BG47"/>
  <c r="BH47"/>
  <c r="BF48"/>
  <c r="BG48"/>
  <c r="BH48"/>
  <c r="BF49"/>
  <c r="BG49"/>
  <c r="BH49"/>
  <c r="BF50"/>
  <c r="BG50"/>
  <c r="BH50"/>
  <c r="BF51"/>
  <c r="BG51"/>
  <c r="BH51"/>
  <c r="BF52"/>
  <c r="BG52"/>
  <c r="BH52"/>
  <c r="BF53"/>
  <c r="BG53"/>
  <c r="BH53"/>
  <c r="BF54"/>
  <c r="BG54"/>
  <c r="BH54"/>
  <c r="BF55"/>
  <c r="BG55"/>
  <c r="BH55"/>
  <c r="BF56"/>
  <c r="BG56"/>
  <c r="BH56"/>
  <c r="BF57"/>
  <c r="BG57"/>
  <c r="BH57"/>
  <c r="BF58"/>
  <c r="BG58"/>
  <c r="BH58"/>
  <c r="BF59"/>
  <c r="BG59"/>
  <c r="BH59"/>
  <c r="BF60"/>
  <c r="BG60"/>
  <c r="BH60"/>
  <c r="BF61"/>
  <c r="BG61"/>
  <c r="BH61"/>
  <c r="BF62"/>
  <c r="BG62"/>
  <c r="BH62"/>
  <c r="BF63"/>
  <c r="BG63"/>
  <c r="BH63"/>
  <c r="BF64"/>
  <c r="BG64"/>
  <c r="BH64"/>
  <c r="BF65"/>
  <c r="BG65"/>
  <c r="BH65"/>
  <c r="BF66"/>
  <c r="BG66"/>
  <c r="BH66"/>
  <c r="BF67"/>
  <c r="BG67"/>
  <c r="BH67"/>
  <c r="BF68"/>
  <c r="BG68"/>
  <c r="BH68"/>
  <c r="BF69"/>
  <c r="BG69"/>
  <c r="BH69"/>
  <c r="BF70"/>
  <c r="BG70"/>
  <c r="BH70"/>
  <c r="BF71"/>
  <c r="BG71"/>
  <c r="BH71"/>
  <c r="BF72"/>
  <c r="BG72"/>
  <c r="BH72"/>
  <c r="BF73"/>
  <c r="BG73"/>
  <c r="BH73"/>
  <c r="BF74"/>
  <c r="BG74"/>
  <c r="BH74"/>
  <c r="BF75"/>
  <c r="BG75"/>
  <c r="BH75"/>
  <c r="BF76"/>
  <c r="BG76"/>
  <c r="BH76"/>
  <c r="BF77"/>
  <c r="BG77"/>
  <c r="BH77"/>
  <c r="BF78"/>
  <c r="BG78"/>
  <c r="BH78"/>
  <c r="BF79"/>
  <c r="BG79"/>
  <c r="BH79"/>
  <c r="BF80"/>
  <c r="BG80"/>
  <c r="BH80"/>
  <c r="BF81"/>
  <c r="BG81"/>
  <c r="BH81"/>
  <c r="BF82"/>
  <c r="BG82"/>
  <c r="BH82"/>
  <c r="BF83"/>
  <c r="BG83"/>
  <c r="BH83"/>
  <c r="BF84"/>
  <c r="BG84"/>
  <c r="BH84"/>
  <c r="BF85"/>
  <c r="BG85"/>
  <c r="BH85"/>
  <c r="BF86"/>
  <c r="BG86"/>
  <c r="BH86"/>
  <c r="BF87"/>
  <c r="BG87"/>
  <c r="BH87"/>
  <c r="BF88"/>
  <c r="BG88"/>
  <c r="BH88"/>
  <c r="BF89"/>
  <c r="BG89"/>
  <c r="BH89"/>
  <c r="BF90"/>
  <c r="BG90"/>
  <c r="BH90"/>
  <c r="BF91"/>
  <c r="BG91"/>
  <c r="BH91"/>
  <c r="BF92"/>
  <c r="BG92"/>
  <c r="BH92"/>
  <c r="BF93"/>
  <c r="BG93"/>
  <c r="BH93"/>
  <c r="BF94"/>
  <c r="BG94"/>
  <c r="BH94"/>
  <c r="BF95"/>
  <c r="BG95"/>
  <c r="BH95"/>
  <c r="BF96"/>
  <c r="BG96"/>
  <c r="BH96"/>
  <c r="BF97"/>
  <c r="BG97"/>
  <c r="BH97"/>
  <c r="BF98"/>
  <c r="BG98"/>
  <c r="BH98"/>
  <c r="BF99"/>
  <c r="BG99"/>
  <c r="BH99"/>
  <c r="BF100"/>
  <c r="BG100"/>
  <c r="BH100"/>
  <c r="BF101"/>
  <c r="BG101"/>
  <c r="BH101"/>
  <c r="BF102"/>
  <c r="BG102"/>
  <c r="BH102"/>
  <c r="BF103"/>
  <c r="BG103"/>
  <c r="BH103"/>
  <c r="BF104"/>
  <c r="BG104"/>
  <c r="BH104"/>
  <c r="BF105"/>
  <c r="BG105"/>
  <c r="BH105"/>
  <c r="BF106"/>
  <c r="BG106"/>
  <c r="BH106"/>
  <c r="BF107"/>
  <c r="BG107"/>
  <c r="BH107"/>
  <c r="BF108"/>
  <c r="BG108"/>
  <c r="BH108"/>
  <c r="BF109"/>
  <c r="BG109"/>
  <c r="BH109"/>
  <c r="BF110"/>
  <c r="BG110"/>
  <c r="BH110"/>
  <c r="BF111"/>
  <c r="BG111"/>
  <c r="BH111"/>
  <c r="BF112"/>
  <c r="BG112"/>
  <c r="BH112"/>
  <c r="BF113"/>
  <c r="BG113"/>
  <c r="BH113"/>
  <c r="BF114"/>
  <c r="BG114"/>
  <c r="BH114"/>
  <c r="BF115"/>
  <c r="BG115"/>
  <c r="BH115"/>
  <c r="BF116"/>
  <c r="BG116"/>
  <c r="BH116"/>
  <c r="BF117"/>
  <c r="BG117"/>
  <c r="BH117"/>
  <c r="BF118"/>
  <c r="BG118"/>
  <c r="BH118"/>
  <c r="BF119"/>
  <c r="BG119"/>
  <c r="BH119"/>
  <c r="BF120"/>
  <c r="BG120"/>
  <c r="BH120"/>
  <c r="BF121"/>
  <c r="BG121"/>
  <c r="BH121"/>
  <c r="BF122"/>
  <c r="BG122"/>
  <c r="BH122"/>
  <c r="BF123"/>
  <c r="BG123"/>
  <c r="BH123"/>
  <c r="BF124"/>
  <c r="BG124"/>
  <c r="BH124"/>
  <c r="BF125"/>
  <c r="BG125"/>
  <c r="BH125"/>
  <c r="BF126"/>
  <c r="BG126"/>
  <c r="BH126"/>
  <c r="BF127"/>
  <c r="BG127"/>
  <c r="BH127"/>
  <c r="BF128"/>
  <c r="BG128"/>
  <c r="BH128"/>
  <c r="BF129"/>
  <c r="BG129"/>
  <c r="BH129"/>
  <c r="BF130"/>
  <c r="BG130"/>
  <c r="BH130"/>
  <c r="BF131"/>
  <c r="BG131"/>
  <c r="BH131"/>
  <c r="BF132"/>
  <c r="BG132"/>
  <c r="BH132"/>
  <c r="BF133"/>
  <c r="BG133"/>
  <c r="BH133"/>
  <c r="BF134"/>
  <c r="BG134"/>
  <c r="BH134"/>
  <c r="BF135"/>
  <c r="BG135"/>
  <c r="BH135"/>
  <c r="BF136"/>
  <c r="BG136"/>
  <c r="BH136"/>
  <c r="BF137"/>
  <c r="BG137"/>
  <c r="BH137"/>
  <c r="BF138"/>
  <c r="BG138"/>
  <c r="BH138"/>
  <c r="BF139"/>
  <c r="BG139"/>
  <c r="BH139"/>
  <c r="BF140"/>
  <c r="BG140"/>
  <c r="BH140"/>
  <c r="BF141"/>
  <c r="BG141"/>
  <c r="BH141"/>
  <c r="BF142"/>
  <c r="BG142"/>
  <c r="BH142"/>
  <c r="BF143"/>
  <c r="BG143"/>
  <c r="BH143"/>
  <c r="BF144"/>
  <c r="BG144"/>
  <c r="BH144"/>
  <c r="BF145"/>
  <c r="BG145"/>
  <c r="BH145"/>
  <c r="BF146"/>
  <c r="BG146"/>
  <c r="BH146"/>
  <c r="BF147"/>
  <c r="BG147"/>
  <c r="BH147"/>
  <c r="BF148"/>
  <c r="BG148"/>
  <c r="BH148"/>
  <c r="BF149"/>
  <c r="BG149"/>
  <c r="BH149"/>
  <c r="BF150"/>
  <c r="BG150"/>
  <c r="BH150"/>
  <c r="BF151"/>
  <c r="BG151"/>
  <c r="BH151"/>
  <c r="BF152"/>
  <c r="BG152"/>
  <c r="BH152"/>
  <c r="BF153"/>
  <c r="BG153"/>
  <c r="BH153"/>
  <c r="BF154"/>
  <c r="BG154"/>
  <c r="BH154"/>
  <c r="BF155"/>
  <c r="BG155"/>
  <c r="BH155"/>
  <c r="BF156"/>
  <c r="BG156"/>
  <c r="BH156"/>
  <c r="BF157"/>
  <c r="BG157"/>
  <c r="BH157"/>
  <c r="BF158"/>
  <c r="BG158"/>
  <c r="BH158"/>
  <c r="BF159"/>
  <c r="BG159"/>
  <c r="BH159"/>
  <c r="BF160"/>
  <c r="BG160"/>
  <c r="BH160"/>
  <c r="BF161"/>
  <c r="BG161"/>
  <c r="BH161"/>
  <c r="BF162"/>
  <c r="BG162"/>
  <c r="BH162"/>
  <c r="BF163"/>
  <c r="BG163"/>
  <c r="BH163"/>
  <c r="BF164"/>
  <c r="BG164"/>
  <c r="BH164"/>
  <c r="BF165"/>
  <c r="BG165"/>
  <c r="BH165"/>
  <c r="BF166"/>
  <c r="BG166"/>
  <c r="BH166"/>
  <c r="BF167"/>
  <c r="BG167"/>
  <c r="BH167"/>
  <c r="BF168"/>
  <c r="BG168"/>
  <c r="BH168"/>
  <c r="BF169"/>
  <c r="BG169"/>
  <c r="BH169"/>
  <c r="BF170"/>
  <c r="BG170"/>
  <c r="BH170"/>
  <c r="BF171"/>
  <c r="BG171"/>
  <c r="BH171"/>
  <c r="BF172"/>
  <c r="BG172"/>
  <c r="BH172"/>
  <c r="BF173"/>
  <c r="BG173"/>
  <c r="BH173"/>
  <c r="BF174"/>
  <c r="BG174"/>
  <c r="BH174"/>
  <c r="BF175"/>
  <c r="BG175"/>
  <c r="BH175"/>
  <c r="BF176"/>
  <c r="BG176"/>
  <c r="BH176"/>
  <c r="BF177"/>
  <c r="BG177"/>
  <c r="BH177"/>
  <c r="BF178"/>
  <c r="BG178"/>
  <c r="BH178"/>
  <c r="BF179"/>
  <c r="BG179"/>
  <c r="BH179"/>
  <c r="BF180"/>
  <c r="BG180"/>
  <c r="BH180"/>
  <c r="BF181"/>
  <c r="BG181"/>
  <c r="BH181"/>
  <c r="BF182"/>
  <c r="BG182"/>
  <c r="BH182"/>
  <c r="BF183"/>
  <c r="BG183"/>
  <c r="BH183"/>
  <c r="BF184"/>
  <c r="BG184"/>
  <c r="BH184"/>
  <c r="BF185"/>
  <c r="BG185"/>
  <c r="BH185"/>
  <c r="BF186"/>
  <c r="BG186"/>
  <c r="BH186"/>
  <c r="BF187"/>
  <c r="BG187"/>
  <c r="BH187"/>
  <c r="BF188"/>
  <c r="BG188"/>
  <c r="BH188"/>
  <c r="BF189"/>
  <c r="BG189"/>
  <c r="BH189"/>
  <c r="BF190"/>
  <c r="BG190"/>
  <c r="BH190"/>
  <c r="BF191"/>
  <c r="BG191"/>
  <c r="BH191"/>
  <c r="BF192"/>
  <c r="BG192"/>
  <c r="BH192"/>
  <c r="BF193"/>
  <c r="BG193"/>
  <c r="BH193"/>
  <c r="BF194"/>
  <c r="BG194"/>
  <c r="BH194"/>
  <c r="BF195"/>
  <c r="BG195"/>
  <c r="BH195"/>
  <c r="BF196"/>
  <c r="BG196"/>
  <c r="BH196"/>
  <c r="BF197"/>
  <c r="BG197"/>
  <c r="BH197"/>
  <c r="BF198"/>
  <c r="BG198"/>
  <c r="BH198"/>
  <c r="BF199"/>
  <c r="BG199"/>
  <c r="BH199"/>
  <c r="BF200"/>
  <c r="BG200"/>
  <c r="BH200"/>
  <c r="BF201"/>
  <c r="BG201"/>
  <c r="BH201"/>
  <c r="BF202"/>
  <c r="BG202"/>
  <c r="BH202"/>
  <c r="BF203"/>
  <c r="BG203"/>
  <c r="BH203"/>
  <c r="BF204"/>
  <c r="BG204"/>
  <c r="BH204"/>
  <c r="BF205"/>
  <c r="BG205"/>
  <c r="BH205"/>
  <c r="BF206"/>
  <c r="BG206"/>
  <c r="BH206"/>
  <c r="BF207"/>
  <c r="BG207"/>
  <c r="BH207"/>
  <c r="BF208"/>
  <c r="BG208"/>
  <c r="BH208"/>
  <c r="BF209"/>
  <c r="BG209"/>
  <c r="BH209"/>
  <c r="BF210"/>
  <c r="BG210"/>
  <c r="BH210"/>
  <c r="BF211"/>
  <c r="BG211"/>
  <c r="BH211"/>
  <c r="BF212"/>
  <c r="BG212"/>
  <c r="BH212"/>
  <c r="BF213"/>
  <c r="BG213"/>
  <c r="BH213"/>
  <c r="BF214"/>
  <c r="BG214"/>
  <c r="BH214"/>
  <c r="BF215"/>
  <c r="BG215"/>
  <c r="BH215"/>
  <c r="BF216"/>
  <c r="BG216"/>
  <c r="BH216"/>
  <c r="BF217"/>
  <c r="BG217"/>
  <c r="BH217"/>
  <c r="BF218"/>
  <c r="BG218"/>
  <c r="BH218"/>
  <c r="BF219"/>
  <c r="BG219"/>
  <c r="BH219"/>
  <c r="BF220"/>
  <c r="BG220"/>
  <c r="BH220"/>
  <c r="BF221"/>
  <c r="BG221"/>
  <c r="BH221"/>
  <c r="BF222"/>
  <c r="BG222"/>
  <c r="BH222"/>
  <c r="BF223"/>
  <c r="BG223"/>
  <c r="BH223"/>
  <c r="BF224"/>
  <c r="BG224"/>
  <c r="BH224"/>
  <c r="BF225"/>
  <c r="BG225"/>
  <c r="BH225"/>
  <c r="BF226"/>
  <c r="BG226"/>
  <c r="BH226"/>
  <c r="BF227"/>
  <c r="BG227"/>
  <c r="BH227"/>
  <c r="BF228"/>
  <c r="BG228"/>
  <c r="BH228"/>
  <c r="BF229"/>
  <c r="BG229"/>
  <c r="BH229"/>
  <c r="BF230"/>
  <c r="BG230"/>
  <c r="BH230"/>
  <c r="BF231"/>
  <c r="BG231"/>
  <c r="BH231"/>
  <c r="BF232"/>
  <c r="BG232"/>
  <c r="BH232"/>
  <c r="BF233"/>
  <c r="BG233"/>
  <c r="BH233"/>
  <c r="BF234"/>
  <c r="BG234"/>
  <c r="BH234"/>
  <c r="BF235"/>
  <c r="BG235"/>
  <c r="BH235"/>
  <c r="BF236"/>
  <c r="BG236"/>
  <c r="BH236"/>
  <c r="BF237"/>
  <c r="BG237"/>
  <c r="BH237"/>
  <c r="BF238"/>
  <c r="BG238"/>
  <c r="BH238"/>
  <c r="BF239"/>
  <c r="BG239"/>
  <c r="BH239"/>
  <c r="BF240"/>
  <c r="BG240"/>
  <c r="BH240"/>
  <c r="BF241"/>
  <c r="BG241"/>
  <c r="BH241"/>
  <c r="BF242"/>
  <c r="BG242"/>
  <c r="BH242"/>
  <c r="BF243"/>
  <c r="BG243"/>
  <c r="BH243"/>
  <c r="BF244"/>
  <c r="BG244"/>
  <c r="BH244"/>
  <c r="BF245"/>
  <c r="BG245"/>
  <c r="BH245"/>
  <c r="BF246"/>
  <c r="BG246"/>
  <c r="BH246"/>
  <c r="BF247"/>
  <c r="BG247"/>
  <c r="BH247"/>
  <c r="BF248"/>
  <c r="BG248"/>
  <c r="BH248"/>
  <c r="BF249"/>
  <c r="BG249"/>
  <c r="BH249"/>
  <c r="BF250"/>
  <c r="BG250"/>
  <c r="BH250"/>
  <c r="BF251"/>
  <c r="BG251"/>
  <c r="BH251"/>
  <c r="BF252"/>
  <c r="BG252"/>
  <c r="BH252"/>
  <c r="BF253"/>
  <c r="BG253"/>
  <c r="BH253"/>
  <c r="BF254"/>
  <c r="BG254"/>
  <c r="BH254"/>
  <c r="BF255"/>
  <c r="BG255"/>
  <c r="BH255"/>
  <c r="BF256"/>
  <c r="BG256"/>
  <c r="BH256"/>
  <c r="BF257"/>
  <c r="BG257"/>
  <c r="BH257"/>
  <c r="BF258"/>
  <c r="BG258"/>
  <c r="BH258"/>
  <c r="BF259"/>
  <c r="BG259"/>
  <c r="BH259"/>
  <c r="BF260"/>
  <c r="BG260"/>
  <c r="BH260"/>
  <c r="BF261"/>
  <c r="BG261"/>
  <c r="BH261"/>
  <c r="BF262"/>
  <c r="BG262"/>
  <c r="BH262"/>
  <c r="BF263"/>
  <c r="BG263"/>
  <c r="BH263"/>
  <c r="BF264"/>
  <c r="BG264"/>
  <c r="BH264"/>
  <c r="BF265"/>
  <c r="BG265"/>
  <c r="BH265"/>
  <c r="BF266"/>
  <c r="BG266"/>
  <c r="BH266"/>
  <c r="BF267"/>
  <c r="BG267"/>
  <c r="BH267"/>
  <c r="BF268"/>
  <c r="BG268"/>
  <c r="BH268"/>
  <c r="BF269"/>
  <c r="BG269"/>
  <c r="BH269"/>
  <c r="BF270"/>
  <c r="BG270"/>
  <c r="BH270"/>
  <c r="BF271"/>
  <c r="BG271"/>
  <c r="BH271"/>
  <c r="BF272"/>
  <c r="BG272"/>
  <c r="BH272"/>
  <c r="BF273"/>
  <c r="BG273"/>
  <c r="BH273"/>
  <c r="BF274"/>
  <c r="BG274"/>
  <c r="BH274"/>
  <c r="BF275"/>
  <c r="BG275"/>
  <c r="BH275"/>
  <c r="BF276"/>
  <c r="BG276"/>
  <c r="BH276"/>
  <c r="BF277"/>
  <c r="BG277"/>
  <c r="BH277"/>
  <c r="BF278"/>
  <c r="BG278"/>
  <c r="BH278"/>
  <c r="BF279"/>
  <c r="BG279"/>
  <c r="BH279"/>
  <c r="BF280"/>
  <c r="BG280"/>
  <c r="BH280"/>
  <c r="BF281"/>
  <c r="BG281"/>
  <c r="BH281"/>
  <c r="BF282"/>
  <c r="BG282"/>
  <c r="BH282"/>
  <c r="BF283"/>
  <c r="BG283"/>
  <c r="BH283"/>
  <c r="BF284"/>
  <c r="BG284"/>
  <c r="BH284"/>
  <c r="BF285"/>
  <c r="BG285"/>
  <c r="BH285"/>
  <c r="BF286"/>
  <c r="BG286"/>
  <c r="BH286"/>
  <c r="BF287"/>
  <c r="BG287"/>
  <c r="BH287"/>
  <c r="BF288"/>
  <c r="BG288"/>
  <c r="BH288"/>
  <c r="BF289"/>
  <c r="BG289"/>
  <c r="BH289"/>
  <c r="BF290"/>
  <c r="BG290"/>
  <c r="BH290"/>
  <c r="BF291"/>
  <c r="BG291"/>
  <c r="BH291"/>
  <c r="BF292"/>
  <c r="BG292"/>
  <c r="BH292"/>
  <c r="BF293"/>
  <c r="BG293"/>
  <c r="BH293"/>
  <c r="BF294"/>
  <c r="BG294"/>
  <c r="BH294"/>
  <c r="BF295"/>
  <c r="BG295"/>
  <c r="BH295"/>
  <c r="BF296"/>
  <c r="BG296"/>
  <c r="BH296"/>
  <c r="BF297"/>
  <c r="BG297"/>
  <c r="BH297"/>
  <c r="BF298"/>
  <c r="BG298"/>
  <c r="BH298"/>
  <c r="BF299"/>
  <c r="BG299"/>
  <c r="BH299"/>
  <c r="BF300"/>
  <c r="BG300"/>
  <c r="BH300"/>
  <c r="BF301"/>
  <c r="BG301"/>
  <c r="BH301"/>
  <c r="BF302"/>
  <c r="BG302"/>
  <c r="BH302"/>
  <c r="BF303"/>
  <c r="BG303"/>
  <c r="BH303"/>
  <c r="BF304"/>
  <c r="BG304"/>
  <c r="BH304"/>
  <c r="BF305"/>
  <c r="BG305"/>
  <c r="BH305"/>
  <c r="BF306"/>
  <c r="BG306"/>
  <c r="BH306"/>
  <c r="BF307"/>
  <c r="BG307"/>
  <c r="BH307"/>
  <c r="BF308"/>
  <c r="BG308"/>
  <c r="BH308"/>
  <c r="BF309"/>
  <c r="BG309"/>
  <c r="BH309"/>
  <c r="BF310"/>
  <c r="BG310"/>
  <c r="BH310"/>
  <c r="BF311"/>
  <c r="BG311"/>
  <c r="BH311"/>
  <c r="BF312"/>
  <c r="BG312"/>
  <c r="BH312"/>
  <c r="BF313"/>
  <c r="BG313"/>
  <c r="BH313"/>
  <c r="BF314"/>
  <c r="BG314"/>
  <c r="BH314"/>
  <c r="BF315"/>
  <c r="BG315"/>
  <c r="BH315"/>
  <c r="BF316"/>
  <c r="BG316"/>
  <c r="BH316"/>
  <c r="BF317"/>
  <c r="BG317"/>
  <c r="BH317"/>
  <c r="BF318"/>
  <c r="BG318"/>
  <c r="BH318"/>
  <c r="BF319"/>
  <c r="BG319"/>
  <c r="BH319"/>
  <c r="BF320"/>
  <c r="BG320"/>
  <c r="BH320"/>
  <c r="BF321"/>
  <c r="BG321"/>
  <c r="BH321"/>
  <c r="BF322"/>
  <c r="BG322"/>
  <c r="BH322"/>
  <c r="BF323"/>
  <c r="BG323"/>
  <c r="BH323"/>
  <c r="BF324"/>
  <c r="BG324"/>
  <c r="BH324"/>
  <c r="BF325"/>
  <c r="BG325"/>
  <c r="BH325"/>
  <c r="BF326"/>
  <c r="BG326"/>
  <c r="BH326"/>
  <c r="BF327"/>
  <c r="BG327"/>
  <c r="BH327"/>
  <c r="BF328"/>
  <c r="BG328"/>
  <c r="BH328"/>
  <c r="BF329"/>
  <c r="BG329"/>
  <c r="BH329"/>
  <c r="BF330"/>
  <c r="BG330"/>
  <c r="BH330"/>
  <c r="BF331"/>
  <c r="BG331"/>
  <c r="BH331"/>
  <c r="BF332"/>
  <c r="BG332"/>
  <c r="BH332"/>
  <c r="BF333"/>
  <c r="BG333"/>
  <c r="BH333"/>
  <c r="BF334"/>
  <c r="BG334"/>
  <c r="BH334"/>
  <c r="BF335"/>
  <c r="BG335"/>
  <c r="BH335"/>
  <c r="BF336"/>
  <c r="BG336"/>
  <c r="BH336"/>
  <c r="BF337"/>
  <c r="BG337"/>
  <c r="BH337"/>
  <c r="BF338"/>
  <c r="BG338"/>
  <c r="BH338"/>
  <c r="BF339"/>
  <c r="BG339"/>
  <c r="BH339"/>
  <c r="BF340"/>
  <c r="BG340"/>
  <c r="BH340"/>
  <c r="BF341"/>
  <c r="BG341"/>
  <c r="BH341"/>
  <c r="BF342"/>
  <c r="BG342"/>
  <c r="BH342"/>
  <c r="BF343"/>
  <c r="BG343"/>
  <c r="BH343"/>
  <c r="BF344"/>
  <c r="BG344"/>
  <c r="BH344"/>
  <c r="BF345"/>
  <c r="BG345"/>
  <c r="BH345"/>
  <c r="BF346"/>
  <c r="BG346"/>
  <c r="BH346"/>
  <c r="BF347"/>
  <c r="BG347"/>
  <c r="BH347"/>
  <c r="BF348"/>
  <c r="BG348"/>
  <c r="BH348"/>
  <c r="BF349"/>
  <c r="BG349"/>
  <c r="BH349"/>
  <c r="BF350"/>
  <c r="BG350"/>
  <c r="BH350"/>
  <c r="BF351"/>
  <c r="BG351"/>
  <c r="BH351"/>
  <c r="BF352"/>
  <c r="BG352"/>
  <c r="BH352"/>
  <c r="BF353"/>
  <c r="BG353"/>
  <c r="BH353"/>
  <c r="BF354"/>
  <c r="BG354"/>
  <c r="BH354"/>
  <c r="BF355"/>
  <c r="BG355"/>
  <c r="BH355"/>
  <c r="BF356"/>
  <c r="BG356"/>
  <c r="BH356"/>
  <c r="BF357"/>
  <c r="BG357"/>
  <c r="BH357"/>
  <c r="BF358"/>
  <c r="BG358"/>
  <c r="BH358"/>
  <c r="BF359"/>
  <c r="BG359"/>
  <c r="BH359"/>
  <c r="BF360"/>
  <c r="BG360"/>
  <c r="BH360"/>
  <c r="BF361"/>
  <c r="BG361"/>
  <c r="BH361"/>
  <c r="BF362"/>
  <c r="BG362"/>
  <c r="BH362"/>
  <c r="BF363"/>
  <c r="BG363"/>
  <c r="BH363"/>
  <c r="BF364"/>
  <c r="BG364"/>
  <c r="BH364"/>
  <c r="BF365"/>
  <c r="BG365"/>
  <c r="BH365"/>
  <c r="BF366"/>
  <c r="BG366"/>
  <c r="BH366"/>
  <c r="BF367"/>
  <c r="BG367"/>
  <c r="BH367"/>
  <c r="BF368"/>
  <c r="BG368"/>
  <c r="BH368"/>
  <c r="BF369"/>
  <c r="BG369"/>
  <c r="BH369"/>
  <c r="BF370"/>
  <c r="BG370"/>
  <c r="BH370"/>
  <c r="BF371"/>
  <c r="BG371"/>
  <c r="BH371"/>
  <c r="BF372"/>
  <c r="BG372"/>
  <c r="BH372"/>
  <c r="BF373"/>
  <c r="BG373"/>
  <c r="BH373"/>
  <c r="BF374"/>
  <c r="BG374"/>
  <c r="BH374"/>
  <c r="BF375"/>
  <c r="BG375"/>
  <c r="BH375"/>
  <c r="BF376"/>
  <c r="BG376"/>
  <c r="BH376"/>
  <c r="BF377"/>
  <c r="BG377"/>
  <c r="BH377"/>
  <c r="BF378"/>
  <c r="BG378"/>
  <c r="BH378"/>
  <c r="BF379"/>
  <c r="BG379"/>
  <c r="BH379"/>
  <c r="BF380"/>
  <c r="BG380"/>
  <c r="BH380"/>
  <c r="BF381"/>
  <c r="BG381"/>
  <c r="BH381"/>
  <c r="BF382"/>
  <c r="BG382"/>
  <c r="BH382"/>
  <c r="BF383"/>
  <c r="BG383"/>
  <c r="BH383"/>
  <c r="BF384"/>
  <c r="BG384"/>
  <c r="BH384"/>
  <c r="BF385"/>
  <c r="BG385"/>
  <c r="BH385"/>
  <c r="BF386"/>
  <c r="BG386"/>
  <c r="BH386"/>
  <c r="BF387"/>
  <c r="BG387"/>
  <c r="BH387"/>
  <c r="BF388"/>
  <c r="BG388"/>
  <c r="BH388"/>
  <c r="BF389"/>
  <c r="BG389"/>
  <c r="BH389"/>
  <c r="BF390"/>
  <c r="BG390"/>
  <c r="BH390"/>
  <c r="BF391"/>
  <c r="BG391"/>
  <c r="BH391"/>
  <c r="BF392"/>
  <c r="BG392"/>
  <c r="BH392"/>
  <c r="BF393"/>
  <c r="BG393"/>
  <c r="BH393"/>
  <c r="BF394"/>
  <c r="BG394"/>
  <c r="BH394"/>
  <c r="BF395"/>
  <c r="BG395"/>
  <c r="BH395"/>
  <c r="BF396"/>
  <c r="BG396"/>
  <c r="BH396"/>
  <c r="BF397"/>
  <c r="BG397"/>
  <c r="BH397"/>
  <c r="BF398"/>
  <c r="BG398"/>
  <c r="BH398"/>
  <c r="BF399"/>
  <c r="BG399"/>
  <c r="BH399"/>
  <c r="BF400"/>
  <c r="BG400"/>
  <c r="BH400"/>
  <c r="BF401"/>
  <c r="BG401"/>
  <c r="BH401"/>
  <c r="BF402"/>
  <c r="BG402"/>
  <c r="BH402"/>
  <c r="BF403"/>
  <c r="BG403"/>
  <c r="BH403"/>
  <c r="BF404"/>
  <c r="BG404"/>
  <c r="BH404"/>
  <c r="BF405"/>
  <c r="BG405"/>
  <c r="BH405"/>
  <c r="BF406"/>
  <c r="BG406"/>
  <c r="BH406"/>
  <c r="BF407"/>
  <c r="BG407"/>
  <c r="BH407"/>
  <c r="BF408"/>
  <c r="BG408"/>
  <c r="BH408"/>
  <c r="BC8"/>
  <c r="BD8"/>
  <c r="BE8"/>
  <c r="BC9"/>
  <c r="BD9"/>
  <c r="BE9"/>
  <c r="BC10"/>
  <c r="BD10"/>
  <c r="BE10"/>
  <c r="BC11"/>
  <c r="BD11"/>
  <c r="BE11"/>
  <c r="BC12"/>
  <c r="BD12"/>
  <c r="BE12"/>
  <c r="BC13"/>
  <c r="BD13"/>
  <c r="BE13"/>
  <c r="BC14"/>
  <c r="BD14"/>
  <c r="BE14"/>
  <c r="BC15"/>
  <c r="BD15"/>
  <c r="BE15"/>
  <c r="BC16"/>
  <c r="BD16"/>
  <c r="BE16"/>
  <c r="BC17"/>
  <c r="BD17"/>
  <c r="BE17"/>
  <c r="BC18"/>
  <c r="BD18"/>
  <c r="BE18"/>
  <c r="BC19"/>
  <c r="BD19"/>
  <c r="BE19"/>
  <c r="BC20"/>
  <c r="BD20"/>
  <c r="BE20"/>
  <c r="BC21"/>
  <c r="BD21"/>
  <c r="BE21"/>
  <c r="BC22"/>
  <c r="BD22"/>
  <c r="BE22"/>
  <c r="BC23"/>
  <c r="BD23"/>
  <c r="BE23"/>
  <c r="BC24"/>
  <c r="BD24"/>
  <c r="BE24"/>
  <c r="BC25"/>
  <c r="BD25"/>
  <c r="BE25"/>
  <c r="BC26"/>
  <c r="BD26"/>
  <c r="BE26"/>
  <c r="BC27"/>
  <c r="BD27"/>
  <c r="BE27"/>
  <c r="BC28"/>
  <c r="BD28"/>
  <c r="BE28"/>
  <c r="BC29"/>
  <c r="BD29"/>
  <c r="BE29"/>
  <c r="BC30"/>
  <c r="BD30"/>
  <c r="BE30"/>
  <c r="BC31"/>
  <c r="BD31"/>
  <c r="BE31"/>
  <c r="BC32"/>
  <c r="BD32"/>
  <c r="BE32"/>
  <c r="BC33"/>
  <c r="BD33"/>
  <c r="BE33"/>
  <c r="BC34"/>
  <c r="BD34"/>
  <c r="BE34"/>
  <c r="BC35"/>
  <c r="BD35"/>
  <c r="BE35"/>
  <c r="BC36"/>
  <c r="BD36"/>
  <c r="BE36"/>
  <c r="BC37"/>
  <c r="BD37"/>
  <c r="BE37"/>
  <c r="BC38"/>
  <c r="BD38"/>
  <c r="BE38"/>
  <c r="BC39"/>
  <c r="BD39"/>
  <c r="BE39"/>
  <c r="BC40"/>
  <c r="BD40"/>
  <c r="BE40"/>
  <c r="BC41"/>
  <c r="BD41"/>
  <c r="BE41"/>
  <c r="BC42"/>
  <c r="BD42"/>
  <c r="BE42"/>
  <c r="BC43"/>
  <c r="BD43"/>
  <c r="BE43"/>
  <c r="BC44"/>
  <c r="BD44"/>
  <c r="BE44"/>
  <c r="BC45"/>
  <c r="BD45"/>
  <c r="BE45"/>
  <c r="BC46"/>
  <c r="BD46"/>
  <c r="BE46"/>
  <c r="BC47"/>
  <c r="BD47"/>
  <c r="BE47"/>
  <c r="BC48"/>
  <c r="BD48"/>
  <c r="BE48"/>
  <c r="BC49"/>
  <c r="BD49"/>
  <c r="BE49"/>
  <c r="BC50"/>
  <c r="BD50"/>
  <c r="BE50"/>
  <c r="BC51"/>
  <c r="BD51"/>
  <c r="BE51"/>
  <c r="BC52"/>
  <c r="BD52"/>
  <c r="BE52"/>
  <c r="BC53"/>
  <c r="BD53"/>
  <c r="BE53"/>
  <c r="BC54"/>
  <c r="BD54"/>
  <c r="BE54"/>
  <c r="BC55"/>
  <c r="BD55"/>
  <c r="BE55"/>
  <c r="BC56"/>
  <c r="BD56"/>
  <c r="BE56"/>
  <c r="BC57"/>
  <c r="BD57"/>
  <c r="BE57"/>
  <c r="BC58"/>
  <c r="BD58"/>
  <c r="BE58"/>
  <c r="BC59"/>
  <c r="BD59"/>
  <c r="BE59"/>
  <c r="BC60"/>
  <c r="BD60"/>
  <c r="BE60"/>
  <c r="BC61"/>
  <c r="BD61"/>
  <c r="BE61"/>
  <c r="BC62"/>
  <c r="BD62"/>
  <c r="BE62"/>
  <c r="BC63"/>
  <c r="BD63"/>
  <c r="BE63"/>
  <c r="BC64"/>
  <c r="BD64"/>
  <c r="BE64"/>
  <c r="BC65"/>
  <c r="BD65"/>
  <c r="BE65"/>
  <c r="BC66"/>
  <c r="BD66"/>
  <c r="BE66"/>
  <c r="BC67"/>
  <c r="BD67"/>
  <c r="BE67"/>
  <c r="BC68"/>
  <c r="BD68"/>
  <c r="BE68"/>
  <c r="BC69"/>
  <c r="BD69"/>
  <c r="BE69"/>
  <c r="BC70"/>
  <c r="BD70"/>
  <c r="BE70"/>
  <c r="BC71"/>
  <c r="BD71"/>
  <c r="BE71"/>
  <c r="BC72"/>
  <c r="BD72"/>
  <c r="BE72"/>
  <c r="BC73"/>
  <c r="BD73"/>
  <c r="BE73"/>
  <c r="BC74"/>
  <c r="BD74"/>
  <c r="BE74"/>
  <c r="BC75"/>
  <c r="BD75"/>
  <c r="BE75"/>
  <c r="BC76"/>
  <c r="BD76"/>
  <c r="BE76"/>
  <c r="BC77"/>
  <c r="BD77"/>
  <c r="BE77"/>
  <c r="BC78"/>
  <c r="BD78"/>
  <c r="BE78"/>
  <c r="BC79"/>
  <c r="BD79"/>
  <c r="BE79"/>
  <c r="BC80"/>
  <c r="BD80"/>
  <c r="BE80"/>
  <c r="BC81"/>
  <c r="BD81"/>
  <c r="BE81"/>
  <c r="BC82"/>
  <c r="BD82"/>
  <c r="BE82"/>
  <c r="BC83"/>
  <c r="BD83"/>
  <c r="BE83"/>
  <c r="BC84"/>
  <c r="BD84"/>
  <c r="BE84"/>
  <c r="BC85"/>
  <c r="BD85"/>
  <c r="BE85"/>
  <c r="BC86"/>
  <c r="BD86"/>
  <c r="BE86"/>
  <c r="BC87"/>
  <c r="BD87"/>
  <c r="BE87"/>
  <c r="BC88"/>
  <c r="BD88"/>
  <c r="BE88"/>
  <c r="BC89"/>
  <c r="BD89"/>
  <c r="BE89"/>
  <c r="BC90"/>
  <c r="BD90"/>
  <c r="BE90"/>
  <c r="BC91"/>
  <c r="BD91"/>
  <c r="BE91"/>
  <c r="BC92"/>
  <c r="BD92"/>
  <c r="BE92"/>
  <c r="BC93"/>
  <c r="BD93"/>
  <c r="BE93"/>
  <c r="BC94"/>
  <c r="BD94"/>
  <c r="BE94"/>
  <c r="BC95"/>
  <c r="BD95"/>
  <c r="BE95"/>
  <c r="BC96"/>
  <c r="BD96"/>
  <c r="BE96"/>
  <c r="BC97"/>
  <c r="BD97"/>
  <c r="BE97"/>
  <c r="BC98"/>
  <c r="BD98"/>
  <c r="BE98"/>
  <c r="BC99"/>
  <c r="BD99"/>
  <c r="BE99"/>
  <c r="BC100"/>
  <c r="BD100"/>
  <c r="BE100"/>
  <c r="BC101"/>
  <c r="BD101"/>
  <c r="BE101"/>
  <c r="BC102"/>
  <c r="BD102"/>
  <c r="BE102"/>
  <c r="BC103"/>
  <c r="BD103"/>
  <c r="BE103"/>
  <c r="BC104"/>
  <c r="BD104"/>
  <c r="BE104"/>
  <c r="BC105"/>
  <c r="BD105"/>
  <c r="BE105"/>
  <c r="BC106"/>
  <c r="BD106"/>
  <c r="BE106"/>
  <c r="BC107"/>
  <c r="BD107"/>
  <c r="BE107"/>
  <c r="BC108"/>
  <c r="BD108"/>
  <c r="BE108"/>
  <c r="BC109"/>
  <c r="BD109"/>
  <c r="BE109"/>
  <c r="BC110"/>
  <c r="BD110"/>
  <c r="BE110"/>
  <c r="BC111"/>
  <c r="BD111"/>
  <c r="BE111"/>
  <c r="BC112"/>
  <c r="BD112"/>
  <c r="BE112"/>
  <c r="BC113"/>
  <c r="BD113"/>
  <c r="BE113"/>
  <c r="BC114"/>
  <c r="BD114"/>
  <c r="BE114"/>
  <c r="BC115"/>
  <c r="BD115"/>
  <c r="BE115"/>
  <c r="BC116"/>
  <c r="BD116"/>
  <c r="BE116"/>
  <c r="BC117"/>
  <c r="BD117"/>
  <c r="BE117"/>
  <c r="BC118"/>
  <c r="BD118"/>
  <c r="BE118"/>
  <c r="BC119"/>
  <c r="BD119"/>
  <c r="BE119"/>
  <c r="BC120"/>
  <c r="BD120"/>
  <c r="BE120"/>
  <c r="BC121"/>
  <c r="BD121"/>
  <c r="BE121"/>
  <c r="BC122"/>
  <c r="BD122"/>
  <c r="BE122"/>
  <c r="BC123"/>
  <c r="BD123"/>
  <c r="BE123"/>
  <c r="BC124"/>
  <c r="BD124"/>
  <c r="BE124"/>
  <c r="BC125"/>
  <c r="BD125"/>
  <c r="BE125"/>
  <c r="BC126"/>
  <c r="BD126"/>
  <c r="BE126"/>
  <c r="BC127"/>
  <c r="BD127"/>
  <c r="BE127"/>
  <c r="BC128"/>
  <c r="BD128"/>
  <c r="BE128"/>
  <c r="BC129"/>
  <c r="BD129"/>
  <c r="BE129"/>
  <c r="BC130"/>
  <c r="BD130"/>
  <c r="BE130"/>
  <c r="BC131"/>
  <c r="BD131"/>
  <c r="BE131"/>
  <c r="BC132"/>
  <c r="BD132"/>
  <c r="BE132"/>
  <c r="BC133"/>
  <c r="BD133"/>
  <c r="BE133"/>
  <c r="BC134"/>
  <c r="BD134"/>
  <c r="BE134"/>
  <c r="BC135"/>
  <c r="BD135"/>
  <c r="BE135"/>
  <c r="BC136"/>
  <c r="BD136"/>
  <c r="BE136"/>
  <c r="BC137"/>
  <c r="BD137"/>
  <c r="BE137"/>
  <c r="BC138"/>
  <c r="BD138"/>
  <c r="BE138"/>
  <c r="BC139"/>
  <c r="BD139"/>
  <c r="BE139"/>
  <c r="BC140"/>
  <c r="BD140"/>
  <c r="BE140"/>
  <c r="BC141"/>
  <c r="BD141"/>
  <c r="BE141"/>
  <c r="BC142"/>
  <c r="BD142"/>
  <c r="BE142"/>
  <c r="BC143"/>
  <c r="BD143"/>
  <c r="BE143"/>
  <c r="BC144"/>
  <c r="BD144"/>
  <c r="BE144"/>
  <c r="BC145"/>
  <c r="BD145"/>
  <c r="BE145"/>
  <c r="BC146"/>
  <c r="BD146"/>
  <c r="BE146"/>
  <c r="BC147"/>
  <c r="BD147"/>
  <c r="BE147"/>
  <c r="BC148"/>
  <c r="BD148"/>
  <c r="BE148"/>
  <c r="BC149"/>
  <c r="BD149"/>
  <c r="BE149"/>
  <c r="BC150"/>
  <c r="BD150"/>
  <c r="BE150"/>
  <c r="BC151"/>
  <c r="BD151"/>
  <c r="BE151"/>
  <c r="BC152"/>
  <c r="BD152"/>
  <c r="BE152"/>
  <c r="BC153"/>
  <c r="BD153"/>
  <c r="BE153"/>
  <c r="BC154"/>
  <c r="BD154"/>
  <c r="BE154"/>
  <c r="BC155"/>
  <c r="BD155"/>
  <c r="BE155"/>
  <c r="BC156"/>
  <c r="BD156"/>
  <c r="BE156"/>
  <c r="BC157"/>
  <c r="BD157"/>
  <c r="BE157"/>
  <c r="BC158"/>
  <c r="BD158"/>
  <c r="BE158"/>
  <c r="BC159"/>
  <c r="BD159"/>
  <c r="BE159"/>
  <c r="BC160"/>
  <c r="BD160"/>
  <c r="BE160"/>
  <c r="BC161"/>
  <c r="BD161"/>
  <c r="BE161"/>
  <c r="BC162"/>
  <c r="BD162"/>
  <c r="BE162"/>
  <c r="BC163"/>
  <c r="BD163"/>
  <c r="BE163"/>
  <c r="BC164"/>
  <c r="BD164"/>
  <c r="BE164"/>
  <c r="BC165"/>
  <c r="BD165"/>
  <c r="BE165"/>
  <c r="BC166"/>
  <c r="BD166"/>
  <c r="BE166"/>
  <c r="BC167"/>
  <c r="BD167"/>
  <c r="BE167"/>
  <c r="BC168"/>
  <c r="BD168"/>
  <c r="BE168"/>
  <c r="BC169"/>
  <c r="BD169"/>
  <c r="BE169"/>
  <c r="BC170"/>
  <c r="BD170"/>
  <c r="BE170"/>
  <c r="BC171"/>
  <c r="BD171"/>
  <c r="BE171"/>
  <c r="BC172"/>
  <c r="BD172"/>
  <c r="BE172"/>
  <c r="BC173"/>
  <c r="BD173"/>
  <c r="BE173"/>
  <c r="BC174"/>
  <c r="BD174"/>
  <c r="BE174"/>
  <c r="BC175"/>
  <c r="BD175"/>
  <c r="BE175"/>
  <c r="BC176"/>
  <c r="BD176"/>
  <c r="BE176"/>
  <c r="BC177"/>
  <c r="BD177"/>
  <c r="BE177"/>
  <c r="BC178"/>
  <c r="BD178"/>
  <c r="BE178"/>
  <c r="BC179"/>
  <c r="BD179"/>
  <c r="BE179"/>
  <c r="BC180"/>
  <c r="BD180"/>
  <c r="BE180"/>
  <c r="BC181"/>
  <c r="BD181"/>
  <c r="BE181"/>
  <c r="BC182"/>
  <c r="BD182"/>
  <c r="BE182"/>
  <c r="BC183"/>
  <c r="BD183"/>
  <c r="BE183"/>
  <c r="BC184"/>
  <c r="BD184"/>
  <c r="BE184"/>
  <c r="BC185"/>
  <c r="BD185"/>
  <c r="BE185"/>
  <c r="BC186"/>
  <c r="BD186"/>
  <c r="BE186"/>
  <c r="BC187"/>
  <c r="BD187"/>
  <c r="BE187"/>
  <c r="BC188"/>
  <c r="BD188"/>
  <c r="BE188"/>
  <c r="BC189"/>
  <c r="BD189"/>
  <c r="BE189"/>
  <c r="BC190"/>
  <c r="BD190"/>
  <c r="BE190"/>
  <c r="BC191"/>
  <c r="BD191"/>
  <c r="BE191"/>
  <c r="BC192"/>
  <c r="BD192"/>
  <c r="BE192"/>
  <c r="BC193"/>
  <c r="BD193"/>
  <c r="BE193"/>
  <c r="BC194"/>
  <c r="BD194"/>
  <c r="BE194"/>
  <c r="BC195"/>
  <c r="BD195"/>
  <c r="BE195"/>
  <c r="BC196"/>
  <c r="BD196"/>
  <c r="BE196"/>
  <c r="BC197"/>
  <c r="BD197"/>
  <c r="BE197"/>
  <c r="BC198"/>
  <c r="BD198"/>
  <c r="BE198"/>
  <c r="BC199"/>
  <c r="BD199"/>
  <c r="BE199"/>
  <c r="BC200"/>
  <c r="BD200"/>
  <c r="BE200"/>
  <c r="BC201"/>
  <c r="BD201"/>
  <c r="BE201"/>
  <c r="BC202"/>
  <c r="BD202"/>
  <c r="BE202"/>
  <c r="BC203"/>
  <c r="BD203"/>
  <c r="BE203"/>
  <c r="BC204"/>
  <c r="BD204"/>
  <c r="BE204"/>
  <c r="BC205"/>
  <c r="BD205"/>
  <c r="BE205"/>
  <c r="BC206"/>
  <c r="BD206"/>
  <c r="BE206"/>
  <c r="BC207"/>
  <c r="BD207"/>
  <c r="BE207"/>
  <c r="BC208"/>
  <c r="BD208"/>
  <c r="BE208"/>
  <c r="BC209"/>
  <c r="BD209"/>
  <c r="BE209"/>
  <c r="BC210"/>
  <c r="BD210"/>
  <c r="BE210"/>
  <c r="BC211"/>
  <c r="BD211"/>
  <c r="BE211"/>
  <c r="BC212"/>
  <c r="BD212"/>
  <c r="BE212"/>
  <c r="BC213"/>
  <c r="BD213"/>
  <c r="BE213"/>
  <c r="BC214"/>
  <c r="BD214"/>
  <c r="BE214"/>
  <c r="BC215"/>
  <c r="BD215"/>
  <c r="BE215"/>
  <c r="BC216"/>
  <c r="BD216"/>
  <c r="BE216"/>
  <c r="BC217"/>
  <c r="BD217"/>
  <c r="BE217"/>
  <c r="BC218"/>
  <c r="BD218"/>
  <c r="BE218"/>
  <c r="BC219"/>
  <c r="BD219"/>
  <c r="BE219"/>
  <c r="BC220"/>
  <c r="BD220"/>
  <c r="BE220"/>
  <c r="BC221"/>
  <c r="BD221"/>
  <c r="BE221"/>
  <c r="BC222"/>
  <c r="BD222"/>
  <c r="BE222"/>
  <c r="BC223"/>
  <c r="BD223"/>
  <c r="BE223"/>
  <c r="BC224"/>
  <c r="BD224"/>
  <c r="BE224"/>
  <c r="BC225"/>
  <c r="BD225"/>
  <c r="BE225"/>
  <c r="BC226"/>
  <c r="BD226"/>
  <c r="BE226"/>
  <c r="BC227"/>
  <c r="BD227"/>
  <c r="BE227"/>
  <c r="BC228"/>
  <c r="BD228"/>
  <c r="BE228"/>
  <c r="BC229"/>
  <c r="BD229"/>
  <c r="BE229"/>
  <c r="BC230"/>
  <c r="BD230"/>
  <c r="BE230"/>
  <c r="BC231"/>
  <c r="BD231"/>
  <c r="BE231"/>
  <c r="BC232"/>
  <c r="BD232"/>
  <c r="BE232"/>
  <c r="BC233"/>
  <c r="BD233"/>
  <c r="BE233"/>
  <c r="BC234"/>
  <c r="BD234"/>
  <c r="BE234"/>
  <c r="BC235"/>
  <c r="BD235"/>
  <c r="BE235"/>
  <c r="BC236"/>
  <c r="BD236"/>
  <c r="BE236"/>
  <c r="BC237"/>
  <c r="BD237"/>
  <c r="BE237"/>
  <c r="BC238"/>
  <c r="BD238"/>
  <c r="BE238"/>
  <c r="BC239"/>
  <c r="BD239"/>
  <c r="BE239"/>
  <c r="BC240"/>
  <c r="BD240"/>
  <c r="BE240"/>
  <c r="BC241"/>
  <c r="BD241"/>
  <c r="BE241"/>
  <c r="BC242"/>
  <c r="BD242"/>
  <c r="BE242"/>
  <c r="BC243"/>
  <c r="BD243"/>
  <c r="BE243"/>
  <c r="BC244"/>
  <c r="BD244"/>
  <c r="BE244"/>
  <c r="BC245"/>
  <c r="BD245"/>
  <c r="BE245"/>
  <c r="BC246"/>
  <c r="BD246"/>
  <c r="BE246"/>
  <c r="BC247"/>
  <c r="BD247"/>
  <c r="BE247"/>
  <c r="BC248"/>
  <c r="BD248"/>
  <c r="BE248"/>
  <c r="BC249"/>
  <c r="BD249"/>
  <c r="BE249"/>
  <c r="BC250"/>
  <c r="BD250"/>
  <c r="BE250"/>
  <c r="BC251"/>
  <c r="BD251"/>
  <c r="BE251"/>
  <c r="BC252"/>
  <c r="BD252"/>
  <c r="BE252"/>
  <c r="BC253"/>
  <c r="BD253"/>
  <c r="BE253"/>
  <c r="BC254"/>
  <c r="BD254"/>
  <c r="BE254"/>
  <c r="BC255"/>
  <c r="BD255"/>
  <c r="BE255"/>
  <c r="BC256"/>
  <c r="BD256"/>
  <c r="BE256"/>
  <c r="BC257"/>
  <c r="BD257"/>
  <c r="BE257"/>
  <c r="BC258"/>
  <c r="BD258"/>
  <c r="BE258"/>
  <c r="BC259"/>
  <c r="BD259"/>
  <c r="BE259"/>
  <c r="BC260"/>
  <c r="BD260"/>
  <c r="BE260"/>
  <c r="BC261"/>
  <c r="BD261"/>
  <c r="BE261"/>
  <c r="BC262"/>
  <c r="BD262"/>
  <c r="BE262"/>
  <c r="BC263"/>
  <c r="BD263"/>
  <c r="BE263"/>
  <c r="BC264"/>
  <c r="BD264"/>
  <c r="BE264"/>
  <c r="BC265"/>
  <c r="BD265"/>
  <c r="BE265"/>
  <c r="BC266"/>
  <c r="BD266"/>
  <c r="BE266"/>
  <c r="BC267"/>
  <c r="BD267"/>
  <c r="BE267"/>
  <c r="BC268"/>
  <c r="BD268"/>
  <c r="BE268"/>
  <c r="BC269"/>
  <c r="BD269"/>
  <c r="BE269"/>
  <c r="BC270"/>
  <c r="BD270"/>
  <c r="BE270"/>
  <c r="BC271"/>
  <c r="BD271"/>
  <c r="BE271"/>
  <c r="BC272"/>
  <c r="BD272"/>
  <c r="BE272"/>
  <c r="BC273"/>
  <c r="BD273"/>
  <c r="BE273"/>
  <c r="BC274"/>
  <c r="BD274"/>
  <c r="BE274"/>
  <c r="BC275"/>
  <c r="BD275"/>
  <c r="BE275"/>
  <c r="BC276"/>
  <c r="BD276"/>
  <c r="BE276"/>
  <c r="BC277"/>
  <c r="BD277"/>
  <c r="BE277"/>
  <c r="BC278"/>
  <c r="BD278"/>
  <c r="BE278"/>
  <c r="BC279"/>
  <c r="BD279"/>
  <c r="BE279"/>
  <c r="BC280"/>
  <c r="BD280"/>
  <c r="BE280"/>
  <c r="BC281"/>
  <c r="BD281"/>
  <c r="BE281"/>
  <c r="BC282"/>
  <c r="BD282"/>
  <c r="BE282"/>
  <c r="BC283"/>
  <c r="BD283"/>
  <c r="BE283"/>
  <c r="BC284"/>
  <c r="BD284"/>
  <c r="BE284"/>
  <c r="BC285"/>
  <c r="BD285"/>
  <c r="BE285"/>
  <c r="BC286"/>
  <c r="BD286"/>
  <c r="BE286"/>
  <c r="BC287"/>
  <c r="BD287"/>
  <c r="BE287"/>
  <c r="BC288"/>
  <c r="BD288"/>
  <c r="BE288"/>
  <c r="BC289"/>
  <c r="BD289"/>
  <c r="BE289"/>
  <c r="BC290"/>
  <c r="BD290"/>
  <c r="BE290"/>
  <c r="BC291"/>
  <c r="BD291"/>
  <c r="BE291"/>
  <c r="BC292"/>
  <c r="BD292"/>
  <c r="BE292"/>
  <c r="BC293"/>
  <c r="BD293"/>
  <c r="BE293"/>
  <c r="BC294"/>
  <c r="BD294"/>
  <c r="BE294"/>
  <c r="BC295"/>
  <c r="BD295"/>
  <c r="BE295"/>
  <c r="BC296"/>
  <c r="BD296"/>
  <c r="BE296"/>
  <c r="BC297"/>
  <c r="BD297"/>
  <c r="BE297"/>
  <c r="BC298"/>
  <c r="BD298"/>
  <c r="BE298"/>
  <c r="BC299"/>
  <c r="BD299"/>
  <c r="BE299"/>
  <c r="BC300"/>
  <c r="BD300"/>
  <c r="BE300"/>
  <c r="BC301"/>
  <c r="BD301"/>
  <c r="BE301"/>
  <c r="BC302"/>
  <c r="BD302"/>
  <c r="BE302"/>
  <c r="BC303"/>
  <c r="BD303"/>
  <c r="BE303"/>
  <c r="BC304"/>
  <c r="BD304"/>
  <c r="BE304"/>
  <c r="BC305"/>
  <c r="BD305"/>
  <c r="BE305"/>
  <c r="BC306"/>
  <c r="BD306"/>
  <c r="BE306"/>
  <c r="BC307"/>
  <c r="BD307"/>
  <c r="BE307"/>
  <c r="BC308"/>
  <c r="BD308"/>
  <c r="BE308"/>
  <c r="BC309"/>
  <c r="BD309"/>
  <c r="BE309"/>
  <c r="BC310"/>
  <c r="BD310"/>
  <c r="BE310"/>
  <c r="BC311"/>
  <c r="BD311"/>
  <c r="BE311"/>
  <c r="BC312"/>
  <c r="BD312"/>
  <c r="BE312"/>
  <c r="BC313"/>
  <c r="BD313"/>
  <c r="BE313"/>
  <c r="BC314"/>
  <c r="BD314"/>
  <c r="BE314"/>
  <c r="BC315"/>
  <c r="BD315"/>
  <c r="BE315"/>
  <c r="BC316"/>
  <c r="BD316"/>
  <c r="BE316"/>
  <c r="BC317"/>
  <c r="BD317"/>
  <c r="BE317"/>
  <c r="BC318"/>
  <c r="BD318"/>
  <c r="BE318"/>
  <c r="BC319"/>
  <c r="BD319"/>
  <c r="BE319"/>
  <c r="BC320"/>
  <c r="BD320"/>
  <c r="BE320"/>
  <c r="BC321"/>
  <c r="BD321"/>
  <c r="BE321"/>
  <c r="BC322"/>
  <c r="BD322"/>
  <c r="BE322"/>
  <c r="BC323"/>
  <c r="BD323"/>
  <c r="BE323"/>
  <c r="BC324"/>
  <c r="BD324"/>
  <c r="BE324"/>
  <c r="BC325"/>
  <c r="BD325"/>
  <c r="BE325"/>
  <c r="BC326"/>
  <c r="BD326"/>
  <c r="BE326"/>
  <c r="BC327"/>
  <c r="BD327"/>
  <c r="BE327"/>
  <c r="BC328"/>
  <c r="BD328"/>
  <c r="BE328"/>
  <c r="BC329"/>
  <c r="BD329"/>
  <c r="BE329"/>
  <c r="BC330"/>
  <c r="BD330"/>
  <c r="BE330"/>
  <c r="BC331"/>
  <c r="BD331"/>
  <c r="BE331"/>
  <c r="BC332"/>
  <c r="BD332"/>
  <c r="BE332"/>
  <c r="BC333"/>
  <c r="BD333"/>
  <c r="BE333"/>
  <c r="BC334"/>
  <c r="BD334"/>
  <c r="BE334"/>
  <c r="BC335"/>
  <c r="BD335"/>
  <c r="BE335"/>
  <c r="BC336"/>
  <c r="BD336"/>
  <c r="BE336"/>
  <c r="BC337"/>
  <c r="BD337"/>
  <c r="BE337"/>
  <c r="BC338"/>
  <c r="BD338"/>
  <c r="BE338"/>
  <c r="BC339"/>
  <c r="BD339"/>
  <c r="BE339"/>
  <c r="BC340"/>
  <c r="BD340"/>
  <c r="BE340"/>
  <c r="BC341"/>
  <c r="BD341"/>
  <c r="BE341"/>
  <c r="BC342"/>
  <c r="BD342"/>
  <c r="BE342"/>
  <c r="BC343"/>
  <c r="BD343"/>
  <c r="BE343"/>
  <c r="BC344"/>
  <c r="BD344"/>
  <c r="BE344"/>
  <c r="BC345"/>
  <c r="BD345"/>
  <c r="BE345"/>
  <c r="BC346"/>
  <c r="BD346"/>
  <c r="BE346"/>
  <c r="BC347"/>
  <c r="BD347"/>
  <c r="BE347"/>
  <c r="BC348"/>
  <c r="BD348"/>
  <c r="BE348"/>
  <c r="BC349"/>
  <c r="BD349"/>
  <c r="BE349"/>
  <c r="BC350"/>
  <c r="BD350"/>
  <c r="BE350"/>
  <c r="BC351"/>
  <c r="BD351"/>
  <c r="BE351"/>
  <c r="BC352"/>
  <c r="BD352"/>
  <c r="BE352"/>
  <c r="BC353"/>
  <c r="BD353"/>
  <c r="BE353"/>
  <c r="BC354"/>
  <c r="BD354"/>
  <c r="BE354"/>
  <c r="BC355"/>
  <c r="BD355"/>
  <c r="BE355"/>
  <c r="BC356"/>
  <c r="BD356"/>
  <c r="BE356"/>
  <c r="BC357"/>
  <c r="BD357"/>
  <c r="BE357"/>
  <c r="BC358"/>
  <c r="BD358"/>
  <c r="BE358"/>
  <c r="BC359"/>
  <c r="BD359"/>
  <c r="BE359"/>
  <c r="BC360"/>
  <c r="BD360"/>
  <c r="BE360"/>
  <c r="BC361"/>
  <c r="BD361"/>
  <c r="BE361"/>
  <c r="BC362"/>
  <c r="BD362"/>
  <c r="BE362"/>
  <c r="BC363"/>
  <c r="BD363"/>
  <c r="BE363"/>
  <c r="BC364"/>
  <c r="BD364"/>
  <c r="BE364"/>
  <c r="BC365"/>
  <c r="BD365"/>
  <c r="BE365"/>
  <c r="BC366"/>
  <c r="BD366"/>
  <c r="BE366"/>
  <c r="BC367"/>
  <c r="BD367"/>
  <c r="BE367"/>
  <c r="BC368"/>
  <c r="BD368"/>
  <c r="BE368"/>
  <c r="BC369"/>
  <c r="BD369"/>
  <c r="BE369"/>
  <c r="BC370"/>
  <c r="BD370"/>
  <c r="BE370"/>
  <c r="BC371"/>
  <c r="BD371"/>
  <c r="BE371"/>
  <c r="BC372"/>
  <c r="BD372"/>
  <c r="BE372"/>
  <c r="BC373"/>
  <c r="BD373"/>
  <c r="BE373"/>
  <c r="BC374"/>
  <c r="BD374"/>
  <c r="BE374"/>
  <c r="BC375"/>
  <c r="BD375"/>
  <c r="BE375"/>
  <c r="BC376"/>
  <c r="BD376"/>
  <c r="BE376"/>
  <c r="BC377"/>
  <c r="BD377"/>
  <c r="BE377"/>
  <c r="BC378"/>
  <c r="BD378"/>
  <c r="BE378"/>
  <c r="BC379"/>
  <c r="BD379"/>
  <c r="BE379"/>
  <c r="BC380"/>
  <c r="BD380"/>
  <c r="BE380"/>
  <c r="BC381"/>
  <c r="BD381"/>
  <c r="BE381"/>
  <c r="BC382"/>
  <c r="BD382"/>
  <c r="BE382"/>
  <c r="BC383"/>
  <c r="BD383"/>
  <c r="BE383"/>
  <c r="BC384"/>
  <c r="BD384"/>
  <c r="BE384"/>
  <c r="BC385"/>
  <c r="BD385"/>
  <c r="BE385"/>
  <c r="BC386"/>
  <c r="BD386"/>
  <c r="BE386"/>
  <c r="BC387"/>
  <c r="BD387"/>
  <c r="BE387"/>
  <c r="BC388"/>
  <c r="BD388"/>
  <c r="BE388"/>
  <c r="BC389"/>
  <c r="BD389"/>
  <c r="BE389"/>
  <c r="BC390"/>
  <c r="BD390"/>
  <c r="BE390"/>
  <c r="BC391"/>
  <c r="BD391"/>
  <c r="BE391"/>
  <c r="BC392"/>
  <c r="BD392"/>
  <c r="BE392"/>
  <c r="BC393"/>
  <c r="BD393"/>
  <c r="BE393"/>
  <c r="BC394"/>
  <c r="BD394"/>
  <c r="BE394"/>
  <c r="BC395"/>
  <c r="BD395"/>
  <c r="BE395"/>
  <c r="BC396"/>
  <c r="BD396"/>
  <c r="BE396"/>
  <c r="BC397"/>
  <c r="BD397"/>
  <c r="BE397"/>
  <c r="BC398"/>
  <c r="BD398"/>
  <c r="BE398"/>
  <c r="BC399"/>
  <c r="BD399"/>
  <c r="BE399"/>
  <c r="BC400"/>
  <c r="BD400"/>
  <c r="BE400"/>
  <c r="BC401"/>
  <c r="BD401"/>
  <c r="BE401"/>
  <c r="BC402"/>
  <c r="BD402"/>
  <c r="BE402"/>
  <c r="BC403"/>
  <c r="BD403"/>
  <c r="BE403"/>
  <c r="BC404"/>
  <c r="BD404"/>
  <c r="BE404"/>
  <c r="BC405"/>
  <c r="BD405"/>
  <c r="BE405"/>
  <c r="BC406"/>
  <c r="BD406"/>
  <c r="BE406"/>
  <c r="BC407"/>
  <c r="BD407"/>
  <c r="BE407"/>
  <c r="BC408"/>
  <c r="BD408"/>
  <c r="BE408"/>
  <c r="BE7"/>
  <c r="BD7"/>
  <c r="BC7"/>
  <c r="BF7"/>
  <c r="Q5"/>
  <c r="A3"/>
  <c r="A1" i="13"/>
  <c r="A1" i="15"/>
  <c r="A1" i="9"/>
  <c r="K2" i="10"/>
  <c r="M4" i="13"/>
  <c r="L4"/>
  <c r="K4"/>
  <c r="J4"/>
  <c r="I4"/>
  <c r="H4"/>
  <c r="G4"/>
  <c r="AI4" i="10"/>
  <c r="AE4"/>
  <c r="AA4"/>
  <c r="V4"/>
  <c r="Q4"/>
  <c r="L4"/>
  <c r="F4" i="13"/>
  <c r="E4"/>
  <c r="D4"/>
  <c r="C4"/>
  <c r="B4"/>
  <c r="A4"/>
  <c r="E3"/>
  <c r="F3" i="9"/>
  <c r="A3" i="13"/>
  <c r="A3" i="15"/>
  <c r="E3"/>
  <c r="K4"/>
  <c r="J4"/>
  <c r="I4"/>
  <c r="H4"/>
  <c r="G4"/>
  <c r="F4"/>
  <c r="E4"/>
  <c r="D4"/>
  <c r="C4"/>
  <c r="B4"/>
  <c r="A4"/>
  <c r="L4"/>
  <c r="I3"/>
  <c r="A3" i="9"/>
  <c r="AA3" i="10"/>
  <c r="P4" i="15"/>
  <c r="Q4" i="9"/>
  <c r="O4" i="15"/>
  <c r="P4" i="9"/>
  <c r="N4" i="15"/>
  <c r="O4" i="9"/>
  <c r="M4" i="15"/>
  <c r="N4" i="9"/>
  <c r="M4"/>
  <c r="L3" i="10"/>
  <c r="I4"/>
  <c r="L4" i="9"/>
  <c r="K4"/>
  <c r="L5"/>
  <c r="K5"/>
  <c r="J4"/>
  <c r="I4"/>
  <c r="H4"/>
  <c r="G4"/>
  <c r="J5"/>
  <c r="I5"/>
  <c r="H5"/>
  <c r="F4"/>
  <c r="E4"/>
  <c r="D4"/>
  <c r="C4"/>
  <c r="B4"/>
  <c r="A4"/>
  <c r="A5" i="10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M5"/>
  <c r="L5"/>
  <c r="O5"/>
  <c r="P5"/>
  <c r="N5"/>
  <c r="G4"/>
  <c r="A4"/>
  <c r="K5"/>
  <c r="J5"/>
  <c r="I5"/>
  <c r="H5"/>
  <c r="G5"/>
  <c r="F5"/>
  <c r="E5"/>
  <c r="D5"/>
  <c r="C5"/>
  <c r="B5"/>
  <c r="A2" i="13" l="1"/>
  <c r="A2" i="15"/>
  <c r="A2" i="9"/>
  <c r="BJ5" i="10"/>
  <c r="AH1" i="15" s="1"/>
  <c r="BJ4" i="10"/>
  <c r="AF3" i="9" s="1"/>
  <c r="AZ7" i="10"/>
  <c r="C3" i="15"/>
  <c r="BB408" i="10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BJ7"/>
  <c r="AH3" i="15" s="1"/>
  <c r="BJ6" i="10"/>
  <c r="AH2" i="15" s="1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BJ3" i="10"/>
  <c r="AF2" i="9" s="1"/>
  <c r="BJ1" i="10"/>
  <c r="AF1" i="9" l="1"/>
  <c r="BC1" i="12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306"/>
  <c r="AW289" l="1"/>
  <c r="AW311"/>
  <c r="AW290"/>
  <c r="AW295"/>
  <c r="AW301"/>
  <c r="AW313"/>
  <c r="AW307"/>
  <c r="AW302"/>
  <c r="AW297"/>
  <c r="AW291"/>
  <c r="AW286"/>
  <c r="AW314"/>
  <c r="AW309"/>
  <c r="AW303"/>
  <c r="AW298"/>
  <c r="AW293"/>
  <c r="AW287"/>
  <c r="AW284"/>
  <c r="AW310"/>
  <c r="AW305"/>
  <c r="AW299"/>
  <c r="AW294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AX1705" s="1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AX1753" s="1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AX1817" s="1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AX1945" s="1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G1540"/>
  <c r="AS1539"/>
  <c r="AO1539"/>
  <c r="AK1539"/>
  <c r="AG1539"/>
  <c r="AS1538"/>
  <c r="AO1538"/>
  <c r="AK1538"/>
  <c r="AG1538"/>
  <c r="AS1537"/>
  <c r="AO1537"/>
  <c r="AK1537"/>
  <c r="AG1537"/>
  <c r="AS1536"/>
  <c r="AO1536"/>
  <c r="AK1536"/>
  <c r="AG1536"/>
  <c r="AS1535"/>
  <c r="AO1535"/>
  <c r="AK1535"/>
  <c r="AG1535"/>
  <c r="AS1534"/>
  <c r="AO1534"/>
  <c r="AK1534"/>
  <c r="AG1534"/>
  <c r="AS1533"/>
  <c r="AO1533"/>
  <c r="AK1533"/>
  <c r="AG1533"/>
  <c r="AS1532"/>
  <c r="AO1532"/>
  <c r="AK1532"/>
  <c r="AG1532"/>
  <c r="AS1531"/>
  <c r="AO1531"/>
  <c r="AK1531"/>
  <c r="AG1531"/>
  <c r="AS1530"/>
  <c r="AO1530"/>
  <c r="AK1530"/>
  <c r="AG1530"/>
  <c r="AS1529"/>
  <c r="AO1529"/>
  <c r="AK1529"/>
  <c r="AG1529"/>
  <c r="AS1528"/>
  <c r="AO1528"/>
  <c r="AK1528"/>
  <c r="AG1528"/>
  <c r="AS1527"/>
  <c r="AO1527"/>
  <c r="AK1527"/>
  <c r="AG1527"/>
  <c r="AS1526"/>
  <c r="AO1526"/>
  <c r="AK1526"/>
  <c r="AG1526"/>
  <c r="AS1525"/>
  <c r="AO1525"/>
  <c r="AK1525"/>
  <c r="AG1525"/>
  <c r="AS1524"/>
  <c r="AO1524"/>
  <c r="AK1524"/>
  <c r="AG1524"/>
  <c r="AS1523"/>
  <c r="AO1523"/>
  <c r="AK1523"/>
  <c r="AG1523"/>
  <c r="AS1522"/>
  <c r="AO1522"/>
  <c r="AK1522"/>
  <c r="AG1522"/>
  <c r="AS1521"/>
  <c r="AO1521"/>
  <c r="AK1521"/>
  <c r="AG1521"/>
  <c r="AS1520"/>
  <c r="AO1520"/>
  <c r="AK1520"/>
  <c r="AG1520"/>
  <c r="AS1519"/>
  <c r="AO1519"/>
  <c r="AK1519"/>
  <c r="AG1519"/>
  <c r="AS1518"/>
  <c r="AO1518"/>
  <c r="AK1518"/>
  <c r="AG1518"/>
  <c r="AS1517"/>
  <c r="AO1517"/>
  <c r="AK1517"/>
  <c r="AG1517"/>
  <c r="AS1516"/>
  <c r="AO1516"/>
  <c r="AK1516"/>
  <c r="AG1516"/>
  <c r="AS1515"/>
  <c r="AO1515"/>
  <c r="AK1515"/>
  <c r="AG1515"/>
  <c r="AS1514"/>
  <c r="AO1514"/>
  <c r="AK1514"/>
  <c r="AG1514"/>
  <c r="AS1513"/>
  <c r="AO1513"/>
  <c r="AK1513"/>
  <c r="AG1513"/>
  <c r="AS1512"/>
  <c r="AO1512"/>
  <c r="AK1512"/>
  <c r="AG1512"/>
  <c r="AS1511"/>
  <c r="AO1511"/>
  <c r="AK1511"/>
  <c r="AG1511"/>
  <c r="AS1510"/>
  <c r="AO1510"/>
  <c r="AK1510"/>
  <c r="AG1510"/>
  <c r="AS1509"/>
  <c r="AO1509"/>
  <c r="AK1509"/>
  <c r="AG1509"/>
  <c r="AS1508"/>
  <c r="AO1508"/>
  <c r="AK1508"/>
  <c r="AG1508"/>
  <c r="AS1507"/>
  <c r="AO1507"/>
  <c r="AK1507"/>
  <c r="AG1507"/>
  <c r="AS1506"/>
  <c r="AO1506"/>
  <c r="AK1506"/>
  <c r="AG1506"/>
  <c r="AS1505"/>
  <c r="AO1505"/>
  <c r="AK1505"/>
  <c r="AG1505"/>
  <c r="AS1504"/>
  <c r="AO1504"/>
  <c r="AK1504"/>
  <c r="AG1504"/>
  <c r="AS1503"/>
  <c r="AO1503"/>
  <c r="AK1503"/>
  <c r="AG1503"/>
  <c r="AS1502"/>
  <c r="AO1502"/>
  <c r="AK1502"/>
  <c r="AG1502"/>
  <c r="AS1501"/>
  <c r="AO1501"/>
  <c r="AK1501"/>
  <c r="AG1501"/>
  <c r="AS1500"/>
  <c r="AO1500"/>
  <c r="AK1500"/>
  <c r="AG1500"/>
  <c r="AS1499"/>
  <c r="AO1499"/>
  <c r="AK1499"/>
  <c r="AG1499"/>
  <c r="AS1498"/>
  <c r="AO1498"/>
  <c r="AK1498"/>
  <c r="AG1498"/>
  <c r="AS1497"/>
  <c r="AO1497"/>
  <c r="AK1497"/>
  <c r="AG1497"/>
  <c r="AS1496"/>
  <c r="AO1496"/>
  <c r="AK1496"/>
  <c r="AG1496"/>
  <c r="AS1495"/>
  <c r="AO1495"/>
  <c r="AK1495"/>
  <c r="AG1495"/>
  <c r="AS1494"/>
  <c r="AO1494"/>
  <c r="AK1494"/>
  <c r="AG1494"/>
  <c r="AS1493"/>
  <c r="AO1493"/>
  <c r="AK1493"/>
  <c r="AG1493"/>
  <c r="AS1492"/>
  <c r="AO1492"/>
  <c r="AK1492"/>
  <c r="AG1492"/>
  <c r="AS1491"/>
  <c r="AO1491"/>
  <c r="AK1491"/>
  <c r="AG1491"/>
  <c r="AS1490"/>
  <c r="AO1490"/>
  <c r="AK1490"/>
  <c r="AG1490"/>
  <c r="AS1489"/>
  <c r="AO1489"/>
  <c r="AK1489"/>
  <c r="AG1489"/>
  <c r="AS1488"/>
  <c r="AO1488"/>
  <c r="AK1488"/>
  <c r="AG1488"/>
  <c r="AS1487"/>
  <c r="AO1487"/>
  <c r="AK1487"/>
  <c r="AG1487"/>
  <c r="AS1486"/>
  <c r="AO1486"/>
  <c r="AK1486"/>
  <c r="AG1486"/>
  <c r="AS1485"/>
  <c r="AO1485"/>
  <c r="AK1485"/>
  <c r="AG1485"/>
  <c r="AS1484"/>
  <c r="AO1484"/>
  <c r="AK1484"/>
  <c r="AG1484"/>
  <c r="AS1483"/>
  <c r="AO1483"/>
  <c r="AK1483"/>
  <c r="AG1483"/>
  <c r="AS1482"/>
  <c r="AO1482"/>
  <c r="AK1482"/>
  <c r="AG1482"/>
  <c r="AS1481"/>
  <c r="AO1481"/>
  <c r="AK1481"/>
  <c r="AG1481"/>
  <c r="AS1480"/>
  <c r="AO1480"/>
  <c r="AK1480"/>
  <c r="AG1480"/>
  <c r="AS1479"/>
  <c r="AO1479"/>
  <c r="AK1479"/>
  <c r="AG1479"/>
  <c r="AS1478"/>
  <c r="AO1478"/>
  <c r="AK1478"/>
  <c r="AG1478"/>
  <c r="AS1477"/>
  <c r="AO1477"/>
  <c r="AK1477"/>
  <c r="AG1477"/>
  <c r="AS1476"/>
  <c r="AO1476"/>
  <c r="AK1476"/>
  <c r="AG1476"/>
  <c r="AS1475"/>
  <c r="AO1475"/>
  <c r="AK1475"/>
  <c r="AG1475"/>
  <c r="AS1474"/>
  <c r="AO1474"/>
  <c r="AK1474"/>
  <c r="AG1474"/>
  <c r="AS1473"/>
  <c r="AO1473"/>
  <c r="AK1473"/>
  <c r="AG1473"/>
  <c r="AS1472"/>
  <c r="AO1472"/>
  <c r="AK1472"/>
  <c r="AG1472"/>
  <c r="AS1471"/>
  <c r="AO1471"/>
  <c r="AK1471"/>
  <c r="AG1471"/>
  <c r="AS1470"/>
  <c r="AO1470"/>
  <c r="AK1470"/>
  <c r="AG1470"/>
  <c r="AS1469"/>
  <c r="AO1469"/>
  <c r="AK1469"/>
  <c r="AG1469"/>
  <c r="AS1468"/>
  <c r="AO1468"/>
  <c r="AK1468"/>
  <c r="AG1468"/>
  <c r="AS1467"/>
  <c r="AO1467"/>
  <c r="AK1467"/>
  <c r="AG1467"/>
  <c r="AS1466"/>
  <c r="AO1466"/>
  <c r="AK1466"/>
  <c r="AG1466"/>
  <c r="AS1465"/>
  <c r="AO1465"/>
  <c r="AK1465"/>
  <c r="AG1465"/>
  <c r="AS1464"/>
  <c r="AO1464"/>
  <c r="AK1464"/>
  <c r="AG1464"/>
  <c r="AS1463"/>
  <c r="AO1463"/>
  <c r="AK1463"/>
  <c r="AG1463"/>
  <c r="AS1462"/>
  <c r="AO1462"/>
  <c r="AK1462"/>
  <c r="AG1462"/>
  <c r="AS1461"/>
  <c r="AO1461"/>
  <c r="AK1461"/>
  <c r="AG1461"/>
  <c r="AS1460"/>
  <c r="AO1460"/>
  <c r="AK1460"/>
  <c r="AG1460"/>
  <c r="AS1459"/>
  <c r="AO1459"/>
  <c r="AK1459"/>
  <c r="AG1459"/>
  <c r="AS1458"/>
  <c r="AO1458"/>
  <c r="AK1458"/>
  <c r="AG1458"/>
  <c r="AS1457"/>
  <c r="AO1457"/>
  <c r="AK1457"/>
  <c r="AG1457"/>
  <c r="AS1456"/>
  <c r="AO1456"/>
  <c r="AK1456"/>
  <c r="AG1456"/>
  <c r="AS1455"/>
  <c r="AO1455"/>
  <c r="AK1455"/>
  <c r="AG1455"/>
  <c r="AS1454"/>
  <c r="AO1454"/>
  <c r="AK1454"/>
  <c r="AG1454"/>
  <c r="AS1453"/>
  <c r="AO1453"/>
  <c r="AK1453"/>
  <c r="AG1453"/>
  <c r="AS1452"/>
  <c r="AO1452"/>
  <c r="AK1452"/>
  <c r="AG1452"/>
  <c r="AS1451"/>
  <c r="AO1451"/>
  <c r="AK1451"/>
  <c r="AG1451"/>
  <c r="AS1450"/>
  <c r="AO1450"/>
  <c r="AK1450"/>
  <c r="AG1450"/>
  <c r="AS1449"/>
  <c r="AO1449"/>
  <c r="AK1449"/>
  <c r="AG1449"/>
  <c r="AS1448"/>
  <c r="AO1448"/>
  <c r="AK1448"/>
  <c r="AG1448"/>
  <c r="AS1447"/>
  <c r="AO1447"/>
  <c r="AK1447"/>
  <c r="AG1447"/>
  <c r="AS1446"/>
  <c r="AO1446"/>
  <c r="AK1446"/>
  <c r="AG1446"/>
  <c r="AS1445"/>
  <c r="AO1445"/>
  <c r="AK1445"/>
  <c r="AG1445"/>
  <c r="AS1444"/>
  <c r="AO1444"/>
  <c r="AK1444"/>
  <c r="AG1444"/>
  <c r="AS1443"/>
  <c r="AO1443"/>
  <c r="AK1443"/>
  <c r="AG1443"/>
  <c r="AS1442"/>
  <c r="AO1442"/>
  <c r="AK1442"/>
  <c r="AG1442"/>
  <c r="AS1441"/>
  <c r="AO1441"/>
  <c r="AK1441"/>
  <c r="AG1441"/>
  <c r="AS1440"/>
  <c r="AO1440"/>
  <c r="AK1440"/>
  <c r="AG1440"/>
  <c r="AS1439"/>
  <c r="AO1439"/>
  <c r="AK1439"/>
  <c r="AG1439"/>
  <c r="AS1438"/>
  <c r="AO1438"/>
  <c r="AK1438"/>
  <c r="AG1438"/>
  <c r="AS1437"/>
  <c r="AO1437"/>
  <c r="AK1437"/>
  <c r="AG1437"/>
  <c r="AS1436"/>
  <c r="AO1436"/>
  <c r="AK1436"/>
  <c r="AG1436"/>
  <c r="AS1435"/>
  <c r="AO1435"/>
  <c r="AK1435"/>
  <c r="AG1435"/>
  <c r="AS1434"/>
  <c r="AO1434"/>
  <c r="AK1434"/>
  <c r="AG1434"/>
  <c r="AS1433"/>
  <c r="AO1433"/>
  <c r="AK1433"/>
  <c r="AG1433"/>
  <c r="AS1432"/>
  <c r="AO1432"/>
  <c r="AK1432"/>
  <c r="AG1432"/>
  <c r="AS1431"/>
  <c r="AO1431"/>
  <c r="AK1431"/>
  <c r="AG1431"/>
  <c r="AS1430"/>
  <c r="AO1430"/>
  <c r="AK1430"/>
  <c r="AG1430"/>
  <c r="AS1429"/>
  <c r="AO1429"/>
  <c r="AK1429"/>
  <c r="AG1429"/>
  <c r="AS1428"/>
  <c r="AO1428"/>
  <c r="AK1428"/>
  <c r="AG1428"/>
  <c r="AS1427"/>
  <c r="AO1427"/>
  <c r="AK1427"/>
  <c r="AG1427"/>
  <c r="AS1426"/>
  <c r="AO1426"/>
  <c r="AK1426"/>
  <c r="AG1426"/>
  <c r="AS1425"/>
  <c r="AO1425"/>
  <c r="AK1425"/>
  <c r="AG1425"/>
  <c r="AS1424"/>
  <c r="AO1424"/>
  <c r="AK1424"/>
  <c r="AG1424"/>
  <c r="AS1423"/>
  <c r="AO1423"/>
  <c r="AK1423"/>
  <c r="AG1423"/>
  <c r="AS1422"/>
  <c r="AO1422"/>
  <c r="AK1422"/>
  <c r="AG1422"/>
  <c r="AS1421"/>
  <c r="AO1421"/>
  <c r="AK1421"/>
  <c r="AG1421"/>
  <c r="AS1420"/>
  <c r="AO1420"/>
  <c r="AK1420"/>
  <c r="AG1420"/>
  <c r="AS1419"/>
  <c r="AO1419"/>
  <c r="AK1419"/>
  <c r="AG1419"/>
  <c r="AS1418"/>
  <c r="AO1418"/>
  <c r="AK1418"/>
  <c r="AG1418"/>
  <c r="AS1417"/>
  <c r="AO1417"/>
  <c r="AK1417"/>
  <c r="AG1417"/>
  <c r="AS1416"/>
  <c r="AO1416"/>
  <c r="AK1416"/>
  <c r="AG1416"/>
  <c r="AS1415"/>
  <c r="AO1415"/>
  <c r="AK1415"/>
  <c r="AG1415"/>
  <c r="AS1414"/>
  <c r="AO1414"/>
  <c r="AK1414"/>
  <c r="AG1414"/>
  <c r="AS1413"/>
  <c r="AO1413"/>
  <c r="AK1413"/>
  <c r="AG1413"/>
  <c r="AS1412"/>
  <c r="AO1412"/>
  <c r="AK1412"/>
  <c r="AG1412"/>
  <c r="AS1411"/>
  <c r="AO1411"/>
  <c r="AK1411"/>
  <c r="AG1411"/>
  <c r="AS1410"/>
  <c r="AO1410"/>
  <c r="AK1410"/>
  <c r="AG1410"/>
  <c r="AS1409"/>
  <c r="AO1409"/>
  <c r="AK1409"/>
  <c r="AG1409"/>
  <c r="AS1408"/>
  <c r="AO1408"/>
  <c r="AK1408"/>
  <c r="AG1408"/>
  <c r="AS1407"/>
  <c r="AO1407"/>
  <c r="AK1407"/>
  <c r="AG1407"/>
  <c r="AS1406"/>
  <c r="AO1406"/>
  <c r="AK1406"/>
  <c r="AG1406"/>
  <c r="AS1405"/>
  <c r="AO1405"/>
  <c r="AK1405"/>
  <c r="AG1405"/>
  <c r="AS1404"/>
  <c r="AO1404"/>
  <c r="AK1404"/>
  <c r="AG1404"/>
  <c r="AS1403"/>
  <c r="AO1403"/>
  <c r="AK1403"/>
  <c r="AG1403"/>
  <c r="AS1402"/>
  <c r="AO1402"/>
  <c r="AK1402"/>
  <c r="AG1402"/>
  <c r="AS1401"/>
  <c r="AO1401"/>
  <c r="AK1401"/>
  <c r="AG1401"/>
  <c r="AS1400"/>
  <c r="AO1400"/>
  <c r="AK1400"/>
  <c r="AG1400"/>
  <c r="AS1399"/>
  <c r="AO1399"/>
  <c r="AK1399"/>
  <c r="AG1399"/>
  <c r="AS1398"/>
  <c r="AO1398"/>
  <c r="AK1398"/>
  <c r="AG1398"/>
  <c r="AS1397"/>
  <c r="AO1397"/>
  <c r="AK1397"/>
  <c r="AG1397"/>
  <c r="AS1396"/>
  <c r="AO1396"/>
  <c r="AK1396"/>
  <c r="AG1396"/>
  <c r="AS1395"/>
  <c r="AO1395"/>
  <c r="AK1395"/>
  <c r="AG1395"/>
  <c r="AS1394"/>
  <c r="AO1394"/>
  <c r="AK1394"/>
  <c r="AG1394"/>
  <c r="AS1393"/>
  <c r="AO1393"/>
  <c r="AK1393"/>
  <c r="AG1393"/>
  <c r="AS1392"/>
  <c r="AO1392"/>
  <c r="AK1392"/>
  <c r="AG1392"/>
  <c r="AS1391"/>
  <c r="AO1391"/>
  <c r="AK1391"/>
  <c r="AG1391"/>
  <c r="AS1390"/>
  <c r="AO1390"/>
  <c r="AK1390"/>
  <c r="AG1390"/>
  <c r="AS1389"/>
  <c r="AO1389"/>
  <c r="AK1389"/>
  <c r="AG1389"/>
  <c r="AS1388"/>
  <c r="AO1388"/>
  <c r="AK1388"/>
  <c r="AG1388"/>
  <c r="AS1387"/>
  <c r="AO1387"/>
  <c r="AK1387"/>
  <c r="AG1387"/>
  <c r="AS1386"/>
  <c r="AO1386"/>
  <c r="AK1386"/>
  <c r="AG1386"/>
  <c r="AS1385"/>
  <c r="AO1385"/>
  <c r="AK1385"/>
  <c r="AG1385"/>
  <c r="AS1384"/>
  <c r="AO1384"/>
  <c r="AK1384"/>
  <c r="AG1384"/>
  <c r="AS1383"/>
  <c r="AO1383"/>
  <c r="AK1383"/>
  <c r="AG1383"/>
  <c r="AS1382"/>
  <c r="AO1382"/>
  <c r="AK1382"/>
  <c r="AG1382"/>
  <c r="AS1381"/>
  <c r="AO1381"/>
  <c r="AK1381"/>
  <c r="AG1381"/>
  <c r="AS1380"/>
  <c r="AO1380"/>
  <c r="AK1380"/>
  <c r="AG1380"/>
  <c r="AS1379"/>
  <c r="AO1379"/>
  <c r="AK1379"/>
  <c r="AG1379"/>
  <c r="AS1378"/>
  <c r="AO1378"/>
  <c r="AK1378"/>
  <c r="AG1378"/>
  <c r="AS1377"/>
  <c r="AO1377"/>
  <c r="AK1377"/>
  <c r="AG1377"/>
  <c r="AS1376"/>
  <c r="AO1376"/>
  <c r="AK1376"/>
  <c r="AG1376"/>
  <c r="AS1375"/>
  <c r="AO1375"/>
  <c r="AK1375"/>
  <c r="AG1375"/>
  <c r="AS1374"/>
  <c r="AO1374"/>
  <c r="AK1374"/>
  <c r="AG1374"/>
  <c r="AS1373"/>
  <c r="AO1373"/>
  <c r="AK1373"/>
  <c r="AG1373"/>
  <c r="AS1372"/>
  <c r="AO1372"/>
  <c r="AK1372"/>
  <c r="AG1372"/>
  <c r="AS1371"/>
  <c r="AO1371"/>
  <c r="AK1371"/>
  <c r="AG1371"/>
  <c r="AS1370"/>
  <c r="AO1370"/>
  <c r="AK1370"/>
  <c r="AG1370"/>
  <c r="AS1369"/>
  <c r="AO1369"/>
  <c r="AK1369"/>
  <c r="AG1369"/>
  <c r="AS1368"/>
  <c r="AO1368"/>
  <c r="AK1368"/>
  <c r="AG1368"/>
  <c r="AS1367"/>
  <c r="AO1367"/>
  <c r="AK1367"/>
  <c r="AG1367"/>
  <c r="AS1366"/>
  <c r="AO1366"/>
  <c r="AK1366"/>
  <c r="AG1366"/>
  <c r="AS1365"/>
  <c r="AO1365"/>
  <c r="AK1365"/>
  <c r="AG1365"/>
  <c r="AS1364"/>
  <c r="AO1364"/>
  <c r="AK1364"/>
  <c r="AG1364"/>
  <c r="AS1363"/>
  <c r="AO1363"/>
  <c r="AK1363"/>
  <c r="AG1363"/>
  <c r="AS1362"/>
  <c r="AO1362"/>
  <c r="AK1362"/>
  <c r="AG1362"/>
  <c r="AS1361"/>
  <c r="AO1361"/>
  <c r="AK1361"/>
  <c r="AG1361"/>
  <c r="AS1360"/>
  <c r="AO1360"/>
  <c r="AK1360"/>
  <c r="AG1360"/>
  <c r="AS1359"/>
  <c r="AO1359"/>
  <c r="AK1359"/>
  <c r="AG1359"/>
  <c r="AS1358"/>
  <c r="AO1358"/>
  <c r="AK1358"/>
  <c r="AG1358"/>
  <c r="AS1357"/>
  <c r="AO1357"/>
  <c r="AK1357"/>
  <c r="AG1357"/>
  <c r="AS1356"/>
  <c r="AO1356"/>
  <c r="AK1356"/>
  <c r="AG1356"/>
  <c r="AS1355"/>
  <c r="AO1355"/>
  <c r="AK1355"/>
  <c r="AG1355"/>
  <c r="AS1354"/>
  <c r="AO1354"/>
  <c r="AK1354"/>
  <c r="AG1354"/>
  <c r="AS1353"/>
  <c r="AO1353"/>
  <c r="AK1353"/>
  <c r="AG1353"/>
  <c r="AS1352"/>
  <c r="AO1352"/>
  <c r="AK1352"/>
  <c r="AG1352"/>
  <c r="AS1351"/>
  <c r="AO1351"/>
  <c r="AK1351"/>
  <c r="AG1351"/>
  <c r="AS1350"/>
  <c r="AO1350"/>
  <c r="AK1350"/>
  <c r="AG1350"/>
  <c r="AS1349"/>
  <c r="AO1349"/>
  <c r="AK1349"/>
  <c r="AG1349"/>
  <c r="AS1348"/>
  <c r="AO1348"/>
  <c r="AK1348"/>
  <c r="AG1348"/>
  <c r="AS1347"/>
  <c r="AO1347"/>
  <c r="AK1347"/>
  <c r="AG1347"/>
  <c r="AS1346"/>
  <c r="AO1346"/>
  <c r="AK1346"/>
  <c r="AG1346"/>
  <c r="AS1345"/>
  <c r="AO1345"/>
  <c r="AK1345"/>
  <c r="AG1345"/>
  <c r="AS1344"/>
  <c r="AO1344"/>
  <c r="AK1344"/>
  <c r="AG1344"/>
  <c r="AS1343"/>
  <c r="AO1343"/>
  <c r="AK1343"/>
  <c r="AG1343"/>
  <c r="AS1342"/>
  <c r="AO1342"/>
  <c r="AK1342"/>
  <c r="AG1342"/>
  <c r="AS1341"/>
  <c r="AO1341"/>
  <c r="AK1341"/>
  <c r="AG1341"/>
  <c r="AS1340"/>
  <c r="AO1340"/>
  <c r="AK1340"/>
  <c r="AG1340"/>
  <c r="AS1339"/>
  <c r="AO1339"/>
  <c r="AK1339"/>
  <c r="AG1339"/>
  <c r="AS1338"/>
  <c r="AO1338"/>
  <c r="AK1338"/>
  <c r="AG1338"/>
  <c r="AS1337"/>
  <c r="AO1337"/>
  <c r="AK1337"/>
  <c r="AG1337"/>
  <c r="AS1336"/>
  <c r="AO1336"/>
  <c r="AK1336"/>
  <c r="AG1336"/>
  <c r="AS1335"/>
  <c r="AO1335"/>
  <c r="AK1335"/>
  <c r="AG1335"/>
  <c r="AS1334"/>
  <c r="AO1334"/>
  <c r="AK1334"/>
  <c r="AG1334"/>
  <c r="AS1333"/>
  <c r="AO1333"/>
  <c r="AK1333"/>
  <c r="AG1333"/>
  <c r="AS1332"/>
  <c r="AO1332"/>
  <c r="AK1332"/>
  <c r="AG1332"/>
  <c r="AS1331"/>
  <c r="AO1331"/>
  <c r="AK1331"/>
  <c r="AG1331"/>
  <c r="AS1330"/>
  <c r="AO1330"/>
  <c r="AK1330"/>
  <c r="AG1330"/>
  <c r="AS1329"/>
  <c r="AO1329"/>
  <c r="AK1329"/>
  <c r="AG1329"/>
  <c r="AS1328"/>
  <c r="AO1328"/>
  <c r="AK1328"/>
  <c r="AG1328"/>
  <c r="AS1327"/>
  <c r="AO1327"/>
  <c r="AK1327"/>
  <c r="AG1327"/>
  <c r="AS1326"/>
  <c r="AO1326"/>
  <c r="AK1326"/>
  <c r="AG1326"/>
  <c r="AS1325"/>
  <c r="AO1325"/>
  <c r="AK1325"/>
  <c r="AG1325"/>
  <c r="AS1324"/>
  <c r="AO1324"/>
  <c r="AK1324"/>
  <c r="AG1324"/>
  <c r="AS1323"/>
  <c r="AO1323"/>
  <c r="AK1323"/>
  <c r="AG1323"/>
  <c r="AS1322"/>
  <c r="AO1322"/>
  <c r="AK1322"/>
  <c r="AG1322"/>
  <c r="AS1321"/>
  <c r="AO1321"/>
  <c r="AK1321"/>
  <c r="AG1321"/>
  <c r="AS1320"/>
  <c r="AO1320"/>
  <c r="AK1320"/>
  <c r="AG1320"/>
  <c r="AS1319"/>
  <c r="AO1319"/>
  <c r="AK1319"/>
  <c r="AG1319"/>
  <c r="AS1318"/>
  <c r="AO1318"/>
  <c r="AK1318"/>
  <c r="AG1318"/>
  <c r="AS1317"/>
  <c r="AO1317"/>
  <c r="AK1317"/>
  <c r="AG1317"/>
  <c r="AS1316"/>
  <c r="AO1316"/>
  <c r="AK1316"/>
  <c r="AG1316"/>
  <c r="AS1315"/>
  <c r="AO1315"/>
  <c r="AK1315"/>
  <c r="AG1315"/>
  <c r="AS1314"/>
  <c r="AO1314"/>
  <c r="AK1314"/>
  <c r="AG1314"/>
  <c r="AS1313"/>
  <c r="AO1313"/>
  <c r="AK1313"/>
  <c r="AG1313"/>
  <c r="AS1312"/>
  <c r="AO1312"/>
  <c r="AK1312"/>
  <c r="AG1312"/>
  <c r="AS1311"/>
  <c r="AO1311"/>
  <c r="AK1311"/>
  <c r="AG1311"/>
  <c r="AS1310"/>
  <c r="AO1310"/>
  <c r="AK1310"/>
  <c r="AG1310"/>
  <c r="AS1309"/>
  <c r="AO1309"/>
  <c r="AK1309"/>
  <c r="AG1309"/>
  <c r="AS1308"/>
  <c r="AO1308"/>
  <c r="AK1308"/>
  <c r="AG1308"/>
  <c r="AS1307"/>
  <c r="AO1307"/>
  <c r="AK1307"/>
  <c r="AG1307"/>
  <c r="AS1306"/>
  <c r="AO1306"/>
  <c r="AK1306"/>
  <c r="AG1306"/>
  <c r="AS1305"/>
  <c r="AO1305"/>
  <c r="AK1305"/>
  <c r="AG1305"/>
  <c r="AS1304"/>
  <c r="AO1304"/>
  <c r="AK1304"/>
  <c r="AG1304"/>
  <c r="AS1303"/>
  <c r="AO1303"/>
  <c r="AK1303"/>
  <c r="AG1303"/>
  <c r="AS1302"/>
  <c r="AO1302"/>
  <c r="AK1302"/>
  <c r="AG1302"/>
  <c r="AS1301"/>
  <c r="AO1301"/>
  <c r="AK1301"/>
  <c r="AG1301"/>
  <c r="AS1300"/>
  <c r="AO1300"/>
  <c r="AK1300"/>
  <c r="AG1300"/>
  <c r="AS1299"/>
  <c r="AO1299"/>
  <c r="AK1299"/>
  <c r="AG1299"/>
  <c r="AS1298"/>
  <c r="AO1298"/>
  <c r="AK1298"/>
  <c r="AG1298"/>
  <c r="AS1297"/>
  <c r="AO1297"/>
  <c r="AK1297"/>
  <c r="AG1297"/>
  <c r="AS1296"/>
  <c r="AO1296"/>
  <c r="AK1296"/>
  <c r="AG1296"/>
  <c r="AS1295"/>
  <c r="AO1295"/>
  <c r="AK1295"/>
  <c r="AG1295"/>
  <c r="AS1294"/>
  <c r="AO1294"/>
  <c r="AK1294"/>
  <c r="AG1294"/>
  <c r="AS1293"/>
  <c r="AO1293"/>
  <c r="AK1293"/>
  <c r="AG1293"/>
  <c r="AS1292"/>
  <c r="AO1292"/>
  <c r="AK1292"/>
  <c r="AG1292"/>
  <c r="AS1291"/>
  <c r="AO1291"/>
  <c r="AK1291"/>
  <c r="AG1291"/>
  <c r="AS1290"/>
  <c r="AO1290"/>
  <c r="AK1290"/>
  <c r="AG1290"/>
  <c r="AS1289"/>
  <c r="AO1289"/>
  <c r="AK1289"/>
  <c r="AG1289"/>
  <c r="AS1288"/>
  <c r="AO1288"/>
  <c r="AK1288"/>
  <c r="AG1288"/>
  <c r="AS1287"/>
  <c r="AO1287"/>
  <c r="AK1287"/>
  <c r="AG1287"/>
  <c r="AS1286"/>
  <c r="AO1286"/>
  <c r="AK1286"/>
  <c r="AG1286"/>
  <c r="AS1285"/>
  <c r="AO1285"/>
  <c r="AK1285"/>
  <c r="AG1285"/>
  <c r="AS1284"/>
  <c r="AO1284"/>
  <c r="AK1284"/>
  <c r="AG1284"/>
  <c r="AS1283"/>
  <c r="AO1283"/>
  <c r="AK1283"/>
  <c r="AG1283"/>
  <c r="AS1282"/>
  <c r="AO1282"/>
  <c r="AK1282"/>
  <c r="AG1282"/>
  <c r="AS1281"/>
  <c r="AO1281"/>
  <c r="AK1281"/>
  <c r="AG1281"/>
  <c r="AS1280"/>
  <c r="AO1280"/>
  <c r="AK1280"/>
  <c r="AG1280"/>
  <c r="AS1279"/>
  <c r="AO1279"/>
  <c r="AK1279"/>
  <c r="AG1279"/>
  <c r="AS1278"/>
  <c r="AO1278"/>
  <c r="AK1278"/>
  <c r="AG1278"/>
  <c r="AS1277"/>
  <c r="AO1277"/>
  <c r="AK1277"/>
  <c r="AG1277"/>
  <c r="AS1276"/>
  <c r="AO1276"/>
  <c r="AK1276"/>
  <c r="AG1276"/>
  <c r="AS1275"/>
  <c r="AO1275"/>
  <c r="AK1275"/>
  <c r="AG1275"/>
  <c r="AS1274"/>
  <c r="AO1274"/>
  <c r="AK1274"/>
  <c r="AG1274"/>
  <c r="AS1273"/>
  <c r="AO1273"/>
  <c r="AK1273"/>
  <c r="AG1273"/>
  <c r="AS1272"/>
  <c r="AO1272"/>
  <c r="AK1272"/>
  <c r="AG1272"/>
  <c r="AS1271"/>
  <c r="AO1271"/>
  <c r="AK1271"/>
  <c r="AG1271"/>
  <c r="AS1270"/>
  <c r="AO1270"/>
  <c r="AK1270"/>
  <c r="AG1270"/>
  <c r="AS1269"/>
  <c r="AO1269"/>
  <c r="AK1269"/>
  <c r="AG1269"/>
  <c r="AS1268"/>
  <c r="AO1268"/>
  <c r="AK1268"/>
  <c r="AG1268"/>
  <c r="AS1267"/>
  <c r="AO1267"/>
  <c r="AK1267"/>
  <c r="AG1267"/>
  <c r="AS1266"/>
  <c r="AO1266"/>
  <c r="AK1266"/>
  <c r="AG1266"/>
  <c r="AS1265"/>
  <c r="AO1265"/>
  <c r="AK1265"/>
  <c r="AG1265"/>
  <c r="AS1264"/>
  <c r="AO1264"/>
  <c r="AK1264"/>
  <c r="AG1264"/>
  <c r="AS1263"/>
  <c r="AO1263"/>
  <c r="AK1263"/>
  <c r="AG1263"/>
  <c r="AS1262"/>
  <c r="AO1262"/>
  <c r="AK1262"/>
  <c r="AG1262"/>
  <c r="AS1261"/>
  <c r="AO1261"/>
  <c r="AK1261"/>
  <c r="AG1261"/>
  <c r="AS1260"/>
  <c r="AO1260"/>
  <c r="AK1260"/>
  <c r="AG1260"/>
  <c r="AS1259"/>
  <c r="AO1259"/>
  <c r="AK1259"/>
  <c r="AG1259"/>
  <c r="AS1258"/>
  <c r="AO1258"/>
  <c r="AK1258"/>
  <c r="AG1258"/>
  <c r="AS1257"/>
  <c r="AO1257"/>
  <c r="AK1257"/>
  <c r="AG1257"/>
  <c r="AS1256"/>
  <c r="AO1256"/>
  <c r="AK1256"/>
  <c r="AG1256"/>
  <c r="AS1255"/>
  <c r="AO1255"/>
  <c r="AK1255"/>
  <c r="AG1255"/>
  <c r="AS1254"/>
  <c r="AO1254"/>
  <c r="AK1254"/>
  <c r="AG1254"/>
  <c r="AS1253"/>
  <c r="AO1253"/>
  <c r="AK1253"/>
  <c r="AG1253"/>
  <c r="AS1252"/>
  <c r="AO1252"/>
  <c r="AK1252"/>
  <c r="AG1252"/>
  <c r="AS1251"/>
  <c r="AO1251"/>
  <c r="AK1251"/>
  <c r="AG1251"/>
  <c r="AS1250"/>
  <c r="AO1250"/>
  <c r="AK1250"/>
  <c r="AG1250"/>
  <c r="AS1249"/>
  <c r="AO1249"/>
  <c r="AK1249"/>
  <c r="AG1249"/>
  <c r="AS1248"/>
  <c r="AO1248"/>
  <c r="AK1248"/>
  <c r="AG1248"/>
  <c r="AS1247"/>
  <c r="AO1247"/>
  <c r="AK1247"/>
  <c r="AG1247"/>
  <c r="AS1246"/>
  <c r="AO1246"/>
  <c r="AK1246"/>
  <c r="AG1246"/>
  <c r="AS1245"/>
  <c r="AO1245"/>
  <c r="AK1245"/>
  <c r="AG1245"/>
  <c r="AS1244"/>
  <c r="AO1244"/>
  <c r="AK1244"/>
  <c r="AG1244"/>
  <c r="AS1243"/>
  <c r="AO1243"/>
  <c r="AK1243"/>
  <c r="AG1243"/>
  <c r="AS1242"/>
  <c r="AO1242"/>
  <c r="AK1242"/>
  <c r="AG1242"/>
  <c r="AS1241"/>
  <c r="AO1241"/>
  <c r="AK1241"/>
  <c r="AG1241"/>
  <c r="AS1240"/>
  <c r="AO1240"/>
  <c r="AK1240"/>
  <c r="AG1240"/>
  <c r="AS1239"/>
  <c r="AO1239"/>
  <c r="AK1239"/>
  <c r="AG1239"/>
  <c r="AS1238"/>
  <c r="AO1238"/>
  <c r="AK1238"/>
  <c r="AG1238"/>
  <c r="AS1237"/>
  <c r="AO1237"/>
  <c r="AK1237"/>
  <c r="AG1237"/>
  <c r="AS1236"/>
  <c r="AO1236"/>
  <c r="AK1236"/>
  <c r="AG1236"/>
  <c r="AS1235"/>
  <c r="AO1235"/>
  <c r="AK1235"/>
  <c r="AG1235"/>
  <c r="AS1234"/>
  <c r="AO1234"/>
  <c r="AK1234"/>
  <c r="AG1234"/>
  <c r="AS1233"/>
  <c r="AO1233"/>
  <c r="AK1233"/>
  <c r="AG1233"/>
  <c r="AS1232"/>
  <c r="AO1232"/>
  <c r="AK1232"/>
  <c r="AG1232"/>
  <c r="AS1231"/>
  <c r="AO1231"/>
  <c r="AK1231"/>
  <c r="AG1231"/>
  <c r="AS1230"/>
  <c r="AO1230"/>
  <c r="AK1230"/>
  <c r="AG1230"/>
  <c r="AS1229"/>
  <c r="AO1229"/>
  <c r="AK1229"/>
  <c r="AG1229"/>
  <c r="AS1228"/>
  <c r="AO1228"/>
  <c r="AK1228"/>
  <c r="AG1228"/>
  <c r="AS1227"/>
  <c r="AO1227"/>
  <c r="AK1227"/>
  <c r="AG1227"/>
  <c r="AS1226"/>
  <c r="AO1226"/>
  <c r="AK1226"/>
  <c r="AG1226"/>
  <c r="AS1225"/>
  <c r="AO1225"/>
  <c r="AK1225"/>
  <c r="AG1225"/>
  <c r="AS1224"/>
  <c r="AO1224"/>
  <c r="AK1224"/>
  <c r="AG1224"/>
  <c r="AS1223"/>
  <c r="AO1223"/>
  <c r="AK1223"/>
  <c r="AG1223"/>
  <c r="AS1222"/>
  <c r="AO1222"/>
  <c r="AK1222"/>
  <c r="AG1222"/>
  <c r="AS1221"/>
  <c r="AO1221"/>
  <c r="AK1221"/>
  <c r="AG1221"/>
  <c r="AS1220"/>
  <c r="AO1220"/>
  <c r="AK1220"/>
  <c r="AG1220"/>
  <c r="AS1219"/>
  <c r="AO1219"/>
  <c r="AK1219"/>
  <c r="AG1219"/>
  <c r="AS1218"/>
  <c r="AO1218"/>
  <c r="AK1218"/>
  <c r="AG1218"/>
  <c r="AS1217"/>
  <c r="AO1217"/>
  <c r="AK1217"/>
  <c r="AG1217"/>
  <c r="AS1216"/>
  <c r="AO1216"/>
  <c r="AK1216"/>
  <c r="AG1216"/>
  <c r="AS1215"/>
  <c r="AO1215"/>
  <c r="AK1215"/>
  <c r="AG1215"/>
  <c r="AS1214"/>
  <c r="AO1214"/>
  <c r="AK1214"/>
  <c r="AG1214"/>
  <c r="AS1213"/>
  <c r="AO1213"/>
  <c r="AK1213"/>
  <c r="AG1213"/>
  <c r="AS1212"/>
  <c r="AO1212"/>
  <c r="AK1212"/>
  <c r="AG1212"/>
  <c r="AS1211"/>
  <c r="AO1211"/>
  <c r="AK1211"/>
  <c r="AG1211"/>
  <c r="AS1210"/>
  <c r="AO1210"/>
  <c r="AK1210"/>
  <c r="AG1210"/>
  <c r="AS1209"/>
  <c r="AO1209"/>
  <c r="AK1209"/>
  <c r="AG1209"/>
  <c r="AS1208"/>
  <c r="AO1208"/>
  <c r="AK1208"/>
  <c r="AG1208"/>
  <c r="AS1207"/>
  <c r="AO1207"/>
  <c r="AK1207"/>
  <c r="AG1207"/>
  <c r="AS1206"/>
  <c r="AO1206"/>
  <c r="AK1206"/>
  <c r="AG1206"/>
  <c r="AS1205"/>
  <c r="AO1205"/>
  <c r="AK1205"/>
  <c r="AG1205"/>
  <c r="AS1204"/>
  <c r="AO1204"/>
  <c r="AK1204"/>
  <c r="AG1204"/>
  <c r="AS1203"/>
  <c r="AO1203"/>
  <c r="AK1203"/>
  <c r="AG1203"/>
  <c r="AS1202"/>
  <c r="AO1202"/>
  <c r="AK1202"/>
  <c r="AG1202"/>
  <c r="AS1201"/>
  <c r="AO1201"/>
  <c r="AK1201"/>
  <c r="AG1201"/>
  <c r="AS1200"/>
  <c r="AO1200"/>
  <c r="AK1200"/>
  <c r="AG1200"/>
  <c r="AS1199"/>
  <c r="AO1199"/>
  <c r="AK1199"/>
  <c r="AG1199"/>
  <c r="AS1198"/>
  <c r="AO1198"/>
  <c r="AK1198"/>
  <c r="AG1198"/>
  <c r="AS1197"/>
  <c r="AO1197"/>
  <c r="AK1197"/>
  <c r="AG1197"/>
  <c r="AS1196"/>
  <c r="AO1196"/>
  <c r="AK1196"/>
  <c r="AG1196"/>
  <c r="AS1195"/>
  <c r="AO1195"/>
  <c r="AK1195"/>
  <c r="AG1195"/>
  <c r="AS1194"/>
  <c r="AO1194"/>
  <c r="AK1194"/>
  <c r="AG1194"/>
  <c r="AS1193"/>
  <c r="AO1193"/>
  <c r="AK1193"/>
  <c r="AG1193"/>
  <c r="AS1192"/>
  <c r="AO1192"/>
  <c r="AK1192"/>
  <c r="AG1192"/>
  <c r="AS1191"/>
  <c r="AO1191"/>
  <c r="AK1191"/>
  <c r="AG1191"/>
  <c r="AS1190"/>
  <c r="AO1190"/>
  <c r="AK1190"/>
  <c r="AG1190"/>
  <c r="AS1189"/>
  <c r="AO1189"/>
  <c r="AK1189"/>
  <c r="AG1189"/>
  <c r="AS1188"/>
  <c r="AO1188"/>
  <c r="AK1188"/>
  <c r="AG1188"/>
  <c r="AS1187"/>
  <c r="AO1187"/>
  <c r="AK1187"/>
  <c r="AG1187"/>
  <c r="AS1186"/>
  <c r="AO1186"/>
  <c r="AK1186"/>
  <c r="AG1186"/>
  <c r="AS1185"/>
  <c r="AO1185"/>
  <c r="AK1185"/>
  <c r="AG1185"/>
  <c r="AS1184"/>
  <c r="AO1184"/>
  <c r="AK1184"/>
  <c r="AG1184"/>
  <c r="AS1183"/>
  <c r="AO1183"/>
  <c r="AK1183"/>
  <c r="AG1183"/>
  <c r="AS1182"/>
  <c r="AO1182"/>
  <c r="AK1182"/>
  <c r="AG1182"/>
  <c r="AS1181"/>
  <c r="AO1181"/>
  <c r="AK1181"/>
  <c r="AG1181"/>
  <c r="AS1180"/>
  <c r="AO1180"/>
  <c r="AK1180"/>
  <c r="AG1180"/>
  <c r="AS1179"/>
  <c r="AO1179"/>
  <c r="AK1179"/>
  <c r="AG1179"/>
  <c r="AS1178"/>
  <c r="AO1178"/>
  <c r="AK1178"/>
  <c r="AG1178"/>
  <c r="AS1177"/>
  <c r="AO1177"/>
  <c r="AK1177"/>
  <c r="AG1177"/>
  <c r="AS1176"/>
  <c r="AO1176"/>
  <c r="AK1176"/>
  <c r="AG1176"/>
  <c r="AS1175"/>
  <c r="AO1175"/>
  <c r="AK1175"/>
  <c r="AG1175"/>
  <c r="AS1174"/>
  <c r="AO1174"/>
  <c r="AK1174"/>
  <c r="AG1174"/>
  <c r="AS1173"/>
  <c r="AO1173"/>
  <c r="AK1173"/>
  <c r="AG1173"/>
  <c r="AS1172"/>
  <c r="AO1172"/>
  <c r="AK1172"/>
  <c r="AG1172"/>
  <c r="AS1171"/>
  <c r="AO1171"/>
  <c r="AK1171"/>
  <c r="AG1171"/>
  <c r="AS1170"/>
  <c r="AO1170"/>
  <c r="AK1170"/>
  <c r="AG1170"/>
  <c r="AS1169"/>
  <c r="AO1169"/>
  <c r="AK1169"/>
  <c r="AG1169"/>
  <c r="AS1168"/>
  <c r="AO1168"/>
  <c r="AK1168"/>
  <c r="AG1168"/>
  <c r="AS1167"/>
  <c r="AO1167"/>
  <c r="AK1167"/>
  <c r="AG1167"/>
  <c r="AS1166"/>
  <c r="AO1166"/>
  <c r="AK1166"/>
  <c r="AG1166"/>
  <c r="AS1165"/>
  <c r="AO1165"/>
  <c r="AK1165"/>
  <c r="AG1165"/>
  <c r="AS1164"/>
  <c r="AO1164"/>
  <c r="AK1164"/>
  <c r="AG1164"/>
  <c r="AS1163"/>
  <c r="AO1163"/>
  <c r="AK1163"/>
  <c r="AG1163"/>
  <c r="AS1162"/>
  <c r="AO1162"/>
  <c r="AK1162"/>
  <c r="AG1162"/>
  <c r="AS1161"/>
  <c r="AO1161"/>
  <c r="AK1161"/>
  <c r="AG1161"/>
  <c r="AS1160"/>
  <c r="AO1160"/>
  <c r="AK1160"/>
  <c r="AG1160"/>
  <c r="AS1159"/>
  <c r="AO1159"/>
  <c r="AK1159"/>
  <c r="AG1159"/>
  <c r="AS1158"/>
  <c r="AO1158"/>
  <c r="AK1158"/>
  <c r="AG1158"/>
  <c r="AS1157"/>
  <c r="AO1157"/>
  <c r="AK1157"/>
  <c r="AG1157"/>
  <c r="AS1156"/>
  <c r="AO1156"/>
  <c r="AK1156"/>
  <c r="AG1156"/>
  <c r="AS1155"/>
  <c r="AO1155"/>
  <c r="AK1155"/>
  <c r="AG1155"/>
  <c r="AS1154"/>
  <c r="AO1154"/>
  <c r="AK1154"/>
  <c r="AG1154"/>
  <c r="AS1153"/>
  <c r="AO1153"/>
  <c r="AK1153"/>
  <c r="AG1153"/>
  <c r="AS1152"/>
  <c r="AO1152"/>
  <c r="AK1152"/>
  <c r="AG1152"/>
  <c r="AS1151"/>
  <c r="AO1151"/>
  <c r="AK1151"/>
  <c r="AG1151"/>
  <c r="AS1150"/>
  <c r="AO1150"/>
  <c r="AK1150"/>
  <c r="AG1150"/>
  <c r="AS1149"/>
  <c r="AO1149"/>
  <c r="AK1149"/>
  <c r="AG1149"/>
  <c r="AS1148"/>
  <c r="AO1148"/>
  <c r="AK1148"/>
  <c r="AG1148"/>
  <c r="AS1147"/>
  <c r="AO1147"/>
  <c r="AK1147"/>
  <c r="AG1147"/>
  <c r="AS1146"/>
  <c r="AO1146"/>
  <c r="AK1146"/>
  <c r="AG1146"/>
  <c r="AS1145"/>
  <c r="AO1145"/>
  <c r="AK1145"/>
  <c r="AG1145"/>
  <c r="AS1144"/>
  <c r="AO1144"/>
  <c r="AK1144"/>
  <c r="AG1144"/>
  <c r="AS1143"/>
  <c r="AO1143"/>
  <c r="AK1143"/>
  <c r="AG1143"/>
  <c r="AS1142"/>
  <c r="AO1142"/>
  <c r="AK1142"/>
  <c r="AG1142"/>
  <c r="AS1141"/>
  <c r="AO1141"/>
  <c r="AK1141"/>
  <c r="AG1141"/>
  <c r="AS1140"/>
  <c r="AO1140"/>
  <c r="AK1140"/>
  <c r="AG1140"/>
  <c r="AS1139"/>
  <c r="AO1139"/>
  <c r="AK1139"/>
  <c r="AG1139"/>
  <c r="AS1138"/>
  <c r="AO1138"/>
  <c r="AK1138"/>
  <c r="AG1138"/>
  <c r="AS1137"/>
  <c r="AO1137"/>
  <c r="AK1137"/>
  <c r="AG1137"/>
  <c r="AS1136"/>
  <c r="AO1136"/>
  <c r="AK1136"/>
  <c r="AG1136"/>
  <c r="AS1135"/>
  <c r="AO1135"/>
  <c r="AK1135"/>
  <c r="AG1135"/>
  <c r="AS1134"/>
  <c r="AO1134"/>
  <c r="AK1134"/>
  <c r="AG1134"/>
  <c r="AS1133"/>
  <c r="AO1133"/>
  <c r="AK1133"/>
  <c r="AG1133"/>
  <c r="AS1132"/>
  <c r="AO1132"/>
  <c r="AK1132"/>
  <c r="AG1132"/>
  <c r="AS1131"/>
  <c r="AO1131"/>
  <c r="AK1131"/>
  <c r="AG1131"/>
  <c r="AS1130"/>
  <c r="AO1130"/>
  <c r="AK1130"/>
  <c r="AG1130"/>
  <c r="AS1129"/>
  <c r="AO1129"/>
  <c r="AK1129"/>
  <c r="AG1129"/>
  <c r="AS1128"/>
  <c r="AO1128"/>
  <c r="AK1128"/>
  <c r="AG1128"/>
  <c r="AS1127"/>
  <c r="AO1127"/>
  <c r="AK1127"/>
  <c r="AG1127"/>
  <c r="AS1126"/>
  <c r="AO1126"/>
  <c r="AK1126"/>
  <c r="AG1126"/>
  <c r="AS1125"/>
  <c r="AO1125"/>
  <c r="AK1125"/>
  <c r="AG1125"/>
  <c r="AS1124"/>
  <c r="AO1124"/>
  <c r="AK1124"/>
  <c r="AG1124"/>
  <c r="AS1123"/>
  <c r="AO1123"/>
  <c r="AK1123"/>
  <c r="AG1123"/>
  <c r="AS1122"/>
  <c r="AO1122"/>
  <c r="AK1122"/>
  <c r="AG1122"/>
  <c r="AS1121"/>
  <c r="AO1121"/>
  <c r="AK1121"/>
  <c r="AG1121"/>
  <c r="AS1120"/>
  <c r="AO1120"/>
  <c r="AK1120"/>
  <c r="AG1120"/>
  <c r="AS1119"/>
  <c r="AO1119"/>
  <c r="AK1119"/>
  <c r="AG1119"/>
  <c r="AS1118"/>
  <c r="AO1118"/>
  <c r="AK1118"/>
  <c r="AG1118"/>
  <c r="AS1117"/>
  <c r="AO1117"/>
  <c r="AK1117"/>
  <c r="AG1117"/>
  <c r="AS1116"/>
  <c r="AO1116"/>
  <c r="AK1116"/>
  <c r="AG1116"/>
  <c r="AS1115"/>
  <c r="AO1115"/>
  <c r="AK1115"/>
  <c r="AG1115"/>
  <c r="AS1114"/>
  <c r="AO1114"/>
  <c r="AK1114"/>
  <c r="AG1114"/>
  <c r="AS1113"/>
  <c r="AO1113"/>
  <c r="AK1113"/>
  <c r="AG1113"/>
  <c r="AS1112"/>
  <c r="AO1112"/>
  <c r="AK1112"/>
  <c r="AG1112"/>
  <c r="AS1111"/>
  <c r="AO1111"/>
  <c r="AK1111"/>
  <c r="AG1111"/>
  <c r="AS1110"/>
  <c r="AO1110"/>
  <c r="AK1110"/>
  <c r="AG1110"/>
  <c r="AS1109"/>
  <c r="AO1109"/>
  <c r="AK1109"/>
  <c r="AG1109"/>
  <c r="AS1108"/>
  <c r="AO1108"/>
  <c r="AK1108"/>
  <c r="AG1108"/>
  <c r="AS1107"/>
  <c r="AO1107"/>
  <c r="AK1107"/>
  <c r="AG1107"/>
  <c r="AS1106"/>
  <c r="AO1106"/>
  <c r="AK1106"/>
  <c r="AG1106"/>
  <c r="AS1105"/>
  <c r="AO1105"/>
  <c r="AK1105"/>
  <c r="AG1105"/>
  <c r="AS1104"/>
  <c r="AO1104"/>
  <c r="AK1104"/>
  <c r="AG1104"/>
  <c r="AS1103"/>
  <c r="AO1103"/>
  <c r="AK1103"/>
  <c r="AG1103"/>
  <c r="AS1102"/>
  <c r="AO1102"/>
  <c r="AK1102"/>
  <c r="AG1102"/>
  <c r="AS1101"/>
  <c r="AO1101"/>
  <c r="AK1101"/>
  <c r="AG1101"/>
  <c r="AS1100"/>
  <c r="AO1100"/>
  <c r="AK1100"/>
  <c r="AG1100"/>
  <c r="AS1099"/>
  <c r="AO1099"/>
  <c r="AK1099"/>
  <c r="AG1099"/>
  <c r="AS1098"/>
  <c r="AO1098"/>
  <c r="AK1098"/>
  <c r="AG1098"/>
  <c r="AS1097"/>
  <c r="AO1097"/>
  <c r="AK1097"/>
  <c r="AG1097"/>
  <c r="AS1096"/>
  <c r="AO1096"/>
  <c r="AK1096"/>
  <c r="AG1096"/>
  <c r="AS1095"/>
  <c r="AO1095"/>
  <c r="AK1095"/>
  <c r="AG1095"/>
  <c r="AS1094"/>
  <c r="AO1094"/>
  <c r="AK1094"/>
  <c r="AG1094"/>
  <c r="AS1093"/>
  <c r="AO1093"/>
  <c r="AK1093"/>
  <c r="AG1093"/>
  <c r="AS1092"/>
  <c r="AO1092"/>
  <c r="AK1092"/>
  <c r="AG1092"/>
  <c r="AS1091"/>
  <c r="AO1091"/>
  <c r="AK1091"/>
  <c r="AG1091"/>
  <c r="AS1090"/>
  <c r="AO1090"/>
  <c r="AK1090"/>
  <c r="AG1090"/>
  <c r="AS1089"/>
  <c r="AO1089"/>
  <c r="AK1089"/>
  <c r="AG1089"/>
  <c r="AS1088"/>
  <c r="AO1088"/>
  <c r="AK1088"/>
  <c r="AG1088"/>
  <c r="AS1087"/>
  <c r="AO1087"/>
  <c r="AK1087"/>
  <c r="AG1087"/>
  <c r="AS1086"/>
  <c r="AO1086"/>
  <c r="AK1086"/>
  <c r="AG1086"/>
  <c r="AS1085"/>
  <c r="AO1085"/>
  <c r="AK1085"/>
  <c r="AG1085"/>
  <c r="AS1084"/>
  <c r="AO1084"/>
  <c r="AK1084"/>
  <c r="AG1084"/>
  <c r="AS1083"/>
  <c r="AO1083"/>
  <c r="AK1083"/>
  <c r="AG1083"/>
  <c r="AS1082"/>
  <c r="AO1082"/>
  <c r="AK1082"/>
  <c r="AG1082"/>
  <c r="AS1081"/>
  <c r="AO1081"/>
  <c r="AK1081"/>
  <c r="AG1081"/>
  <c r="AS1080"/>
  <c r="AO1080"/>
  <c r="AK1080"/>
  <c r="AG1080"/>
  <c r="AS1079"/>
  <c r="AO1079"/>
  <c r="AK1079"/>
  <c r="AG1079"/>
  <c r="AS1078"/>
  <c r="AO1078"/>
  <c r="AK1078"/>
  <c r="AG1078"/>
  <c r="AS1077"/>
  <c r="AO1077"/>
  <c r="AK1077"/>
  <c r="AG1077"/>
  <c r="AS1076"/>
  <c r="AO1076"/>
  <c r="AK1076"/>
  <c r="AG1076"/>
  <c r="AS1075"/>
  <c r="AO1075"/>
  <c r="AK1075"/>
  <c r="AG1075"/>
  <c r="AS1074"/>
  <c r="AO1074"/>
  <c r="AK1074"/>
  <c r="AG1074"/>
  <c r="AS1073"/>
  <c r="AO1073"/>
  <c r="AK1073"/>
  <c r="AG1073"/>
  <c r="AS1072"/>
  <c r="AO1072"/>
  <c r="AK1072"/>
  <c r="AG1072"/>
  <c r="AS1071"/>
  <c r="AO1071"/>
  <c r="AK1071"/>
  <c r="AG1071"/>
  <c r="AS1070"/>
  <c r="AO1070"/>
  <c r="AK1070"/>
  <c r="AG1070"/>
  <c r="AS1069"/>
  <c r="AO1069"/>
  <c r="AK1069"/>
  <c r="AG1069"/>
  <c r="AS1068"/>
  <c r="AO1068"/>
  <c r="AK1068"/>
  <c r="AG1068"/>
  <c r="AS1067"/>
  <c r="AO1067"/>
  <c r="AK1067"/>
  <c r="AG1067"/>
  <c r="AS1066"/>
  <c r="AO1066"/>
  <c r="AK1066"/>
  <c r="AG1066"/>
  <c r="AS1065"/>
  <c r="AO1065"/>
  <c r="AK1065"/>
  <c r="AG1065"/>
  <c r="AS1064"/>
  <c r="AO1064"/>
  <c r="AK1064"/>
  <c r="AG1064"/>
  <c r="AS1063"/>
  <c r="AO1063"/>
  <c r="AK1063"/>
  <c r="AG1063"/>
  <c r="AS1062"/>
  <c r="AO1062"/>
  <c r="AK1062"/>
  <c r="AG1062"/>
  <c r="AS1061"/>
  <c r="AO1061"/>
  <c r="AK1061"/>
  <c r="AG1061"/>
  <c r="AS1060"/>
  <c r="AO1060"/>
  <c r="AK1060"/>
  <c r="AG1060"/>
  <c r="AS1059"/>
  <c r="AO1059"/>
  <c r="AK1059"/>
  <c r="AG1059"/>
  <c r="AS1058"/>
  <c r="AO1058"/>
  <c r="AK1058"/>
  <c r="AG1058"/>
  <c r="AS1057"/>
  <c r="AO1057"/>
  <c r="AK1057"/>
  <c r="AG1057"/>
  <c r="AS1056"/>
  <c r="AO1056"/>
  <c r="AK1056"/>
  <c r="AG1056"/>
  <c r="AS1055"/>
  <c r="AO1055"/>
  <c r="AK1055"/>
  <c r="AG1055"/>
  <c r="AS1054"/>
  <c r="AO1054"/>
  <c r="AK1054"/>
  <c r="AG1054"/>
  <c r="AS1053"/>
  <c r="AO1053"/>
  <c r="AK1053"/>
  <c r="AG1053"/>
  <c r="AS1052"/>
  <c r="AO1052"/>
  <c r="AK1052"/>
  <c r="AG1052"/>
  <c r="AS1051"/>
  <c r="AO1051"/>
  <c r="AK1051"/>
  <c r="AG1051"/>
  <c r="AS1050"/>
  <c r="AO1050"/>
  <c r="AK1050"/>
  <c r="AG1050"/>
  <c r="AS1049"/>
  <c r="AO1049"/>
  <c r="AK1049"/>
  <c r="AG1049"/>
  <c r="AS1048"/>
  <c r="AO1048"/>
  <c r="AK1048"/>
  <c r="AG1048"/>
  <c r="AS1047"/>
  <c r="AO1047"/>
  <c r="AK1047"/>
  <c r="AG1047"/>
  <c r="AS1046"/>
  <c r="AO1046"/>
  <c r="AK1046"/>
  <c r="AG1046"/>
  <c r="AS1045"/>
  <c r="AO1045"/>
  <c r="AK1045"/>
  <c r="AG1045"/>
  <c r="AS1044"/>
  <c r="AO1044"/>
  <c r="AK1044"/>
  <c r="AG1044"/>
  <c r="AS1043"/>
  <c r="AO1043"/>
  <c r="AK1043"/>
  <c r="AG1043"/>
  <c r="AS1042"/>
  <c r="AO1042"/>
  <c r="AK1042"/>
  <c r="AG1042"/>
  <c r="AS1041"/>
  <c r="AO1041"/>
  <c r="AK1041"/>
  <c r="AG1041"/>
  <c r="AS1040"/>
  <c r="AO1040"/>
  <c r="AK1040"/>
  <c r="AG1040"/>
  <c r="AS1039"/>
  <c r="AO1039"/>
  <c r="AK1039"/>
  <c r="AG1039"/>
  <c r="AS1038"/>
  <c r="AO1038"/>
  <c r="AK1038"/>
  <c r="AG1038"/>
  <c r="AS1037"/>
  <c r="AO1037"/>
  <c r="AK1037"/>
  <c r="AG1037"/>
  <c r="AS1036"/>
  <c r="AO1036"/>
  <c r="AK1036"/>
  <c r="AG1036"/>
  <c r="AS1035"/>
  <c r="AO1035"/>
  <c r="AK1035"/>
  <c r="AG1035"/>
  <c r="AS1034"/>
  <c r="AO1034"/>
  <c r="AK1034"/>
  <c r="AG1034"/>
  <c r="AS1033"/>
  <c r="AO1033"/>
  <c r="AK1033"/>
  <c r="AG1033"/>
  <c r="AS1032"/>
  <c r="AO1032"/>
  <c r="AK1032"/>
  <c r="AG1032"/>
  <c r="AS1031"/>
  <c r="AO1031"/>
  <c r="AK1031"/>
  <c r="AG1031"/>
  <c r="AS1030"/>
  <c r="AO1030"/>
  <c r="AK1030"/>
  <c r="AG1030"/>
  <c r="AS1029"/>
  <c r="AO1029"/>
  <c r="AK1029"/>
  <c r="AG1029"/>
  <c r="AS1028"/>
  <c r="AO1028"/>
  <c r="AK1028"/>
  <c r="AG1028"/>
  <c r="AS1027"/>
  <c r="AO1027"/>
  <c r="AK1027"/>
  <c r="AG1027"/>
  <c r="AS1026"/>
  <c r="AO1026"/>
  <c r="AK1026"/>
  <c r="AG1026"/>
  <c r="AS1025"/>
  <c r="AO1025"/>
  <c r="AK1025"/>
  <c r="AG1025"/>
  <c r="AS1024"/>
  <c r="AO1024"/>
  <c r="AK1024"/>
  <c r="AG1024"/>
  <c r="AS1023"/>
  <c r="AO1023"/>
  <c r="AK1023"/>
  <c r="AG1023"/>
  <c r="AS1022"/>
  <c r="AO1022"/>
  <c r="AK1022"/>
  <c r="AG1022"/>
  <c r="AS1021"/>
  <c r="AO1021"/>
  <c r="AK1021"/>
  <c r="AG1021"/>
  <c r="AS1020"/>
  <c r="AO1020"/>
  <c r="AK1020"/>
  <c r="AG1020"/>
  <c r="AS1019"/>
  <c r="AO1019"/>
  <c r="AK1019"/>
  <c r="AG1019"/>
  <c r="AS1018"/>
  <c r="AO1018"/>
  <c r="AK1018"/>
  <c r="AG1018"/>
  <c r="AS1017"/>
  <c r="AO1017"/>
  <c r="AK1017"/>
  <c r="AG1017"/>
  <c r="AS1016"/>
  <c r="AO1016"/>
  <c r="AK1016"/>
  <c r="AG1016"/>
  <c r="AS1015"/>
  <c r="AO1015"/>
  <c r="AK1015"/>
  <c r="AG1015"/>
  <c r="AS1014"/>
  <c r="AO1014"/>
  <c r="AK1014"/>
  <c r="AG1014"/>
  <c r="AS1013"/>
  <c r="AO1013"/>
  <c r="AK1013"/>
  <c r="AG1013"/>
  <c r="AS1012"/>
  <c r="AO1012"/>
  <c r="AK1012"/>
  <c r="AG1012"/>
  <c r="AS1011"/>
  <c r="AO1011"/>
  <c r="AK1011"/>
  <c r="AG1011"/>
  <c r="AS1010"/>
  <c r="AO1010"/>
  <c r="AK1010"/>
  <c r="AG1010"/>
  <c r="AS1009"/>
  <c r="AO1009"/>
  <c r="AK1009"/>
  <c r="AG1009"/>
  <c r="AS1008"/>
  <c r="AO1008"/>
  <c r="AK1008"/>
  <c r="AG1008"/>
  <c r="AS1007"/>
  <c r="AO1007"/>
  <c r="AK1007"/>
  <c r="AG1007"/>
  <c r="AS1006"/>
  <c r="AO1006"/>
  <c r="AK1006"/>
  <c r="AG1006"/>
  <c r="AS1005"/>
  <c r="AO1005"/>
  <c r="AK1005"/>
  <c r="AG1005"/>
  <c r="AS1004"/>
  <c r="AO1004"/>
  <c r="AK1004"/>
  <c r="AG1004"/>
  <c r="AS1003"/>
  <c r="AO1003"/>
  <c r="AK1003"/>
  <c r="AG1003"/>
  <c r="AS1002"/>
  <c r="AO1002"/>
  <c r="AK1002"/>
  <c r="AG1002"/>
  <c r="AS1001"/>
  <c r="AO1001"/>
  <c r="AK1001"/>
  <c r="AG1001"/>
  <c r="AS1000"/>
  <c r="AO1000"/>
  <c r="AK1000"/>
  <c r="AG1000"/>
  <c r="AS999"/>
  <c r="AO999"/>
  <c r="AK999"/>
  <c r="AG999"/>
  <c r="AS998"/>
  <c r="AO998"/>
  <c r="AK998"/>
  <c r="AG998"/>
  <c r="AS997"/>
  <c r="AO997"/>
  <c r="AK997"/>
  <c r="AG997"/>
  <c r="AS996"/>
  <c r="AO996"/>
  <c r="AK996"/>
  <c r="AG996"/>
  <c r="AS995"/>
  <c r="AO995"/>
  <c r="AK995"/>
  <c r="AG995"/>
  <c r="AS994"/>
  <c r="AO994"/>
  <c r="AK994"/>
  <c r="AG994"/>
  <c r="AS993"/>
  <c r="AO993"/>
  <c r="AK993"/>
  <c r="AG993"/>
  <c r="AS992"/>
  <c r="AO992"/>
  <c r="AK992"/>
  <c r="AG992"/>
  <c r="AS991"/>
  <c r="AO991"/>
  <c r="AK991"/>
  <c r="AG991"/>
  <c r="AS990"/>
  <c r="AO990"/>
  <c r="AK990"/>
  <c r="AG990"/>
  <c r="AS989"/>
  <c r="AO989"/>
  <c r="AK989"/>
  <c r="AG989"/>
  <c r="AS988"/>
  <c r="AO988"/>
  <c r="AK988"/>
  <c r="AG988"/>
  <c r="AS987"/>
  <c r="AO987"/>
  <c r="AK987"/>
  <c r="AG987"/>
  <c r="AS986"/>
  <c r="AO986"/>
  <c r="AK986"/>
  <c r="AG986"/>
  <c r="AS985"/>
  <c r="AO985"/>
  <c r="AK985"/>
  <c r="AG985"/>
  <c r="AS984"/>
  <c r="AO984"/>
  <c r="AK984"/>
  <c r="AG984"/>
  <c r="AS983"/>
  <c r="AO983"/>
  <c r="AK983"/>
  <c r="AG983"/>
  <c r="AS982"/>
  <c r="AO982"/>
  <c r="AK982"/>
  <c r="AG982"/>
  <c r="AS981"/>
  <c r="AO981"/>
  <c r="AK981"/>
  <c r="AG981"/>
  <c r="AS980"/>
  <c r="AO980"/>
  <c r="AK980"/>
  <c r="AG980"/>
  <c r="AS979"/>
  <c r="AO979"/>
  <c r="AK979"/>
  <c r="AG979"/>
  <c r="AS978"/>
  <c r="AO978"/>
  <c r="AK978"/>
  <c r="AG978"/>
  <c r="AS977"/>
  <c r="AO977"/>
  <c r="AK977"/>
  <c r="AG977"/>
  <c r="AS976"/>
  <c r="AO976"/>
  <c r="AK976"/>
  <c r="AG976"/>
  <c r="AS975"/>
  <c r="AO975"/>
  <c r="AK975"/>
  <c r="AG975"/>
  <c r="AS974"/>
  <c r="AO974"/>
  <c r="AK974"/>
  <c r="AG974"/>
  <c r="AS973"/>
  <c r="AO973"/>
  <c r="AK973"/>
  <c r="AG973"/>
  <c r="AS972"/>
  <c r="AO972"/>
  <c r="AK972"/>
  <c r="AG972"/>
  <c r="AS971"/>
  <c r="AO971"/>
  <c r="AK971"/>
  <c r="AG971"/>
  <c r="AS970"/>
  <c r="AO970"/>
  <c r="AK970"/>
  <c r="AG970"/>
  <c r="AS969"/>
  <c r="AO969"/>
  <c r="AK969"/>
  <c r="AG969"/>
  <c r="AS968"/>
  <c r="AO968"/>
  <c r="AK968"/>
  <c r="AG968"/>
  <c r="AS967"/>
  <c r="AO967"/>
  <c r="AK967"/>
  <c r="AG967"/>
  <c r="AS966"/>
  <c r="AO966"/>
  <c r="AK966"/>
  <c r="AG966"/>
  <c r="AS965"/>
  <c r="AO965"/>
  <c r="AK965"/>
  <c r="AG965"/>
  <c r="AS964"/>
  <c r="AO964"/>
  <c r="AK964"/>
  <c r="AG964"/>
  <c r="AS963"/>
  <c r="AO963"/>
  <c r="AK963"/>
  <c r="AG963"/>
  <c r="AS962"/>
  <c r="AO962"/>
  <c r="AK962"/>
  <c r="AG962"/>
  <c r="AS961"/>
  <c r="AO961"/>
  <c r="AK961"/>
  <c r="AG961"/>
  <c r="AS960"/>
  <c r="AO960"/>
  <c r="AK960"/>
  <c r="AG960"/>
  <c r="AS959"/>
  <c r="AO959"/>
  <c r="AK959"/>
  <c r="AG959"/>
  <c r="AS958"/>
  <c r="AO958"/>
  <c r="AK958"/>
  <c r="AG958"/>
  <c r="AS957"/>
  <c r="AO957"/>
  <c r="AK957"/>
  <c r="AG957"/>
  <c r="AS956"/>
  <c r="AO956"/>
  <c r="AK956"/>
  <c r="AG956"/>
  <c r="AS955"/>
  <c r="AO955"/>
  <c r="AK955"/>
  <c r="AG955"/>
  <c r="AS954"/>
  <c r="AO954"/>
  <c r="AK954"/>
  <c r="AG954"/>
  <c r="AS953"/>
  <c r="AO953"/>
  <c r="AK953"/>
  <c r="AG953"/>
  <c r="AS952"/>
  <c r="AO952"/>
  <c r="AK952"/>
  <c r="AG952"/>
  <c r="AS951"/>
  <c r="AO951"/>
  <c r="AK951"/>
  <c r="AG951"/>
  <c r="AS950"/>
  <c r="AO950"/>
  <c r="AK950"/>
  <c r="AG950"/>
  <c r="AS949"/>
  <c r="AO949"/>
  <c r="AK949"/>
  <c r="AG949"/>
  <c r="AS948"/>
  <c r="AO948"/>
  <c r="AK948"/>
  <c r="AG948"/>
  <c r="AS947"/>
  <c r="AO947"/>
  <c r="AK947"/>
  <c r="AG947"/>
  <c r="AS946"/>
  <c r="AO946"/>
  <c r="AK946"/>
  <c r="AG946"/>
  <c r="AS945"/>
  <c r="AO945"/>
  <c r="AK945"/>
  <c r="AG945"/>
  <c r="AS944"/>
  <c r="AO944"/>
  <c r="AK944"/>
  <c r="AG944"/>
  <c r="AS943"/>
  <c r="AO943"/>
  <c r="AK943"/>
  <c r="AG943"/>
  <c r="AS942"/>
  <c r="AO942"/>
  <c r="AK942"/>
  <c r="AG942"/>
  <c r="AS941"/>
  <c r="AO941"/>
  <c r="AK941"/>
  <c r="AG941"/>
  <c r="AS940"/>
  <c r="AO940"/>
  <c r="AK940"/>
  <c r="AG940"/>
  <c r="AS939"/>
  <c r="AO939"/>
  <c r="AK939"/>
  <c r="AG939"/>
  <c r="AS938"/>
  <c r="AO938"/>
  <c r="AK938"/>
  <c r="AG938"/>
  <c r="AS937"/>
  <c r="AO937"/>
  <c r="AK937"/>
  <c r="AG937"/>
  <c r="AS936"/>
  <c r="AO936"/>
  <c r="AK936"/>
  <c r="AG936"/>
  <c r="AS935"/>
  <c r="AO935"/>
  <c r="AK935"/>
  <c r="AG935"/>
  <c r="AS934"/>
  <c r="AO934"/>
  <c r="AK934"/>
  <c r="AG934"/>
  <c r="AS933"/>
  <c r="AO933"/>
  <c r="AK933"/>
  <c r="AG933"/>
  <c r="AS932"/>
  <c r="AO932"/>
  <c r="AK932"/>
  <c r="AG932"/>
  <c r="AS931"/>
  <c r="AO931"/>
  <c r="AK931"/>
  <c r="AG931"/>
  <c r="AS930"/>
  <c r="AO930"/>
  <c r="AK930"/>
  <c r="AG930"/>
  <c r="AS929"/>
  <c r="AO929"/>
  <c r="AK929"/>
  <c r="AG929"/>
  <c r="AS928"/>
  <c r="AO928"/>
  <c r="AK928"/>
  <c r="AG928"/>
  <c r="AS927"/>
  <c r="AO927"/>
  <c r="AK927"/>
  <c r="AG927"/>
  <c r="AS926"/>
  <c r="AO926"/>
  <c r="AK926"/>
  <c r="AG926"/>
  <c r="AS925"/>
  <c r="AO925"/>
  <c r="AK925"/>
  <c r="AG925"/>
  <c r="AS924"/>
  <c r="AO924"/>
  <c r="AK924"/>
  <c r="AG924"/>
  <c r="AS923"/>
  <c r="AO923"/>
  <c r="AK923"/>
  <c r="AG923"/>
  <c r="AS922"/>
  <c r="AO922"/>
  <c r="AK922"/>
  <c r="AG922"/>
  <c r="AS921"/>
  <c r="AO921"/>
  <c r="AK921"/>
  <c r="AG921"/>
  <c r="AS920"/>
  <c r="AO920"/>
  <c r="AK920"/>
  <c r="AG920"/>
  <c r="AS919"/>
  <c r="AO919"/>
  <c r="AK919"/>
  <c r="AG919"/>
  <c r="AS918"/>
  <c r="AO918"/>
  <c r="AK918"/>
  <c r="AG918"/>
  <c r="AS917"/>
  <c r="AO917"/>
  <c r="AK917"/>
  <c r="AG917"/>
  <c r="AS916"/>
  <c r="AO916"/>
  <c r="AK916"/>
  <c r="AG916"/>
  <c r="AS915"/>
  <c r="AO915"/>
  <c r="AK915"/>
  <c r="AG915"/>
  <c r="AS914"/>
  <c r="AO914"/>
  <c r="AK914"/>
  <c r="AG914"/>
  <c r="AS913"/>
  <c r="AO913"/>
  <c r="AK913"/>
  <c r="AG913"/>
  <c r="AS912"/>
  <c r="AO912"/>
  <c r="AK912"/>
  <c r="AG912"/>
  <c r="AS911"/>
  <c r="AO911"/>
  <c r="AK911"/>
  <c r="AG911"/>
  <c r="AS910"/>
  <c r="AO910"/>
  <c r="AK910"/>
  <c r="AG910"/>
  <c r="AS909"/>
  <c r="AO909"/>
  <c r="AK909"/>
  <c r="AG909"/>
  <c r="AS908"/>
  <c r="AO908"/>
  <c r="AK908"/>
  <c r="AG908"/>
  <c r="AS907"/>
  <c r="AO907"/>
  <c r="AK907"/>
  <c r="AG907"/>
  <c r="AS906"/>
  <c r="AO906"/>
  <c r="AK906"/>
  <c r="AG906"/>
  <c r="AS905"/>
  <c r="AO905"/>
  <c r="AK905"/>
  <c r="AG905"/>
  <c r="AS904"/>
  <c r="AO904"/>
  <c r="AK904"/>
  <c r="AG904"/>
  <c r="AS903"/>
  <c r="AO903"/>
  <c r="AK903"/>
  <c r="AG903"/>
  <c r="AS902"/>
  <c r="AO902"/>
  <c r="AK902"/>
  <c r="AG902"/>
  <c r="AS901"/>
  <c r="AO901"/>
  <c r="AK901"/>
  <c r="AG901"/>
  <c r="AS900"/>
  <c r="AO900"/>
  <c r="AK900"/>
  <c r="AG900"/>
  <c r="AS899"/>
  <c r="AO899"/>
  <c r="AK899"/>
  <c r="AG899"/>
  <c r="AS898"/>
  <c r="AO898"/>
  <c r="AK898"/>
  <c r="AG898"/>
  <c r="AS897"/>
  <c r="AO897"/>
  <c r="AK897"/>
  <c r="AG897"/>
  <c r="AS896"/>
  <c r="AO896"/>
  <c r="AK896"/>
  <c r="AG896"/>
  <c r="AS895"/>
  <c r="AO895"/>
  <c r="AK895"/>
  <c r="AG895"/>
  <c r="AS894"/>
  <c r="AO894"/>
  <c r="AK894"/>
  <c r="AG894"/>
  <c r="AS893"/>
  <c r="AO893"/>
  <c r="AK893"/>
  <c r="AG893"/>
  <c r="AS892"/>
  <c r="AO892"/>
  <c r="AK892"/>
  <c r="AG892"/>
  <c r="AS891"/>
  <c r="AO891"/>
  <c r="AK891"/>
  <c r="AG891"/>
  <c r="AS890"/>
  <c r="AO890"/>
  <c r="AK890"/>
  <c r="AG890"/>
  <c r="AS889"/>
  <c r="AO889"/>
  <c r="AK889"/>
  <c r="AG889"/>
  <c r="AS888"/>
  <c r="AO888"/>
  <c r="AK888"/>
  <c r="AG888"/>
  <c r="AS887"/>
  <c r="AO887"/>
  <c r="AK887"/>
  <c r="AG887"/>
  <c r="AS886"/>
  <c r="AO886"/>
  <c r="AK886"/>
  <c r="AG886"/>
  <c r="AS885"/>
  <c r="AO885"/>
  <c r="AK885"/>
  <c r="AG885"/>
  <c r="AS884"/>
  <c r="AO884"/>
  <c r="AK884"/>
  <c r="AG884"/>
  <c r="AS883"/>
  <c r="AO883"/>
  <c r="AK883"/>
  <c r="AG883"/>
  <c r="AS882"/>
  <c r="AO882"/>
  <c r="AK882"/>
  <c r="AG882"/>
  <c r="AS881"/>
  <c r="AO881"/>
  <c r="AK881"/>
  <c r="AG881"/>
  <c r="AS880"/>
  <c r="AO880"/>
  <c r="AK880"/>
  <c r="AG880"/>
  <c r="AS879"/>
  <c r="AO879"/>
  <c r="AK879"/>
  <c r="AG879"/>
  <c r="AS878"/>
  <c r="AO878"/>
  <c r="AK878"/>
  <c r="AG878"/>
  <c r="AS877"/>
  <c r="AO877"/>
  <c r="AK877"/>
  <c r="AG877"/>
  <c r="AS876"/>
  <c r="AO876"/>
  <c r="AK876"/>
  <c r="AG876"/>
  <c r="AS875"/>
  <c r="AO875"/>
  <c r="AK875"/>
  <c r="AG875"/>
  <c r="AS874"/>
  <c r="AO874"/>
  <c r="AK874"/>
  <c r="AG874"/>
  <c r="AS873"/>
  <c r="AO873"/>
  <c r="AK873"/>
  <c r="AG873"/>
  <c r="AS872"/>
  <c r="AO872"/>
  <c r="AK872"/>
  <c r="AG872"/>
  <c r="AS871"/>
  <c r="AO871"/>
  <c r="AK871"/>
  <c r="AG871"/>
  <c r="AS870"/>
  <c r="AO870"/>
  <c r="AK870"/>
  <c r="AG870"/>
  <c r="AS869"/>
  <c r="AO869"/>
  <c r="AK869"/>
  <c r="AG869"/>
  <c r="AS868"/>
  <c r="AO868"/>
  <c r="AK868"/>
  <c r="AG868"/>
  <c r="AS867"/>
  <c r="AO867"/>
  <c r="AK867"/>
  <c r="AG867"/>
  <c r="AS866"/>
  <c r="AO866"/>
  <c r="AK866"/>
  <c r="AG866"/>
  <c r="AS865"/>
  <c r="AO865"/>
  <c r="AK865"/>
  <c r="AG865"/>
  <c r="AS864"/>
  <c r="AO864"/>
  <c r="AK864"/>
  <c r="AG864"/>
  <c r="AS863"/>
  <c r="AO863"/>
  <c r="AK863"/>
  <c r="AG863"/>
  <c r="AS862"/>
  <c r="AO862"/>
  <c r="AK862"/>
  <c r="AG862"/>
  <c r="AS861"/>
  <c r="AO861"/>
  <c r="AK861"/>
  <c r="AG861"/>
  <c r="AS860"/>
  <c r="AO860"/>
  <c r="AK860"/>
  <c r="AG860"/>
  <c r="AS859"/>
  <c r="AO859"/>
  <c r="AK859"/>
  <c r="AG859"/>
  <c r="AS858"/>
  <c r="AO858"/>
  <c r="AK858"/>
  <c r="AG858"/>
  <c r="AS857"/>
  <c r="AO857"/>
  <c r="AK857"/>
  <c r="AG857"/>
  <c r="AS856"/>
  <c r="AO856"/>
  <c r="AK856"/>
  <c r="AG856"/>
  <c r="AS855"/>
  <c r="AO855"/>
  <c r="AK855"/>
  <c r="AG855"/>
  <c r="AS854"/>
  <c r="AO854"/>
  <c r="AK854"/>
  <c r="AG854"/>
  <c r="AS853"/>
  <c r="AO853"/>
  <c r="AK853"/>
  <c r="AG853"/>
  <c r="AS852"/>
  <c r="AO852"/>
  <c r="AK852"/>
  <c r="AG852"/>
  <c r="AS851"/>
  <c r="AO851"/>
  <c r="AK851"/>
  <c r="AG851"/>
  <c r="AS850"/>
  <c r="AO850"/>
  <c r="AK850"/>
  <c r="AG850"/>
  <c r="AS849"/>
  <c r="AO849"/>
  <c r="AK849"/>
  <c r="AG849"/>
  <c r="AS848"/>
  <c r="AO848"/>
  <c r="AK848"/>
  <c r="AG848"/>
  <c r="AS847"/>
  <c r="AO847"/>
  <c r="AK847"/>
  <c r="AG847"/>
  <c r="AS846"/>
  <c r="AO846"/>
  <c r="AK846"/>
  <c r="AG846"/>
  <c r="AS845"/>
  <c r="AO845"/>
  <c r="AK845"/>
  <c r="AG845"/>
  <c r="AS844"/>
  <c r="AO844"/>
  <c r="AK844"/>
  <c r="AG844"/>
  <c r="AS843"/>
  <c r="AO843"/>
  <c r="AK843"/>
  <c r="AG843"/>
  <c r="AS842"/>
  <c r="AO842"/>
  <c r="AK842"/>
  <c r="AG842"/>
  <c r="AS841"/>
  <c r="AO841"/>
  <c r="AK841"/>
  <c r="AG841"/>
  <c r="AS840"/>
  <c r="AO840"/>
  <c r="AK840"/>
  <c r="AG840"/>
  <c r="AS839"/>
  <c r="AO839"/>
  <c r="AK839"/>
  <c r="AG839"/>
  <c r="AS838"/>
  <c r="AO838"/>
  <c r="AK838"/>
  <c r="AG838"/>
  <c r="AS837"/>
  <c r="AO837"/>
  <c r="AK837"/>
  <c r="AG837"/>
  <c r="AS836"/>
  <c r="AO836"/>
  <c r="AK836"/>
  <c r="AG836"/>
  <c r="AS835"/>
  <c r="AO835"/>
  <c r="AK835"/>
  <c r="AG835"/>
  <c r="AS834"/>
  <c r="AO834"/>
  <c r="AK834"/>
  <c r="AG834"/>
  <c r="AS833"/>
  <c r="AO833"/>
  <c r="AK833"/>
  <c r="AG833"/>
  <c r="AS832"/>
  <c r="AO832"/>
  <c r="AK832"/>
  <c r="AG832"/>
  <c r="AS831"/>
  <c r="AO831"/>
  <c r="AK831"/>
  <c r="AG831"/>
  <c r="AS830"/>
  <c r="AO830"/>
  <c r="AK830"/>
  <c r="AG830"/>
  <c r="AS829"/>
  <c r="AO829"/>
  <c r="AK829"/>
  <c r="AG829"/>
  <c r="AS828"/>
  <c r="AO828"/>
  <c r="AK828"/>
  <c r="AG828"/>
  <c r="AS827"/>
  <c r="AO827"/>
  <c r="AK827"/>
  <c r="AG827"/>
  <c r="AS826"/>
  <c r="AO826"/>
  <c r="AK826"/>
  <c r="AG826"/>
  <c r="AS825"/>
  <c r="AO825"/>
  <c r="AK825"/>
  <c r="AG825"/>
  <c r="AS824"/>
  <c r="AO824"/>
  <c r="AK824"/>
  <c r="AG824"/>
  <c r="AS823"/>
  <c r="AO823"/>
  <c r="AK823"/>
  <c r="AG823"/>
  <c r="AS822"/>
  <c r="AO822"/>
  <c r="AK822"/>
  <c r="AG822"/>
  <c r="AS821"/>
  <c r="AO821"/>
  <c r="AK821"/>
  <c r="AG821"/>
  <c r="AS820"/>
  <c r="AO820"/>
  <c r="AK820"/>
  <c r="AG820"/>
  <c r="AS819"/>
  <c r="AO819"/>
  <c r="AK819"/>
  <c r="AG819"/>
  <c r="AS818"/>
  <c r="AO818"/>
  <c r="AK818"/>
  <c r="AG818"/>
  <c r="AS817"/>
  <c r="AO817"/>
  <c r="AK817"/>
  <c r="AG817"/>
  <c r="AS816"/>
  <c r="AO816"/>
  <c r="AK816"/>
  <c r="AG816"/>
  <c r="AS815"/>
  <c r="AO815"/>
  <c r="AK815"/>
  <c r="AG815"/>
  <c r="AS814"/>
  <c r="AO814"/>
  <c r="AK814"/>
  <c r="AG814"/>
  <c r="AS813"/>
  <c r="AO813"/>
  <c r="AK813"/>
  <c r="AG813"/>
  <c r="AS812"/>
  <c r="AO812"/>
  <c r="AK812"/>
  <c r="AG812"/>
  <c r="AS811"/>
  <c r="AO811"/>
  <c r="AK811"/>
  <c r="AG811"/>
  <c r="AS810"/>
  <c r="AO810"/>
  <c r="AK810"/>
  <c r="AG810"/>
  <c r="AS809"/>
  <c r="AO809"/>
  <c r="AK809"/>
  <c r="AG809"/>
  <c r="AS808"/>
  <c r="AO808"/>
  <c r="AK808"/>
  <c r="AG808"/>
  <c r="AS807"/>
  <c r="AO807"/>
  <c r="AK807"/>
  <c r="AG807"/>
  <c r="AS806"/>
  <c r="AO806"/>
  <c r="AK806"/>
  <c r="AG806"/>
  <c r="AS805"/>
  <c r="AO805"/>
  <c r="AK805"/>
  <c r="AG805"/>
  <c r="AS804"/>
  <c r="AO804"/>
  <c r="AK804"/>
  <c r="AG804"/>
  <c r="AS803"/>
  <c r="AO803"/>
  <c r="AK803"/>
  <c r="AG803"/>
  <c r="AS802"/>
  <c r="AO802"/>
  <c r="AK802"/>
  <c r="AG802"/>
  <c r="AS801"/>
  <c r="AO801"/>
  <c r="AK801"/>
  <c r="AG801"/>
  <c r="AS800"/>
  <c r="AO800"/>
  <c r="AK800"/>
  <c r="AG800"/>
  <c r="AS799"/>
  <c r="AO799"/>
  <c r="AK799"/>
  <c r="AG799"/>
  <c r="AS798"/>
  <c r="AO798"/>
  <c r="AK798"/>
  <c r="AG798"/>
  <c r="AS797"/>
  <c r="AO797"/>
  <c r="AK797"/>
  <c r="AG797"/>
  <c r="AS796"/>
  <c r="AO796"/>
  <c r="AK796"/>
  <c r="AG796"/>
  <c r="AS795"/>
  <c r="AO795"/>
  <c r="AK795"/>
  <c r="AG795"/>
  <c r="AS794"/>
  <c r="AO794"/>
  <c r="AK794"/>
  <c r="AG794"/>
  <c r="AS793"/>
  <c r="AO793"/>
  <c r="AK793"/>
  <c r="AG793"/>
  <c r="AS792"/>
  <c r="AO792"/>
  <c r="AK792"/>
  <c r="AG792"/>
  <c r="AS791"/>
  <c r="AO791"/>
  <c r="AK791"/>
  <c r="AG791"/>
  <c r="AS790"/>
  <c r="AO790"/>
  <c r="AK790"/>
  <c r="AG790"/>
  <c r="AS789"/>
  <c r="AO789"/>
  <c r="AK789"/>
  <c r="AG789"/>
  <c r="AS788"/>
  <c r="AO788"/>
  <c r="AK788"/>
  <c r="AG788"/>
  <c r="AS787"/>
  <c r="AO787"/>
  <c r="AK787"/>
  <c r="AG787"/>
  <c r="AS786"/>
  <c r="AO786"/>
  <c r="AK786"/>
  <c r="AG786"/>
  <c r="AS785"/>
  <c r="AO785"/>
  <c r="AK785"/>
  <c r="AG785"/>
  <c r="AS784"/>
  <c r="AO784"/>
  <c r="AK784"/>
  <c r="AG784"/>
  <c r="AS783"/>
  <c r="AO783"/>
  <c r="AK783"/>
  <c r="AG783"/>
  <c r="AS782"/>
  <c r="AO782"/>
  <c r="AK782"/>
  <c r="AG782"/>
  <c r="AS781"/>
  <c r="AO781"/>
  <c r="AK781"/>
  <c r="AG781"/>
  <c r="AS780"/>
  <c r="AO780"/>
  <c r="AK780"/>
  <c r="AG780"/>
  <c r="AS779"/>
  <c r="AO779"/>
  <c r="AK779"/>
  <c r="AG779"/>
  <c r="AS778"/>
  <c r="AO778"/>
  <c r="AK778"/>
  <c r="AG778"/>
  <c r="AS777"/>
  <c r="AO777"/>
  <c r="AK777"/>
  <c r="AG777"/>
  <c r="AS776"/>
  <c r="AO776"/>
  <c r="AK776"/>
  <c r="AG776"/>
  <c r="AS775"/>
  <c r="AO775"/>
  <c r="AK775"/>
  <c r="AG775"/>
  <c r="AS774"/>
  <c r="AO774"/>
  <c r="AK774"/>
  <c r="AG774"/>
  <c r="AS773"/>
  <c r="AO773"/>
  <c r="AK773"/>
  <c r="AG773"/>
  <c r="AS772"/>
  <c r="AO772"/>
  <c r="AK772"/>
  <c r="AG772"/>
  <c r="AS771"/>
  <c r="AO771"/>
  <c r="AK771"/>
  <c r="AG771"/>
  <c r="AS770"/>
  <c r="AO770"/>
  <c r="AK770"/>
  <c r="AG770"/>
  <c r="AS769"/>
  <c r="AO769"/>
  <c r="AK769"/>
  <c r="AG769"/>
  <c r="AS768"/>
  <c r="AO768"/>
  <c r="AK768"/>
  <c r="AG768"/>
  <c r="AS767"/>
  <c r="AO767"/>
  <c r="AK767"/>
  <c r="AG767"/>
  <c r="AS766"/>
  <c r="AO766"/>
  <c r="AK766"/>
  <c r="AG766"/>
  <c r="AS765"/>
  <c r="AO765"/>
  <c r="AK765"/>
  <c r="AG765"/>
  <c r="AS764"/>
  <c r="AO764"/>
  <c r="AK764"/>
  <c r="AG764"/>
  <c r="AS763"/>
  <c r="AO763"/>
  <c r="AK763"/>
  <c r="AG763"/>
  <c r="AS762"/>
  <c r="AO762"/>
  <c r="AK762"/>
  <c r="AG762"/>
  <c r="AS761"/>
  <c r="AO761"/>
  <c r="AK761"/>
  <c r="AG761"/>
  <c r="AS760"/>
  <c r="AO760"/>
  <c r="AK760"/>
  <c r="AG760"/>
  <c r="AS759"/>
  <c r="AO759"/>
  <c r="AK759"/>
  <c r="AG759"/>
  <c r="AS758"/>
  <c r="AO758"/>
  <c r="AK758"/>
  <c r="AG758"/>
  <c r="AS757"/>
  <c r="AO757"/>
  <c r="AK757"/>
  <c r="AG757"/>
  <c r="AS756"/>
  <c r="AO756"/>
  <c r="AK756"/>
  <c r="AG756"/>
  <c r="AS755"/>
  <c r="AO755"/>
  <c r="AK755"/>
  <c r="AG755"/>
  <c r="AS754"/>
  <c r="AO754"/>
  <c r="AK754"/>
  <c r="AG754"/>
  <c r="AS753"/>
  <c r="AO753"/>
  <c r="AK753"/>
  <c r="AG753"/>
  <c r="AS752"/>
  <c r="AO752"/>
  <c r="AK752"/>
  <c r="AG752"/>
  <c r="AS751"/>
  <c r="AO751"/>
  <c r="AK751"/>
  <c r="AG751"/>
  <c r="AS750"/>
  <c r="AO750"/>
  <c r="AK750"/>
  <c r="AG750"/>
  <c r="AS749"/>
  <c r="AO749"/>
  <c r="AK749"/>
  <c r="AG749"/>
  <c r="AS748"/>
  <c r="AO748"/>
  <c r="AK748"/>
  <c r="AG748"/>
  <c r="AS747"/>
  <c r="AO747"/>
  <c r="AK747"/>
  <c r="AG747"/>
  <c r="AS746"/>
  <c r="AO746"/>
  <c r="AK746"/>
  <c r="AG746"/>
  <c r="AS745"/>
  <c r="AO745"/>
  <c r="AK745"/>
  <c r="AG745"/>
  <c r="AS744"/>
  <c r="AO744"/>
  <c r="AK744"/>
  <c r="AG744"/>
  <c r="AS743"/>
  <c r="AO743"/>
  <c r="AK743"/>
  <c r="AG743"/>
  <c r="AS742"/>
  <c r="AO742"/>
  <c r="AK742"/>
  <c r="AG742"/>
  <c r="AS741"/>
  <c r="AO741"/>
  <c r="AK741"/>
  <c r="AG741"/>
  <c r="AS740"/>
  <c r="AO740"/>
  <c r="AK740"/>
  <c r="AG740"/>
  <c r="AS739"/>
  <c r="AO739"/>
  <c r="AK739"/>
  <c r="AG739"/>
  <c r="AS738"/>
  <c r="AO738"/>
  <c r="AK738"/>
  <c r="AG738"/>
  <c r="AS737"/>
  <c r="AO737"/>
  <c r="AK737"/>
  <c r="AG737"/>
  <c r="AS736"/>
  <c r="AO736"/>
  <c r="AK736"/>
  <c r="AG736"/>
  <c r="AS735"/>
  <c r="AO735"/>
  <c r="AK735"/>
  <c r="AG735"/>
  <c r="AS734"/>
  <c r="AO734"/>
  <c r="AK734"/>
  <c r="AG734"/>
  <c r="AS733"/>
  <c r="AO733"/>
  <c r="AK733"/>
  <c r="AG733"/>
  <c r="AS732"/>
  <c r="AO732"/>
  <c r="AK732"/>
  <c r="AG732"/>
  <c r="AS731"/>
  <c r="AO731"/>
  <c r="AK731"/>
  <c r="AG731"/>
  <c r="AS730"/>
  <c r="AO730"/>
  <c r="AK730"/>
  <c r="AG730"/>
  <c r="AS729"/>
  <c r="AO729"/>
  <c r="AK729"/>
  <c r="AG729"/>
  <c r="AS728"/>
  <c r="AO728"/>
  <c r="AK728"/>
  <c r="AG728"/>
  <c r="AS727"/>
  <c r="AO727"/>
  <c r="AK727"/>
  <c r="AG727"/>
  <c r="AS726"/>
  <c r="AO726"/>
  <c r="AK726"/>
  <c r="AG726"/>
  <c r="AS725"/>
  <c r="AO725"/>
  <c r="AK725"/>
  <c r="AG725"/>
  <c r="AS724"/>
  <c r="AO724"/>
  <c r="AK724"/>
  <c r="AG724"/>
  <c r="AS723"/>
  <c r="AO723"/>
  <c r="AK723"/>
  <c r="AG723"/>
  <c r="AS722"/>
  <c r="AO722"/>
  <c r="AK722"/>
  <c r="AG722"/>
  <c r="AS721"/>
  <c r="AO721"/>
  <c r="AK721"/>
  <c r="AG721"/>
  <c r="AS720"/>
  <c r="AO720"/>
  <c r="AK720"/>
  <c r="AG720"/>
  <c r="AS719"/>
  <c r="AO719"/>
  <c r="AK719"/>
  <c r="AG719"/>
  <c r="AS718"/>
  <c r="AO718"/>
  <c r="AK718"/>
  <c r="AG718"/>
  <c r="AS717"/>
  <c r="AO717"/>
  <c r="AK717"/>
  <c r="AG717"/>
  <c r="AS716"/>
  <c r="AO716"/>
  <c r="AK716"/>
  <c r="AG716"/>
  <c r="AS715"/>
  <c r="AO715"/>
  <c r="AK715"/>
  <c r="AG715"/>
  <c r="AS714"/>
  <c r="AO714"/>
  <c r="AK714"/>
  <c r="AG714"/>
  <c r="AS713"/>
  <c r="AO713"/>
  <c r="AK713"/>
  <c r="AG713"/>
  <c r="AS712"/>
  <c r="AO712"/>
  <c r="AK712"/>
  <c r="AG712"/>
  <c r="AS711"/>
  <c r="AO711"/>
  <c r="AK711"/>
  <c r="AG711"/>
  <c r="AS710"/>
  <c r="AO710"/>
  <c r="AK710"/>
  <c r="AG710"/>
  <c r="AS709"/>
  <c r="AO709"/>
  <c r="AK709"/>
  <c r="AG709"/>
  <c r="AS708"/>
  <c r="AO708"/>
  <c r="AK708"/>
  <c r="AG708"/>
  <c r="AS707"/>
  <c r="AO707"/>
  <c r="AK707"/>
  <c r="AG707"/>
  <c r="AS706"/>
  <c r="AO706"/>
  <c r="AK706"/>
  <c r="AG706"/>
  <c r="AS705"/>
  <c r="AO705"/>
  <c r="AK705"/>
  <c r="AG705"/>
  <c r="AS704"/>
  <c r="AO704"/>
  <c r="AK704"/>
  <c r="AG704"/>
  <c r="AS703"/>
  <c r="AO703"/>
  <c r="AK703"/>
  <c r="AG703"/>
  <c r="AS702"/>
  <c r="AO702"/>
  <c r="AK702"/>
  <c r="AG702"/>
  <c r="AS701"/>
  <c r="AO701"/>
  <c r="AK701"/>
  <c r="AG701"/>
  <c r="AS700"/>
  <c r="AO700"/>
  <c r="AK700"/>
  <c r="AG700"/>
  <c r="AS699"/>
  <c r="AO699"/>
  <c r="AK699"/>
  <c r="AG699"/>
  <c r="AS698"/>
  <c r="AO698"/>
  <c r="AK698"/>
  <c r="AG698"/>
  <c r="AS697"/>
  <c r="AO697"/>
  <c r="AK697"/>
  <c r="AG697"/>
  <c r="AS696"/>
  <c r="AO696"/>
  <c r="AK696"/>
  <c r="AG696"/>
  <c r="AS695"/>
  <c r="AO695"/>
  <c r="AK695"/>
  <c r="AG695"/>
  <c r="AS694"/>
  <c r="AO694"/>
  <c r="AK694"/>
  <c r="AG694"/>
  <c r="AS693"/>
  <c r="AO693"/>
  <c r="AK693"/>
  <c r="AG693"/>
  <c r="AS692"/>
  <c r="AO692"/>
  <c r="AK692"/>
  <c r="AG692"/>
  <c r="AS691"/>
  <c r="AO691"/>
  <c r="AK691"/>
  <c r="AG691"/>
  <c r="AS690"/>
  <c r="AO690"/>
  <c r="AK690"/>
  <c r="AG690"/>
  <c r="AS689"/>
  <c r="AO689"/>
  <c r="AK689"/>
  <c r="AG689"/>
  <c r="AS688"/>
  <c r="AO688"/>
  <c r="AK688"/>
  <c r="AG688"/>
  <c r="AS687"/>
  <c r="AO687"/>
  <c r="AK687"/>
  <c r="AG687"/>
  <c r="AS686"/>
  <c r="AO686"/>
  <c r="AK686"/>
  <c r="AG686"/>
  <c r="AS685"/>
  <c r="AO685"/>
  <c r="AK685"/>
  <c r="AG685"/>
  <c r="AS684"/>
  <c r="AO684"/>
  <c r="AK684"/>
  <c r="AG684"/>
  <c r="AS683"/>
  <c r="AO683"/>
  <c r="AK683"/>
  <c r="AG683"/>
  <c r="AS682"/>
  <c r="AO682"/>
  <c r="AK682"/>
  <c r="AG682"/>
  <c r="AS681"/>
  <c r="AO681"/>
  <c r="AK681"/>
  <c r="AG681"/>
  <c r="AS680"/>
  <c r="AO680"/>
  <c r="AK680"/>
  <c r="AG680"/>
  <c r="AS679"/>
  <c r="AO679"/>
  <c r="AK679"/>
  <c r="AG679"/>
  <c r="AS678"/>
  <c r="AO678"/>
  <c r="AK678"/>
  <c r="AG678"/>
  <c r="AS677"/>
  <c r="AO677"/>
  <c r="AK677"/>
  <c r="AG677"/>
  <c r="AS676"/>
  <c r="AO676"/>
  <c r="AK676"/>
  <c r="AG676"/>
  <c r="AS675"/>
  <c r="AO675"/>
  <c r="AK675"/>
  <c r="AG675"/>
  <c r="AS674"/>
  <c r="AO674"/>
  <c r="AK674"/>
  <c r="AG674"/>
  <c r="AS673"/>
  <c r="AO673"/>
  <c r="AK673"/>
  <c r="AG673"/>
  <c r="AS672"/>
  <c r="AO672"/>
  <c r="AK672"/>
  <c r="AG672"/>
  <c r="AS671"/>
  <c r="AO671"/>
  <c r="AK671"/>
  <c r="AG671"/>
  <c r="AS670"/>
  <c r="AO670"/>
  <c r="AK670"/>
  <c r="AG670"/>
  <c r="AS669"/>
  <c r="AO669"/>
  <c r="AK669"/>
  <c r="AG669"/>
  <c r="AS668"/>
  <c r="AO668"/>
  <c r="AK668"/>
  <c r="AG668"/>
  <c r="AS667"/>
  <c r="AO667"/>
  <c r="AK667"/>
  <c r="AG667"/>
  <c r="AS666"/>
  <c r="AO666"/>
  <c r="AK666"/>
  <c r="AG666"/>
  <c r="AS665"/>
  <c r="AO665"/>
  <c r="AK665"/>
  <c r="AG665"/>
  <c r="AS664"/>
  <c r="AO664"/>
  <c r="AK664"/>
  <c r="AG664"/>
  <c r="AS663"/>
  <c r="AO663"/>
  <c r="AK663"/>
  <c r="AG663"/>
  <c r="AS662"/>
  <c r="AO662"/>
  <c r="AK662"/>
  <c r="AG662"/>
  <c r="AS661"/>
  <c r="AO661"/>
  <c r="AK661"/>
  <c r="AG661"/>
  <c r="AS660"/>
  <c r="AO660"/>
  <c r="AK660"/>
  <c r="AG660"/>
  <c r="AS659"/>
  <c r="AO659"/>
  <c r="AK659"/>
  <c r="AG659"/>
  <c r="AS658"/>
  <c r="AO658"/>
  <c r="AK658"/>
  <c r="AG658"/>
  <c r="AS657"/>
  <c r="AO657"/>
  <c r="AK657"/>
  <c r="AG657"/>
  <c r="AS656"/>
  <c r="AO656"/>
  <c r="AK656"/>
  <c r="AG656"/>
  <c r="AS655"/>
  <c r="AO655"/>
  <c r="AK655"/>
  <c r="AG655"/>
  <c r="AS654"/>
  <c r="AO654"/>
  <c r="AK654"/>
  <c r="AG654"/>
  <c r="AS653"/>
  <c r="AO653"/>
  <c r="AK653"/>
  <c r="AG653"/>
  <c r="AS652"/>
  <c r="AO652"/>
  <c r="AK652"/>
  <c r="AG652"/>
  <c r="AS651"/>
  <c r="AO651"/>
  <c r="AK651"/>
  <c r="AG651"/>
  <c r="AS650"/>
  <c r="AO650"/>
  <c r="AK650"/>
  <c r="AG650"/>
  <c r="AS649"/>
  <c r="AO649"/>
  <c r="AK649"/>
  <c r="AG649"/>
  <c r="AS648"/>
  <c r="AO648"/>
  <c r="AK648"/>
  <c r="AG648"/>
  <c r="AS647"/>
  <c r="AO647"/>
  <c r="AK647"/>
  <c r="AG647"/>
  <c r="AS646"/>
  <c r="AO646"/>
  <c r="AK646"/>
  <c r="AG646"/>
  <c r="AS645"/>
  <c r="AO645"/>
  <c r="AK645"/>
  <c r="AG645"/>
  <c r="AS644"/>
  <c r="AO644"/>
  <c r="AK644"/>
  <c r="AG644"/>
  <c r="AS643"/>
  <c r="AO643"/>
  <c r="AK643"/>
  <c r="AG643"/>
  <c r="AS642"/>
  <c r="AO642"/>
  <c r="AK642"/>
  <c r="AG642"/>
  <c r="AS641"/>
  <c r="AO641"/>
  <c r="AK641"/>
  <c r="AG641"/>
  <c r="AS640"/>
  <c r="AO640"/>
  <c r="AK640"/>
  <c r="AG640"/>
  <c r="AS639"/>
  <c r="AO639"/>
  <c r="AK639"/>
  <c r="AG639"/>
  <c r="AS638"/>
  <c r="AO638"/>
  <c r="AK638"/>
  <c r="AG638"/>
  <c r="AS637"/>
  <c r="AO637"/>
  <c r="AK637"/>
  <c r="AG637"/>
  <c r="AS636"/>
  <c r="AO636"/>
  <c r="AK636"/>
  <c r="AG636"/>
  <c r="AS635"/>
  <c r="AO635"/>
  <c r="AK635"/>
  <c r="AG635"/>
  <c r="AS634"/>
  <c r="AO634"/>
  <c r="AK634"/>
  <c r="AG634"/>
  <c r="AS633"/>
  <c r="AO633"/>
  <c r="AK633"/>
  <c r="AG633"/>
  <c r="AS632"/>
  <c r="AO632"/>
  <c r="AK632"/>
  <c r="AG632"/>
  <c r="AS631"/>
  <c r="AO631"/>
  <c r="AK631"/>
  <c r="AG631"/>
  <c r="AS630"/>
  <c r="AO630"/>
  <c r="AK630"/>
  <c r="AG630"/>
  <c r="AS629"/>
  <c r="AO629"/>
  <c r="AK629"/>
  <c r="AG629"/>
  <c r="AS628"/>
  <c r="AO628"/>
  <c r="AK628"/>
  <c r="AG628"/>
  <c r="AS627"/>
  <c r="AO627"/>
  <c r="AK627"/>
  <c r="AG627"/>
  <c r="AS626"/>
  <c r="AO626"/>
  <c r="AK626"/>
  <c r="AG626"/>
  <c r="AS625"/>
  <c r="AO625"/>
  <c r="AK625"/>
  <c r="AG625"/>
  <c r="AS624"/>
  <c r="AO624"/>
  <c r="AK624"/>
  <c r="AG624"/>
  <c r="AS623"/>
  <c r="AO623"/>
  <c r="AK623"/>
  <c r="AG623"/>
  <c r="AS622"/>
  <c r="AO622"/>
  <c r="AK622"/>
  <c r="AG622"/>
  <c r="AS621"/>
  <c r="AO621"/>
  <c r="AK621"/>
  <c r="AG621"/>
  <c r="AS620"/>
  <c r="AO620"/>
  <c r="AK620"/>
  <c r="AG620"/>
  <c r="AS619"/>
  <c r="AO619"/>
  <c r="AK619"/>
  <c r="AG619"/>
  <c r="AS618"/>
  <c r="AO618"/>
  <c r="AK618"/>
  <c r="AG618"/>
  <c r="AS617"/>
  <c r="AO617"/>
  <c r="AK617"/>
  <c r="AG617"/>
  <c r="AS616"/>
  <c r="AO616"/>
  <c r="AK616"/>
  <c r="AG616"/>
  <c r="AS615"/>
  <c r="AO615"/>
  <c r="AK615"/>
  <c r="AG615"/>
  <c r="AS614"/>
  <c r="AO614"/>
  <c r="AK614"/>
  <c r="AG614"/>
  <c r="AS613"/>
  <c r="AO613"/>
  <c r="AK613"/>
  <c r="AG613"/>
  <c r="AS612"/>
  <c r="AO612"/>
  <c r="AK612"/>
  <c r="AG612"/>
  <c r="AS611"/>
  <c r="AO611"/>
  <c r="AK611"/>
  <c r="AG611"/>
  <c r="AS610"/>
  <c r="AO610"/>
  <c r="AK610"/>
  <c r="AG610"/>
  <c r="AS609"/>
  <c r="AO609"/>
  <c r="AK609"/>
  <c r="AG609"/>
  <c r="AS608"/>
  <c r="AO608"/>
  <c r="AK608"/>
  <c r="AG608"/>
  <c r="AS607"/>
  <c r="AO607"/>
  <c r="AK607"/>
  <c r="AG607"/>
  <c r="AS606"/>
  <c r="AO606"/>
  <c r="AK606"/>
  <c r="AG606"/>
  <c r="AS605"/>
  <c r="AO605"/>
  <c r="AK605"/>
  <c r="AG605"/>
  <c r="AS604"/>
  <c r="AO604"/>
  <c r="AK604"/>
  <c r="AG604"/>
  <c r="AS603"/>
  <c r="AO603"/>
  <c r="AK603"/>
  <c r="AG603"/>
  <c r="AS602"/>
  <c r="AO602"/>
  <c r="AK602"/>
  <c r="AG602"/>
  <c r="AS601"/>
  <c r="AO601"/>
  <c r="AK601"/>
  <c r="AG601"/>
  <c r="AS600"/>
  <c r="AO600"/>
  <c r="AK600"/>
  <c r="AG600"/>
  <c r="AS599"/>
  <c r="AO599"/>
  <c r="AK599"/>
  <c r="AG599"/>
  <c r="AS598"/>
  <c r="AO598"/>
  <c r="AK598"/>
  <c r="AG598"/>
  <c r="AS597"/>
  <c r="AO597"/>
  <c r="AK597"/>
  <c r="AG597"/>
  <c r="AS596"/>
  <c r="AO596"/>
  <c r="AK596"/>
  <c r="AG596"/>
  <c r="AS595"/>
  <c r="AO595"/>
  <c r="AK595"/>
  <c r="AG595"/>
  <c r="AS594"/>
  <c r="AO594"/>
  <c r="AK594"/>
  <c r="AG594"/>
  <c r="AS593"/>
  <c r="AO593"/>
  <c r="AK593"/>
  <c r="AG593"/>
  <c r="AS592"/>
  <c r="AO592"/>
  <c r="AK592"/>
  <c r="AG592"/>
  <c r="AS591"/>
  <c r="AO591"/>
  <c r="AK591"/>
  <c r="AG591"/>
  <c r="AS590"/>
  <c r="AO590"/>
  <c r="AK590"/>
  <c r="AG590"/>
  <c r="AS589"/>
  <c r="AO589"/>
  <c r="AK589"/>
  <c r="AG589"/>
  <c r="AS588"/>
  <c r="AO588"/>
  <c r="AK588"/>
  <c r="AG588"/>
  <c r="AS587"/>
  <c r="AO587"/>
  <c r="AK587"/>
  <c r="AG587"/>
  <c r="AS586"/>
  <c r="AO586"/>
  <c r="AK586"/>
  <c r="AG586"/>
  <c r="AS585"/>
  <c r="AO585"/>
  <c r="AK585"/>
  <c r="AG585"/>
  <c r="AS584"/>
  <c r="AO584"/>
  <c r="AK584"/>
  <c r="AG584"/>
  <c r="AS583"/>
  <c r="AO583"/>
  <c r="AK583"/>
  <c r="AG583"/>
  <c r="AS582"/>
  <c r="AO582"/>
  <c r="AK582"/>
  <c r="AG582"/>
  <c r="AS581"/>
  <c r="AO581"/>
  <c r="AK581"/>
  <c r="AG581"/>
  <c r="AS580"/>
  <c r="AO580"/>
  <c r="AK580"/>
  <c r="AG580"/>
  <c r="AS579"/>
  <c r="AO579"/>
  <c r="AK579"/>
  <c r="AG579"/>
  <c r="AS578"/>
  <c r="AO578"/>
  <c r="AK578"/>
  <c r="AG578"/>
  <c r="AS577"/>
  <c r="AO577"/>
  <c r="AK577"/>
  <c r="AG577"/>
  <c r="AS576"/>
  <c r="AO576"/>
  <c r="AK576"/>
  <c r="AG576"/>
  <c r="AS575"/>
  <c r="AO575"/>
  <c r="AK575"/>
  <c r="AG575"/>
  <c r="AS574"/>
  <c r="AO574"/>
  <c r="AK574"/>
  <c r="AG574"/>
  <c r="AS573"/>
  <c r="AO573"/>
  <c r="AK573"/>
  <c r="AG573"/>
  <c r="AS572"/>
  <c r="AO572"/>
  <c r="AK572"/>
  <c r="AG572"/>
  <c r="AS571"/>
  <c r="AO571"/>
  <c r="AK571"/>
  <c r="AG571"/>
  <c r="AS570"/>
  <c r="AO570"/>
  <c r="AK570"/>
  <c r="AG570"/>
  <c r="AS569"/>
  <c r="AO569"/>
  <c r="AK569"/>
  <c r="AG569"/>
  <c r="AS568"/>
  <c r="AO568"/>
  <c r="AK568"/>
  <c r="AG568"/>
  <c r="AS567"/>
  <c r="AO567"/>
  <c r="AK567"/>
  <c r="AG567"/>
  <c r="AS566"/>
  <c r="AO566"/>
  <c r="AK566"/>
  <c r="AG566"/>
  <c r="AS565"/>
  <c r="AO565"/>
  <c r="AK565"/>
  <c r="AG565"/>
  <c r="AS564"/>
  <c r="AO564"/>
  <c r="AK564"/>
  <c r="AG564"/>
  <c r="AS563"/>
  <c r="AO563"/>
  <c r="AK563"/>
  <c r="AG563"/>
  <c r="AS562"/>
  <c r="AO562"/>
  <c r="AK562"/>
  <c r="AG562"/>
  <c r="AS561"/>
  <c r="AO561"/>
  <c r="AK561"/>
  <c r="AG561"/>
  <c r="AS560"/>
  <c r="AO560"/>
  <c r="AK560"/>
  <c r="AG560"/>
  <c r="AS559"/>
  <c r="AO559"/>
  <c r="AK559"/>
  <c r="AG559"/>
  <c r="AS558"/>
  <c r="AO558"/>
  <c r="AK558"/>
  <c r="AG558"/>
  <c r="AS557"/>
  <c r="AO557"/>
  <c r="AK557"/>
  <c r="AG557"/>
  <c r="AS556"/>
  <c r="AO556"/>
  <c r="AK556"/>
  <c r="AG556"/>
  <c r="AS555"/>
  <c r="AO555"/>
  <c r="AK555"/>
  <c r="AG555"/>
  <c r="AS554"/>
  <c r="AO554"/>
  <c r="AK554"/>
  <c r="AG554"/>
  <c r="AS553"/>
  <c r="AO553"/>
  <c r="AK553"/>
  <c r="AG553"/>
  <c r="AS552"/>
  <c r="AO552"/>
  <c r="AK552"/>
  <c r="AG552"/>
  <c r="AS551"/>
  <c r="AO551"/>
  <c r="AK551"/>
  <c r="AG551"/>
  <c r="AS550"/>
  <c r="AO550"/>
  <c r="AK550"/>
  <c r="AG550"/>
  <c r="AS549"/>
  <c r="AO549"/>
  <c r="AK549"/>
  <c r="AG549"/>
  <c r="AS548"/>
  <c r="AO548"/>
  <c r="AK548"/>
  <c r="AG548"/>
  <c r="AS547"/>
  <c r="AO547"/>
  <c r="AK547"/>
  <c r="AG547"/>
  <c r="AS546"/>
  <c r="AO546"/>
  <c r="AK546"/>
  <c r="AG546"/>
  <c r="AS545"/>
  <c r="AO545"/>
  <c r="AK545"/>
  <c r="AG545"/>
  <c r="AS544"/>
  <c r="AO544"/>
  <c r="AK544"/>
  <c r="AG544"/>
  <c r="AS543"/>
  <c r="AO543"/>
  <c r="AK543"/>
  <c r="AG543"/>
  <c r="AS542"/>
  <c r="AO542"/>
  <c r="AK542"/>
  <c r="AG542"/>
  <c r="AS541"/>
  <c r="AO541"/>
  <c r="AK541"/>
  <c r="AG541"/>
  <c r="AS540"/>
  <c r="AO540"/>
  <c r="AK540"/>
  <c r="AG540"/>
  <c r="AS539"/>
  <c r="AO539"/>
  <c r="AK539"/>
  <c r="AG539"/>
  <c r="AS538"/>
  <c r="AO538"/>
  <c r="AK538"/>
  <c r="AG538"/>
  <c r="AS537"/>
  <c r="AO537"/>
  <c r="AK537"/>
  <c r="AG537"/>
  <c r="AS536"/>
  <c r="AO536"/>
  <c r="AK536"/>
  <c r="AG536"/>
  <c r="AS535"/>
  <c r="AO535"/>
  <c r="AK535"/>
  <c r="AG535"/>
  <c r="AS534"/>
  <c r="AO534"/>
  <c r="AK534"/>
  <c r="AG534"/>
  <c r="AS533"/>
  <c r="AO533"/>
  <c r="AK533"/>
  <c r="AG533"/>
  <c r="AS532"/>
  <c r="AO532"/>
  <c r="AK532"/>
  <c r="AG532"/>
  <c r="AS531"/>
  <c r="AO531"/>
  <c r="AK531"/>
  <c r="AG531"/>
  <c r="AS530"/>
  <c r="AO530"/>
  <c r="AK530"/>
  <c r="AG530"/>
  <c r="AS529"/>
  <c r="AO529"/>
  <c r="AK529"/>
  <c r="AG529"/>
  <c r="AS528"/>
  <c r="AO528"/>
  <c r="AK528"/>
  <c r="AG528"/>
  <c r="AS527"/>
  <c r="AO527"/>
  <c r="AK527"/>
  <c r="AG527"/>
  <c r="AS526"/>
  <c r="AO526"/>
  <c r="AK526"/>
  <c r="AG526"/>
  <c r="AS525"/>
  <c r="AO525"/>
  <c r="AK525"/>
  <c r="AG525"/>
  <c r="AS524"/>
  <c r="AO524"/>
  <c r="AK524"/>
  <c r="AG524"/>
  <c r="AS523"/>
  <c r="AO523"/>
  <c r="AK523"/>
  <c r="AG523"/>
  <c r="AS522"/>
  <c r="AO522"/>
  <c r="AK522"/>
  <c r="AG522"/>
  <c r="AS521"/>
  <c r="AO521"/>
  <c r="AK52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G176"/>
  <c r="AS175"/>
  <c r="AO175"/>
  <c r="AK175"/>
  <c r="AG175"/>
  <c r="AS174"/>
  <c r="AO174"/>
  <c r="AK174"/>
  <c r="AG174"/>
  <c r="AS173"/>
  <c r="AO173"/>
  <c r="AK173"/>
  <c r="AG173"/>
  <c r="AS172"/>
  <c r="AO172"/>
  <c r="AK172"/>
  <c r="AG172"/>
  <c r="AS171"/>
  <c r="AO171"/>
  <c r="AK171"/>
  <c r="AG171"/>
  <c r="AS170"/>
  <c r="AO170"/>
  <c r="AK170"/>
  <c r="AG170"/>
  <c r="AS169"/>
  <c r="AO169"/>
  <c r="AK169"/>
  <c r="AG169"/>
  <c r="AS168"/>
  <c r="AO168"/>
  <c r="AK168"/>
  <c r="AG168"/>
  <c r="AS167"/>
  <c r="AO167"/>
  <c r="AK167"/>
  <c r="AG167"/>
  <c r="AS166"/>
  <c r="AO166"/>
  <c r="AK166"/>
  <c r="AG166"/>
  <c r="AS165"/>
  <c r="AO165"/>
  <c r="AK165"/>
  <c r="AG165"/>
  <c r="AS164"/>
  <c r="AO164"/>
  <c r="AK164"/>
  <c r="AG164"/>
  <c r="AS163"/>
  <c r="AO163"/>
  <c r="AK163"/>
  <c r="AG163"/>
  <c r="AS162"/>
  <c r="AO162"/>
  <c r="AK162"/>
  <c r="AG162"/>
  <c r="AS161"/>
  <c r="AO161"/>
  <c r="AK161"/>
  <c r="AG161"/>
  <c r="AS160"/>
  <c r="AO160"/>
  <c r="AK160"/>
  <c r="AG160"/>
  <c r="AS159"/>
  <c r="AO159"/>
  <c r="AK159"/>
  <c r="AG159"/>
  <c r="AS158"/>
  <c r="AO158"/>
  <c r="AK158"/>
  <c r="AG158"/>
  <c r="AS157"/>
  <c r="AO157"/>
  <c r="AK157"/>
  <c r="AG157"/>
  <c r="AS156"/>
  <c r="AO156"/>
  <c r="AK156"/>
  <c r="AG156"/>
  <c r="AS155"/>
  <c r="AO155"/>
  <c r="AK155"/>
  <c r="AG155"/>
  <c r="AS154"/>
  <c r="AO154"/>
  <c r="AK154"/>
  <c r="AG154"/>
  <c r="AS153"/>
  <c r="AO153"/>
  <c r="AK153"/>
  <c r="AG153"/>
  <c r="AS152"/>
  <c r="AO152"/>
  <c r="AK152"/>
  <c r="AG152"/>
  <c r="AS151"/>
  <c r="AO151"/>
  <c r="AK151"/>
  <c r="AG151"/>
  <c r="AS150"/>
  <c r="AO150"/>
  <c r="AK150"/>
  <c r="AG150"/>
  <c r="AS149"/>
  <c r="AO149"/>
  <c r="AK149"/>
  <c r="AG149"/>
  <c r="AS148"/>
  <c r="AO148"/>
  <c r="AK148"/>
  <c r="AG148"/>
  <c r="AS147"/>
  <c r="AO147"/>
  <c r="AK147"/>
  <c r="AG147"/>
  <c r="AS146"/>
  <c r="AO146"/>
  <c r="AK146"/>
  <c r="AG146"/>
  <c r="AS145"/>
  <c r="AO145"/>
  <c r="AK145"/>
  <c r="AG145"/>
  <c r="AS144"/>
  <c r="AO144"/>
  <c r="AK144"/>
  <c r="AG144"/>
  <c r="AS143"/>
  <c r="AO143"/>
  <c r="AK143"/>
  <c r="AG143"/>
  <c r="AS142"/>
  <c r="AO142"/>
  <c r="AK142"/>
  <c r="AG142"/>
  <c r="AS141"/>
  <c r="AO141"/>
  <c r="AK141"/>
  <c r="AG141"/>
  <c r="AS140"/>
  <c r="AO140"/>
  <c r="AK140"/>
  <c r="AG140"/>
  <c r="AS139"/>
  <c r="AO139"/>
  <c r="AK139"/>
  <c r="AG139"/>
  <c r="AS138"/>
  <c r="AO138"/>
  <c r="AK138"/>
  <c r="AG138"/>
  <c r="AS137"/>
  <c r="AO137"/>
  <c r="AK137"/>
  <c r="AG137"/>
  <c r="AS136"/>
  <c r="AO136"/>
  <c r="AK136"/>
  <c r="AG136"/>
  <c r="AS135"/>
  <c r="AO135"/>
  <c r="AK135"/>
  <c r="AG135"/>
  <c r="AS134"/>
  <c r="AO134"/>
  <c r="AK134"/>
  <c r="AG134"/>
  <c r="AS133"/>
  <c r="AO133"/>
  <c r="AK133"/>
  <c r="AG133"/>
  <c r="AS132"/>
  <c r="AO132"/>
  <c r="AK132"/>
  <c r="AG132"/>
  <c r="AS131"/>
  <c r="AO131"/>
  <c r="AK131"/>
  <c r="AG131"/>
  <c r="AS130"/>
  <c r="AO130"/>
  <c r="AK130"/>
  <c r="AG130"/>
  <c r="AS129"/>
  <c r="AO129"/>
  <c r="AK129"/>
  <c r="AG129"/>
  <c r="AS128"/>
  <c r="AO128"/>
  <c r="AK128"/>
  <c r="AG128"/>
  <c r="AS127"/>
  <c r="AO127"/>
  <c r="AK127"/>
  <c r="AG127"/>
  <c r="AS126"/>
  <c r="AO126"/>
  <c r="AK126"/>
  <c r="AG126"/>
  <c r="AS125"/>
  <c r="AO125"/>
  <c r="AK125"/>
  <c r="AG125"/>
  <c r="AS124"/>
  <c r="AO124"/>
  <c r="AK124"/>
  <c r="AG124"/>
  <c r="AS123"/>
  <c r="AO123"/>
  <c r="AK123"/>
  <c r="AG123"/>
  <c r="AS122"/>
  <c r="AO122"/>
  <c r="AK122"/>
  <c r="AG122"/>
  <c r="AS121"/>
  <c r="AO121"/>
  <c r="AK121"/>
  <c r="AG121"/>
  <c r="AS120"/>
  <c r="AO120"/>
  <c r="AK120"/>
  <c r="AG120"/>
  <c r="AS119"/>
  <c r="AO119"/>
  <c r="AK119"/>
  <c r="AG119"/>
  <c r="AS118"/>
  <c r="AO118"/>
  <c r="AK118"/>
  <c r="AG118"/>
  <c r="AS117"/>
  <c r="AO117"/>
  <c r="AK117"/>
  <c r="AG117"/>
  <c r="AS116"/>
  <c r="AO116"/>
  <c r="AK116"/>
  <c r="AG116"/>
  <c r="AS115"/>
  <c r="AO115"/>
  <c r="AK115"/>
  <c r="AG115"/>
  <c r="AS114"/>
  <c r="AO114"/>
  <c r="AK114"/>
  <c r="AG114"/>
  <c r="AS113"/>
  <c r="AO113"/>
  <c r="AK113"/>
  <c r="AG113"/>
  <c r="AS112"/>
  <c r="AO112"/>
  <c r="AK112"/>
  <c r="AG112"/>
  <c r="AS111"/>
  <c r="AO111"/>
  <c r="AK111"/>
  <c r="AG111"/>
  <c r="AS110"/>
  <c r="AO110"/>
  <c r="AK110"/>
  <c r="AG110"/>
  <c r="AS109"/>
  <c r="AO109"/>
  <c r="AK109"/>
  <c r="AG109"/>
  <c r="AS108"/>
  <c r="AO108"/>
  <c r="AK108"/>
  <c r="AG108"/>
  <c r="AS107"/>
  <c r="AO107"/>
  <c r="AK107"/>
  <c r="AG107"/>
  <c r="AS106"/>
  <c r="AO106"/>
  <c r="AK106"/>
  <c r="AG106"/>
  <c r="AS105"/>
  <c r="AO105"/>
  <c r="AK105"/>
  <c r="AG105"/>
  <c r="AS104"/>
  <c r="AO104"/>
  <c r="AK104"/>
  <c r="AG104"/>
  <c r="AS103"/>
  <c r="AO103"/>
  <c r="AK103"/>
  <c r="AG103"/>
  <c r="AS102"/>
  <c r="AO102"/>
  <c r="AK102"/>
  <c r="AG102"/>
  <c r="AS101"/>
  <c r="AO101"/>
  <c r="AK101"/>
  <c r="AG101"/>
  <c r="AS100"/>
  <c r="AO100"/>
  <c r="AK100"/>
  <c r="AG100"/>
  <c r="AS99"/>
  <c r="AO99"/>
  <c r="AK99"/>
  <c r="AG99"/>
  <c r="AS98"/>
  <c r="AO98"/>
  <c r="AK98"/>
  <c r="AG98"/>
  <c r="AS97"/>
  <c r="AO97"/>
  <c r="AK97"/>
  <c r="AG97"/>
  <c r="AS96"/>
  <c r="AO96"/>
  <c r="AK96"/>
  <c r="AG96"/>
  <c r="AS95"/>
  <c r="AO95"/>
  <c r="AK95"/>
  <c r="AG95"/>
  <c r="AS94"/>
  <c r="AO94"/>
  <c r="AK94"/>
  <c r="AG94"/>
  <c r="AS93"/>
  <c r="AO93"/>
  <c r="AK93"/>
  <c r="AG93"/>
  <c r="AS92"/>
  <c r="AO92"/>
  <c r="AK92"/>
  <c r="AG92"/>
  <c r="AS91"/>
  <c r="AO91"/>
  <c r="AK91"/>
  <c r="AG91"/>
  <c r="AS90"/>
  <c r="AO90"/>
  <c r="AK90"/>
  <c r="AG90"/>
  <c r="AS89"/>
  <c r="AO89"/>
  <c r="AK89"/>
  <c r="AG89"/>
  <c r="AS88"/>
  <c r="AO88"/>
  <c r="AK88"/>
  <c r="AG88"/>
  <c r="AS87"/>
  <c r="AO87"/>
  <c r="AK87"/>
  <c r="AG87"/>
  <c r="AS86"/>
  <c r="AO86"/>
  <c r="AK86"/>
  <c r="AG86"/>
  <c r="AS85"/>
  <c r="AO85"/>
  <c r="AK85"/>
  <c r="AG85"/>
  <c r="AS84"/>
  <c r="AO84"/>
  <c r="AK84"/>
  <c r="AG84"/>
  <c r="AS83"/>
  <c r="AO83"/>
  <c r="AK83"/>
  <c r="AG83"/>
  <c r="AS82"/>
  <c r="AO82"/>
  <c r="AK82"/>
  <c r="AG82"/>
  <c r="AS81"/>
  <c r="AO81"/>
  <c r="AK81"/>
  <c r="AG81"/>
  <c r="AS80"/>
  <c r="AO80"/>
  <c r="AK80"/>
  <c r="AG80"/>
  <c r="AS79"/>
  <c r="AO79"/>
  <c r="AK79"/>
  <c r="AG79"/>
  <c r="AS78"/>
  <c r="AO78"/>
  <c r="AK78"/>
  <c r="AG78"/>
  <c r="AS77"/>
  <c r="AO77"/>
  <c r="AK77"/>
  <c r="AG77"/>
  <c r="AS76"/>
  <c r="AO76"/>
  <c r="AK76"/>
  <c r="AG76"/>
  <c r="AS75"/>
  <c r="AO75"/>
  <c r="AK75"/>
  <c r="AG75"/>
  <c r="AS74"/>
  <c r="AO74"/>
  <c r="AK74"/>
  <c r="AG74"/>
  <c r="AS73"/>
  <c r="AO73"/>
  <c r="AK73"/>
  <c r="AG73"/>
  <c r="AS72"/>
  <c r="AO72"/>
  <c r="AK72"/>
  <c r="AG72"/>
  <c r="AS71"/>
  <c r="AO71"/>
  <c r="AK71"/>
  <c r="AG71"/>
  <c r="AS70"/>
  <c r="AO70"/>
  <c r="AK70"/>
  <c r="AG70"/>
  <c r="AS69"/>
  <c r="AO69"/>
  <c r="AK69"/>
  <c r="AG69"/>
  <c r="AS68"/>
  <c r="AO68"/>
  <c r="AK68"/>
  <c r="AG68"/>
  <c r="AS67"/>
  <c r="AO67"/>
  <c r="AK67"/>
  <c r="AG67"/>
  <c r="AS66"/>
  <c r="AO66"/>
  <c r="AK66"/>
  <c r="AG66"/>
  <c r="AS65"/>
  <c r="AO65"/>
  <c r="AK65"/>
  <c r="AG65"/>
  <c r="AS64"/>
  <c r="AO64"/>
  <c r="AK64"/>
  <c r="AG64"/>
  <c r="AS63"/>
  <c r="AO63"/>
  <c r="AK63"/>
  <c r="AG63"/>
  <c r="AS62"/>
  <c r="AO62"/>
  <c r="AK62"/>
  <c r="AG62"/>
  <c r="AS61"/>
  <c r="AO61"/>
  <c r="AK61"/>
  <c r="AG61"/>
  <c r="AS60"/>
  <c r="AO60"/>
  <c r="AK60"/>
  <c r="AG60"/>
  <c r="AS59"/>
  <c r="AO59"/>
  <c r="AK59"/>
  <c r="AG59"/>
  <c r="AS58"/>
  <c r="AO58"/>
  <c r="AK58"/>
  <c r="AG58"/>
  <c r="AS57"/>
  <c r="AO57"/>
  <c r="AK57"/>
  <c r="AG57"/>
  <c r="AS56"/>
  <c r="AO56"/>
  <c r="AK56"/>
  <c r="AG56"/>
  <c r="AS55"/>
  <c r="AO55"/>
  <c r="AK55"/>
  <c r="AG55"/>
  <c r="AS54"/>
  <c r="AO54"/>
  <c r="AK54"/>
  <c r="AG54"/>
  <c r="AS53"/>
  <c r="AO53"/>
  <c r="AK53"/>
  <c r="AG53"/>
  <c r="AS52"/>
  <c r="AO52"/>
  <c r="AK52"/>
  <c r="AG52"/>
  <c r="AS51"/>
  <c r="AO51"/>
  <c r="AK51"/>
  <c r="AG51"/>
  <c r="AS50"/>
  <c r="AO50"/>
  <c r="AK50"/>
  <c r="AG50"/>
  <c r="AS49"/>
  <c r="AO49"/>
  <c r="AK49"/>
  <c r="AG49"/>
  <c r="AS48"/>
  <c r="AO48"/>
  <c r="AK48"/>
  <c r="AG48"/>
  <c r="AS47"/>
  <c r="AO47"/>
  <c r="AK47"/>
  <c r="AG47"/>
  <c r="AS46"/>
  <c r="AO46"/>
  <c r="AK46"/>
  <c r="AG46"/>
  <c r="AS45"/>
  <c r="AO45"/>
  <c r="AK45"/>
  <c r="AG45"/>
  <c r="AS44"/>
  <c r="AO44"/>
  <c r="AK44"/>
  <c r="AG44"/>
  <c r="AS43"/>
  <c r="AO43"/>
  <c r="AK43"/>
  <c r="AG43"/>
  <c r="AS42"/>
  <c r="AO42"/>
  <c r="AK42"/>
  <c r="AG42"/>
  <c r="AS41"/>
  <c r="AO41"/>
  <c r="AK41"/>
  <c r="AG41"/>
  <c r="AS40"/>
  <c r="AO40"/>
  <c r="AK40"/>
  <c r="AG40"/>
  <c r="AS39"/>
  <c r="AO39"/>
  <c r="AK39"/>
  <c r="AG39"/>
  <c r="AS38"/>
  <c r="AO38"/>
  <c r="AK38"/>
  <c r="AG38"/>
  <c r="AS37"/>
  <c r="AO37"/>
  <c r="AK37"/>
  <c r="AG37"/>
  <c r="AS36"/>
  <c r="AO36"/>
  <c r="AK36"/>
  <c r="AG36"/>
  <c r="AS35"/>
  <c r="AO35"/>
  <c r="AK35"/>
  <c r="AG35"/>
  <c r="AS34"/>
  <c r="AO34"/>
  <c r="AK34"/>
  <c r="AG34"/>
  <c r="AS33"/>
  <c r="AO33"/>
  <c r="AK33"/>
  <c r="AG33"/>
  <c r="AS32"/>
  <c r="AO32"/>
  <c r="AK32"/>
  <c r="AG32"/>
  <c r="AS31"/>
  <c r="AO31"/>
  <c r="AK31"/>
  <c r="AG31"/>
  <c r="AS30"/>
  <c r="AO30"/>
  <c r="AK30"/>
  <c r="AG30"/>
  <c r="AS29"/>
  <c r="AO29"/>
  <c r="AK29"/>
  <c r="AG29"/>
  <c r="AS28"/>
  <c r="AO28"/>
  <c r="AK28"/>
  <c r="AG28"/>
  <c r="AS27"/>
  <c r="AO27"/>
  <c r="AK27"/>
  <c r="AG27"/>
  <c r="AS26"/>
  <c r="AO26"/>
  <c r="AK26"/>
  <c r="AG26"/>
  <c r="AS25"/>
  <c r="AO25"/>
  <c r="AK25"/>
  <c r="AG25"/>
  <c r="AS24"/>
  <c r="AO24"/>
  <c r="AK24"/>
  <c r="AG24"/>
  <c r="AS23"/>
  <c r="AO23"/>
  <c r="AK23"/>
  <c r="AG23"/>
  <c r="AS22"/>
  <c r="AO22"/>
  <c r="AK22"/>
  <c r="AG22"/>
  <c r="AS21"/>
  <c r="AO21"/>
  <c r="AK21"/>
  <c r="AG21"/>
  <c r="AS20"/>
  <c r="AO20"/>
  <c r="AK20"/>
  <c r="AG20"/>
  <c r="AS19"/>
  <c r="AO19"/>
  <c r="AK19"/>
  <c r="AG19"/>
  <c r="AS18"/>
  <c r="AO18"/>
  <c r="AK18"/>
  <c r="AG18"/>
  <c r="AS17"/>
  <c r="AO17"/>
  <c r="AK17"/>
  <c r="AG17"/>
  <c r="AS16"/>
  <c r="AO16"/>
  <c r="AK16"/>
  <c r="AG16"/>
  <c r="AS15"/>
  <c r="AO15"/>
  <c r="AK15"/>
  <c r="AG15"/>
  <c r="AS14"/>
  <c r="AO14"/>
  <c r="AK14"/>
  <c r="AG14"/>
  <c r="AS13"/>
  <c r="AO13"/>
  <c r="AK13"/>
  <c r="AG13"/>
  <c r="AS12"/>
  <c r="AO12"/>
  <c r="AK12"/>
  <c r="AG12"/>
  <c r="AS11"/>
  <c r="AO11"/>
  <c r="AK11"/>
  <c r="AG11"/>
  <c r="AS10"/>
  <c r="AO10"/>
  <c r="AK10"/>
  <c r="AG10"/>
  <c r="AS9"/>
  <c r="AO9"/>
  <c r="AK9"/>
  <c r="AG9"/>
  <c r="AS8"/>
  <c r="AO8"/>
  <c r="AK8"/>
  <c r="AG8"/>
  <c r="AS7"/>
  <c r="AO7"/>
  <c r="AK7"/>
  <c r="AG7"/>
  <c r="AS6"/>
  <c r="AO6"/>
  <c r="AK6"/>
  <c r="AG6"/>
  <c r="AS5"/>
  <c r="AO5"/>
  <c r="AK5"/>
  <c r="AG5"/>
  <c r="AS4"/>
  <c r="AO4"/>
  <c r="AK4"/>
  <c r="AG4"/>
  <c r="AS3"/>
  <c r="AO3"/>
  <c r="AK3"/>
  <c r="AG3"/>
  <c r="AS2"/>
  <c r="AO2"/>
  <c r="AK2"/>
  <c r="AF2" s="1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F517" s="1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F509" s="1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F501" s="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F493" s="1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F485" s="1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F477" s="1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F469" s="1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F453" s="1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F445" s="1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F437" s="1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F429" s="1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F421" s="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F413" s="1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F405" s="1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F397" s="1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F389" s="1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F381" s="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F373" s="1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F365" s="1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F357" s="1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F349" s="1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F341" s="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881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461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158" i="15" l="1"/>
  <c r="F7"/>
  <c r="G6"/>
  <c r="E9"/>
  <c r="C12"/>
  <c r="G14"/>
  <c r="E17"/>
  <c r="C20"/>
  <c r="G22"/>
  <c r="E25"/>
  <c r="C28"/>
  <c r="G30"/>
  <c r="E33"/>
  <c r="C36"/>
  <c r="G38"/>
  <c r="E41"/>
  <c r="C44"/>
  <c r="G46"/>
  <c r="E49"/>
  <c r="C52"/>
  <c r="G54"/>
  <c r="E57"/>
  <c r="C60"/>
  <c r="G62"/>
  <c r="E65"/>
  <c r="C68"/>
  <c r="G70"/>
  <c r="E73"/>
  <c r="C76"/>
  <c r="G78"/>
  <c r="E81"/>
  <c r="C84"/>
  <c r="G86"/>
  <c r="E89"/>
  <c r="C92"/>
  <c r="G94"/>
  <c r="E97"/>
  <c r="C100"/>
  <c r="G102"/>
  <c r="E105"/>
  <c r="C108"/>
  <c r="G110"/>
  <c r="E113"/>
  <c r="C116"/>
  <c r="G118"/>
  <c r="E121"/>
  <c r="C124"/>
  <c r="G126"/>
  <c r="E129"/>
  <c r="C132"/>
  <c r="G134"/>
  <c r="E137"/>
  <c r="C140"/>
  <c r="F10"/>
  <c r="D13"/>
  <c r="B16"/>
  <c r="F18"/>
  <c r="D21"/>
  <c r="B24"/>
  <c r="F26"/>
  <c r="D29"/>
  <c r="B32"/>
  <c r="F34"/>
  <c r="D37"/>
  <c r="B40"/>
  <c r="F42"/>
  <c r="O42" s="1"/>
  <c r="D45"/>
  <c r="B48"/>
  <c r="F50"/>
  <c r="O50" s="1"/>
  <c r="D53"/>
  <c r="B56"/>
  <c r="F58"/>
  <c r="O58" s="1"/>
  <c r="D61"/>
  <c r="B64"/>
  <c r="F66"/>
  <c r="O66" s="1"/>
  <c r="D69"/>
  <c r="B72"/>
  <c r="F74"/>
  <c r="O74" s="1"/>
  <c r="D77"/>
  <c r="B80"/>
  <c r="F82"/>
  <c r="O82" s="1"/>
  <c r="D85"/>
  <c r="B88"/>
  <c r="F90"/>
  <c r="O90" s="1"/>
  <c r="D93"/>
  <c r="B96"/>
  <c r="F98"/>
  <c r="O98" s="1"/>
  <c r="D101"/>
  <c r="B104"/>
  <c r="F106"/>
  <c r="O106" s="1"/>
  <c r="D109"/>
  <c r="B112"/>
  <c r="F114"/>
  <c r="O114" s="1"/>
  <c r="D117"/>
  <c r="B120"/>
  <c r="F122"/>
  <c r="O122" s="1"/>
  <c r="D125"/>
  <c r="B128"/>
  <c r="F130"/>
  <c r="O130" s="1"/>
  <c r="D133"/>
  <c r="B136"/>
  <c r="F138"/>
  <c r="O138" s="1"/>
  <c r="D7"/>
  <c r="C7"/>
  <c r="G9"/>
  <c r="E12"/>
  <c r="C15"/>
  <c r="G17"/>
  <c r="E20"/>
  <c r="C23"/>
  <c r="G25"/>
  <c r="E28"/>
  <c r="C31"/>
  <c r="G33"/>
  <c r="E36"/>
  <c r="C39"/>
  <c r="G41"/>
  <c r="E44"/>
  <c r="C47"/>
  <c r="G49"/>
  <c r="E52"/>
  <c r="C55"/>
  <c r="G57"/>
  <c r="E60"/>
  <c r="C63"/>
  <c r="G65"/>
  <c r="E68"/>
  <c r="C71"/>
  <c r="G73"/>
  <c r="E76"/>
  <c r="C79"/>
  <c r="G81"/>
  <c r="E84"/>
  <c r="C87"/>
  <c r="G89"/>
  <c r="E92"/>
  <c r="C95"/>
  <c r="G97"/>
  <c r="E100"/>
  <c r="C103"/>
  <c r="G105"/>
  <c r="E108"/>
  <c r="C111"/>
  <c r="G113"/>
  <c r="E116"/>
  <c r="C119"/>
  <c r="G121"/>
  <c r="E124"/>
  <c r="C127"/>
  <c r="G129"/>
  <c r="E132"/>
  <c r="C135"/>
  <c r="G137"/>
  <c r="B7"/>
  <c r="F11"/>
  <c r="D14"/>
  <c r="B17"/>
  <c r="F19"/>
  <c r="D22"/>
  <c r="B25"/>
  <c r="F27"/>
  <c r="D30"/>
  <c r="B33"/>
  <c r="F35"/>
  <c r="D38"/>
  <c r="B41"/>
  <c r="F43"/>
  <c r="O43" s="1"/>
  <c r="D46"/>
  <c r="B49"/>
  <c r="F51"/>
  <c r="O51" s="1"/>
  <c r="D54"/>
  <c r="B57"/>
  <c r="F59"/>
  <c r="O59" s="1"/>
  <c r="D62"/>
  <c r="B65"/>
  <c r="F67"/>
  <c r="O67" s="1"/>
  <c r="D70"/>
  <c r="B73"/>
  <c r="F75"/>
  <c r="O75" s="1"/>
  <c r="D78"/>
  <c r="B81"/>
  <c r="F83"/>
  <c r="O83" s="1"/>
  <c r="D86"/>
  <c r="B89"/>
  <c r="F91"/>
  <c r="O91" s="1"/>
  <c r="D94"/>
  <c r="B97"/>
  <c r="F99"/>
  <c r="O99" s="1"/>
  <c r="D102"/>
  <c r="B105"/>
  <c r="F107"/>
  <c r="O107" s="1"/>
  <c r="D110"/>
  <c r="B113"/>
  <c r="F115"/>
  <c r="O115" s="1"/>
  <c r="D118"/>
  <c r="B121"/>
  <c r="F123"/>
  <c r="O123" s="1"/>
  <c r="D126"/>
  <c r="B129"/>
  <c r="F131"/>
  <c r="O131" s="1"/>
  <c r="D134"/>
  <c r="B137"/>
  <c r="F139"/>
  <c r="O139" s="1"/>
  <c r="G142"/>
  <c r="E145"/>
  <c r="C148"/>
  <c r="G150"/>
  <c r="E153"/>
  <c r="C156"/>
  <c r="G158"/>
  <c r="F140"/>
  <c r="O140" s="1"/>
  <c r="D143"/>
  <c r="B146"/>
  <c r="F148"/>
  <c r="O148" s="1"/>
  <c r="D151"/>
  <c r="B154"/>
  <c r="F156"/>
  <c r="O156" s="1"/>
  <c r="D159"/>
  <c r="C141"/>
  <c r="G143"/>
  <c r="E146"/>
  <c r="C149"/>
  <c r="G151"/>
  <c r="E154"/>
  <c r="C157"/>
  <c r="G159"/>
  <c r="F141"/>
  <c r="O141" s="1"/>
  <c r="D144"/>
  <c r="B147"/>
  <c r="F149"/>
  <c r="O149" s="1"/>
  <c r="D152"/>
  <c r="B155"/>
  <c r="F157"/>
  <c r="O157" s="1"/>
  <c r="D160"/>
  <c r="D6"/>
  <c r="C6"/>
  <c r="G8"/>
  <c r="E11"/>
  <c r="C14"/>
  <c r="G16"/>
  <c r="E19"/>
  <c r="C22"/>
  <c r="G24"/>
  <c r="E27"/>
  <c r="C30"/>
  <c r="G32"/>
  <c r="E35"/>
  <c r="C38"/>
  <c r="G40"/>
  <c r="E43"/>
  <c r="C46"/>
  <c r="G48"/>
  <c r="E51"/>
  <c r="C54"/>
  <c r="G56"/>
  <c r="E59"/>
  <c r="C62"/>
  <c r="G64"/>
  <c r="E67"/>
  <c r="C70"/>
  <c r="G72"/>
  <c r="E75"/>
  <c r="C78"/>
  <c r="G80"/>
  <c r="E83"/>
  <c r="C86"/>
  <c r="G88"/>
  <c r="E91"/>
  <c r="C94"/>
  <c r="G96"/>
  <c r="E99"/>
  <c r="C102"/>
  <c r="G104"/>
  <c r="E107"/>
  <c r="C110"/>
  <c r="G112"/>
  <c r="E115"/>
  <c r="C118"/>
  <c r="G120"/>
  <c r="E123"/>
  <c r="C126"/>
  <c r="G128"/>
  <c r="E131"/>
  <c r="C134"/>
  <c r="G136"/>
  <c r="E139"/>
  <c r="D9"/>
  <c r="F12"/>
  <c r="D15"/>
  <c r="B18"/>
  <c r="F20"/>
  <c r="D23"/>
  <c r="B26"/>
  <c r="F28"/>
  <c r="D31"/>
  <c r="B34"/>
  <c r="F36"/>
  <c r="O36" s="1"/>
  <c r="D39"/>
  <c r="B42"/>
  <c r="F44"/>
  <c r="O44" s="1"/>
  <c r="D47"/>
  <c r="B50"/>
  <c r="F52"/>
  <c r="O52" s="1"/>
  <c r="D55"/>
  <c r="B58"/>
  <c r="F60"/>
  <c r="O60" s="1"/>
  <c r="D63"/>
  <c r="B66"/>
  <c r="F68"/>
  <c r="O68" s="1"/>
  <c r="D71"/>
  <c r="B74"/>
  <c r="F76"/>
  <c r="O76" s="1"/>
  <c r="D79"/>
  <c r="B82"/>
  <c r="F84"/>
  <c r="O84" s="1"/>
  <c r="D87"/>
  <c r="B90"/>
  <c r="F92"/>
  <c r="O92" s="1"/>
  <c r="D95"/>
  <c r="B98"/>
  <c r="F100"/>
  <c r="O100" s="1"/>
  <c r="D103"/>
  <c r="B106"/>
  <c r="F108"/>
  <c r="O108" s="1"/>
  <c r="D111"/>
  <c r="B114"/>
  <c r="F116"/>
  <c r="O116" s="1"/>
  <c r="D119"/>
  <c r="B122"/>
  <c r="F124"/>
  <c r="O124" s="1"/>
  <c r="D127"/>
  <c r="B130"/>
  <c r="F132"/>
  <c r="O132" s="1"/>
  <c r="D135"/>
  <c r="B138"/>
  <c r="B6"/>
  <c r="E6"/>
  <c r="C9"/>
  <c r="G11"/>
  <c r="E14"/>
  <c r="C17"/>
  <c r="G19"/>
  <c r="E22"/>
  <c r="C25"/>
  <c r="G27"/>
  <c r="E30"/>
  <c r="C33"/>
  <c r="G35"/>
  <c r="E38"/>
  <c r="C41"/>
  <c r="G43"/>
  <c r="E46"/>
  <c r="C49"/>
  <c r="G51"/>
  <c r="E54"/>
  <c r="C57"/>
  <c r="G59"/>
  <c r="E62"/>
  <c r="C65"/>
  <c r="G67"/>
  <c r="E70"/>
  <c r="C73"/>
  <c r="G75"/>
  <c r="E78"/>
  <c r="C81"/>
  <c r="G83"/>
  <c r="E86"/>
  <c r="C89"/>
  <c r="G91"/>
  <c r="E94"/>
  <c r="C97"/>
  <c r="G99"/>
  <c r="E102"/>
  <c r="C105"/>
  <c r="G107"/>
  <c r="E110"/>
  <c r="C113"/>
  <c r="G115"/>
  <c r="E118"/>
  <c r="C121"/>
  <c r="G123"/>
  <c r="E126"/>
  <c r="C129"/>
  <c r="G131"/>
  <c r="E134"/>
  <c r="C137"/>
  <c r="G139"/>
  <c r="B11"/>
  <c r="F13"/>
  <c r="D16"/>
  <c r="B19"/>
  <c r="F21"/>
  <c r="D24"/>
  <c r="B27"/>
  <c r="F29"/>
  <c r="D32"/>
  <c r="B35"/>
  <c r="F37"/>
  <c r="O37" s="1"/>
  <c r="D40"/>
  <c r="B43"/>
  <c r="F45"/>
  <c r="O45" s="1"/>
  <c r="D48"/>
  <c r="B51"/>
  <c r="F53"/>
  <c r="O53" s="1"/>
  <c r="D56"/>
  <c r="B59"/>
  <c r="F61"/>
  <c r="O61" s="1"/>
  <c r="D64"/>
  <c r="B67"/>
  <c r="F69"/>
  <c r="O69" s="1"/>
  <c r="D72"/>
  <c r="B75"/>
  <c r="F77"/>
  <c r="O77" s="1"/>
  <c r="D80"/>
  <c r="B83"/>
  <c r="F85"/>
  <c r="O85" s="1"/>
  <c r="D88"/>
  <c r="B91"/>
  <c r="F93"/>
  <c r="O93" s="1"/>
  <c r="D96"/>
  <c r="B99"/>
  <c r="F101"/>
  <c r="O101" s="1"/>
  <c r="D104"/>
  <c r="B107"/>
  <c r="F109"/>
  <c r="O109" s="1"/>
  <c r="D112"/>
  <c r="B115"/>
  <c r="F117"/>
  <c r="O117" s="1"/>
  <c r="D120"/>
  <c r="B123"/>
  <c r="F125"/>
  <c r="O125" s="1"/>
  <c r="D128"/>
  <c r="B131"/>
  <c r="F133"/>
  <c r="O133" s="1"/>
  <c r="D136"/>
  <c r="B139"/>
  <c r="C142"/>
  <c r="G144"/>
  <c r="E147"/>
  <c r="C150"/>
  <c r="G152"/>
  <c r="E155"/>
  <c r="C158"/>
  <c r="G160"/>
  <c r="F142"/>
  <c r="O142" s="1"/>
  <c r="D145"/>
  <c r="B148"/>
  <c r="F150"/>
  <c r="O150" s="1"/>
  <c r="D153"/>
  <c r="B156"/>
  <c r="F158"/>
  <c r="O158" s="1"/>
  <c r="E140"/>
  <c r="C143"/>
  <c r="G145"/>
  <c r="E148"/>
  <c r="C151"/>
  <c r="G153"/>
  <c r="E156"/>
  <c r="C159"/>
  <c r="B141"/>
  <c r="F143"/>
  <c r="O143" s="1"/>
  <c r="D146"/>
  <c r="B149"/>
  <c r="F151"/>
  <c r="O151" s="1"/>
  <c r="D154"/>
  <c r="B157"/>
  <c r="F159"/>
  <c r="O159" s="1"/>
  <c r="D10"/>
  <c r="C8"/>
  <c r="G10"/>
  <c r="E13"/>
  <c r="C16"/>
  <c r="G18"/>
  <c r="E21"/>
  <c r="C24"/>
  <c r="G26"/>
  <c r="E29"/>
  <c r="C32"/>
  <c r="G34"/>
  <c r="E37"/>
  <c r="C40"/>
  <c r="G42"/>
  <c r="E45"/>
  <c r="C48"/>
  <c r="G50"/>
  <c r="E53"/>
  <c r="C56"/>
  <c r="G58"/>
  <c r="E61"/>
  <c r="C64"/>
  <c r="G66"/>
  <c r="E69"/>
  <c r="C72"/>
  <c r="G74"/>
  <c r="E77"/>
  <c r="C80"/>
  <c r="G82"/>
  <c r="E85"/>
  <c r="C88"/>
  <c r="G90"/>
  <c r="E93"/>
  <c r="C96"/>
  <c r="G98"/>
  <c r="E101"/>
  <c r="C104"/>
  <c r="G106"/>
  <c r="E109"/>
  <c r="C112"/>
  <c r="G114"/>
  <c r="E117"/>
  <c r="C120"/>
  <c r="G122"/>
  <c r="E125"/>
  <c r="C128"/>
  <c r="G130"/>
  <c r="E133"/>
  <c r="C136"/>
  <c r="G138"/>
  <c r="B8"/>
  <c r="B12"/>
  <c r="F14"/>
  <c r="D17"/>
  <c r="B20"/>
  <c r="F22"/>
  <c r="D25"/>
  <c r="B28"/>
  <c r="F30"/>
  <c r="D33"/>
  <c r="B36"/>
  <c r="F38"/>
  <c r="O38" s="1"/>
  <c r="D41"/>
  <c r="B44"/>
  <c r="F46"/>
  <c r="O46" s="1"/>
  <c r="D49"/>
  <c r="B52"/>
  <c r="F54"/>
  <c r="O54" s="1"/>
  <c r="D57"/>
  <c r="B60"/>
  <c r="F62"/>
  <c r="O62" s="1"/>
  <c r="D65"/>
  <c r="B68"/>
  <c r="F70"/>
  <c r="O70" s="1"/>
  <c r="D73"/>
  <c r="B76"/>
  <c r="F78"/>
  <c r="O78" s="1"/>
  <c r="D81"/>
  <c r="B84"/>
  <c r="F86"/>
  <c r="O86" s="1"/>
  <c r="D89"/>
  <c r="B92"/>
  <c r="F94"/>
  <c r="O94" s="1"/>
  <c r="D97"/>
  <c r="B100"/>
  <c r="F102"/>
  <c r="O102" s="1"/>
  <c r="D105"/>
  <c r="B108"/>
  <c r="F110"/>
  <c r="O110" s="1"/>
  <c r="D113"/>
  <c r="B116"/>
  <c r="F118"/>
  <c r="O118" s="1"/>
  <c r="D121"/>
  <c r="B124"/>
  <c r="F126"/>
  <c r="O126" s="1"/>
  <c r="D129"/>
  <c r="B132"/>
  <c r="F134"/>
  <c r="O134" s="1"/>
  <c r="D137"/>
  <c r="B140"/>
  <c r="B10"/>
  <c r="E8"/>
  <c r="C11"/>
  <c r="G13"/>
  <c r="E16"/>
  <c r="C19"/>
  <c r="G21"/>
  <c r="E24"/>
  <c r="C27"/>
  <c r="G29"/>
  <c r="E32"/>
  <c r="C35"/>
  <c r="G37"/>
  <c r="E40"/>
  <c r="C43"/>
  <c r="G45"/>
  <c r="E48"/>
  <c r="C51"/>
  <c r="G53"/>
  <c r="E56"/>
  <c r="C59"/>
  <c r="G61"/>
  <c r="E64"/>
  <c r="C67"/>
  <c r="G69"/>
  <c r="E72"/>
  <c r="C75"/>
  <c r="G77"/>
  <c r="E80"/>
  <c r="C83"/>
  <c r="G85"/>
  <c r="E88"/>
  <c r="C91"/>
  <c r="G93"/>
  <c r="E96"/>
  <c r="C99"/>
  <c r="G101"/>
  <c r="E104"/>
  <c r="C107"/>
  <c r="G109"/>
  <c r="E112"/>
  <c r="C115"/>
  <c r="G117"/>
  <c r="E120"/>
  <c r="C123"/>
  <c r="G125"/>
  <c r="E128"/>
  <c r="C131"/>
  <c r="G133"/>
  <c r="E136"/>
  <c r="C139"/>
  <c r="F9"/>
  <c r="B13"/>
  <c r="F15"/>
  <c r="D18"/>
  <c r="B21"/>
  <c r="F23"/>
  <c r="D26"/>
  <c r="B29"/>
  <c r="F31"/>
  <c r="D34"/>
  <c r="B37"/>
  <c r="F39"/>
  <c r="O39" s="1"/>
  <c r="D42"/>
  <c r="B45"/>
  <c r="F47"/>
  <c r="O47" s="1"/>
  <c r="D50"/>
  <c r="B53"/>
  <c r="F55"/>
  <c r="O55" s="1"/>
  <c r="D58"/>
  <c r="B61"/>
  <c r="F63"/>
  <c r="O63" s="1"/>
  <c r="D66"/>
  <c r="B69"/>
  <c r="F71"/>
  <c r="O71" s="1"/>
  <c r="D74"/>
  <c r="B77"/>
  <c r="F79"/>
  <c r="O79" s="1"/>
  <c r="D82"/>
  <c r="B85"/>
  <c r="F87"/>
  <c r="O87" s="1"/>
  <c r="D90"/>
  <c r="B93"/>
  <c r="F95"/>
  <c r="O95" s="1"/>
  <c r="D98"/>
  <c r="B101"/>
  <c r="F103"/>
  <c r="O103" s="1"/>
  <c r="D106"/>
  <c r="B109"/>
  <c r="F111"/>
  <c r="O111" s="1"/>
  <c r="D114"/>
  <c r="B117"/>
  <c r="F119"/>
  <c r="O119" s="1"/>
  <c r="D122"/>
  <c r="B125"/>
  <c r="F127"/>
  <c r="O127" s="1"/>
  <c r="D130"/>
  <c r="B133"/>
  <c r="F135"/>
  <c r="O135" s="1"/>
  <c r="D138"/>
  <c r="E141"/>
  <c r="C144"/>
  <c r="G146"/>
  <c r="E149"/>
  <c r="C152"/>
  <c r="G154"/>
  <c r="E157"/>
  <c r="C160"/>
  <c r="B142"/>
  <c r="F144"/>
  <c r="O144" s="1"/>
  <c r="D147"/>
  <c r="B150"/>
  <c r="F152"/>
  <c r="O152" s="1"/>
  <c r="D155"/>
  <c r="B158"/>
  <c r="F160"/>
  <c r="O160" s="1"/>
  <c r="E142"/>
  <c r="C145"/>
  <c r="G147"/>
  <c r="E150"/>
  <c r="C153"/>
  <c r="G155"/>
  <c r="E158"/>
  <c r="D140"/>
  <c r="B143"/>
  <c r="F145"/>
  <c r="O145" s="1"/>
  <c r="D148"/>
  <c r="B151"/>
  <c r="F153"/>
  <c r="O153" s="1"/>
  <c r="D156"/>
  <c r="B159"/>
  <c r="B9"/>
  <c r="E7"/>
  <c r="C10"/>
  <c r="G12"/>
  <c r="E15"/>
  <c r="C18"/>
  <c r="G20"/>
  <c r="E23"/>
  <c r="C26"/>
  <c r="G28"/>
  <c r="E31"/>
  <c r="C34"/>
  <c r="G36"/>
  <c r="E39"/>
  <c r="C42"/>
  <c r="G44"/>
  <c r="E47"/>
  <c r="C50"/>
  <c r="G52"/>
  <c r="E55"/>
  <c r="C58"/>
  <c r="G60"/>
  <c r="E63"/>
  <c r="C66"/>
  <c r="G68"/>
  <c r="E71"/>
  <c r="C74"/>
  <c r="G76"/>
  <c r="E79"/>
  <c r="C82"/>
  <c r="G84"/>
  <c r="E87"/>
  <c r="C90"/>
  <c r="G92"/>
  <c r="E95"/>
  <c r="C98"/>
  <c r="G100"/>
  <c r="E103"/>
  <c r="C106"/>
  <c r="G108"/>
  <c r="E111"/>
  <c r="C114"/>
  <c r="G116"/>
  <c r="E119"/>
  <c r="C122"/>
  <c r="G124"/>
  <c r="E127"/>
  <c r="C130"/>
  <c r="G132"/>
  <c r="E135"/>
  <c r="C138"/>
  <c r="F6"/>
  <c r="D11"/>
  <c r="B14"/>
  <c r="F16"/>
  <c r="D19"/>
  <c r="B22"/>
  <c r="F24"/>
  <c r="D27"/>
  <c r="B30"/>
  <c r="F32"/>
  <c r="D35"/>
  <c r="B38"/>
  <c r="F40"/>
  <c r="O40" s="1"/>
  <c r="D43"/>
  <c r="B46"/>
  <c r="F48"/>
  <c r="O48" s="1"/>
  <c r="D51"/>
  <c r="B54"/>
  <c r="F56"/>
  <c r="O56" s="1"/>
  <c r="D59"/>
  <c r="B62"/>
  <c r="F64"/>
  <c r="O64" s="1"/>
  <c r="D67"/>
  <c r="B70"/>
  <c r="F72"/>
  <c r="O72" s="1"/>
  <c r="D75"/>
  <c r="B78"/>
  <c r="F80"/>
  <c r="O80" s="1"/>
  <c r="D83"/>
  <c r="B86"/>
  <c r="F88"/>
  <c r="O88" s="1"/>
  <c r="D91"/>
  <c r="B94"/>
  <c r="F96"/>
  <c r="O96" s="1"/>
  <c r="D99"/>
  <c r="B102"/>
  <c r="F104"/>
  <c r="O104" s="1"/>
  <c r="D107"/>
  <c r="B110"/>
  <c r="F112"/>
  <c r="O112" s="1"/>
  <c r="D115"/>
  <c r="B118"/>
  <c r="F120"/>
  <c r="O120" s="1"/>
  <c r="D123"/>
  <c r="B126"/>
  <c r="F128"/>
  <c r="O128" s="1"/>
  <c r="D131"/>
  <c r="B134"/>
  <c r="F136"/>
  <c r="O136" s="1"/>
  <c r="D139"/>
  <c r="F8"/>
  <c r="G7"/>
  <c r="E10"/>
  <c r="C13"/>
  <c r="G15"/>
  <c r="E18"/>
  <c r="C21"/>
  <c r="G23"/>
  <c r="E26"/>
  <c r="C29"/>
  <c r="G31"/>
  <c r="E34"/>
  <c r="C37"/>
  <c r="G39"/>
  <c r="E42"/>
  <c r="C45"/>
  <c r="G47"/>
  <c r="E50"/>
  <c r="C53"/>
  <c r="G55"/>
  <c r="E58"/>
  <c r="C61"/>
  <c r="G63"/>
  <c r="E66"/>
  <c r="C69"/>
  <c r="G71"/>
  <c r="E74"/>
  <c r="C77"/>
  <c r="G79"/>
  <c r="E82"/>
  <c r="C85"/>
  <c r="G87"/>
  <c r="E90"/>
  <c r="C93"/>
  <c r="G95"/>
  <c r="E98"/>
  <c r="C101"/>
  <c r="G103"/>
  <c r="E106"/>
  <c r="C109"/>
  <c r="G111"/>
  <c r="E114"/>
  <c r="C117"/>
  <c r="G119"/>
  <c r="E122"/>
  <c r="C125"/>
  <c r="G127"/>
  <c r="E130"/>
  <c r="C133"/>
  <c r="G135"/>
  <c r="E138"/>
  <c r="D8"/>
  <c r="D12"/>
  <c r="B15"/>
  <c r="F17"/>
  <c r="D20"/>
  <c r="B23"/>
  <c r="F25"/>
  <c r="D28"/>
  <c r="B31"/>
  <c r="F33"/>
  <c r="D36"/>
  <c r="B39"/>
  <c r="F41"/>
  <c r="O41" s="1"/>
  <c r="D44"/>
  <c r="B47"/>
  <c r="F49"/>
  <c r="O49" s="1"/>
  <c r="D52"/>
  <c r="B55"/>
  <c r="F57"/>
  <c r="O57" s="1"/>
  <c r="D60"/>
  <c r="B63"/>
  <c r="F65"/>
  <c r="O65" s="1"/>
  <c r="D68"/>
  <c r="B71"/>
  <c r="F73"/>
  <c r="O73" s="1"/>
  <c r="D76"/>
  <c r="B79"/>
  <c r="F81"/>
  <c r="O81" s="1"/>
  <c r="D84"/>
  <c r="B87"/>
  <c r="F89"/>
  <c r="O89" s="1"/>
  <c r="D92"/>
  <c r="B95"/>
  <c r="F97"/>
  <c r="O97" s="1"/>
  <c r="D100"/>
  <c r="B103"/>
  <c r="F105"/>
  <c r="O105" s="1"/>
  <c r="D108"/>
  <c r="B111"/>
  <c r="F113"/>
  <c r="O113" s="1"/>
  <c r="D116"/>
  <c r="B119"/>
  <c r="F121"/>
  <c r="O121" s="1"/>
  <c r="D124"/>
  <c r="B127"/>
  <c r="F129"/>
  <c r="O129" s="1"/>
  <c r="D132"/>
  <c r="B135"/>
  <c r="F137"/>
  <c r="O137" s="1"/>
  <c r="G140"/>
  <c r="E143"/>
  <c r="C146"/>
  <c r="G148"/>
  <c r="E151"/>
  <c r="C154"/>
  <c r="G156"/>
  <c r="E159"/>
  <c r="D141"/>
  <c r="B144"/>
  <c r="F146"/>
  <c r="O146" s="1"/>
  <c r="D149"/>
  <c r="B152"/>
  <c r="F154"/>
  <c r="O154" s="1"/>
  <c r="D157"/>
  <c r="B160"/>
  <c r="G141"/>
  <c r="E144"/>
  <c r="C147"/>
  <c r="G149"/>
  <c r="E152"/>
  <c r="C155"/>
  <c r="G157"/>
  <c r="E160"/>
  <c r="D142"/>
  <c r="B145"/>
  <c r="F147"/>
  <c r="O147" s="1"/>
  <c r="D150"/>
  <c r="B153"/>
  <c r="F155"/>
  <c r="O155" s="1"/>
  <c r="D89" i="9"/>
  <c r="E71"/>
  <c r="F16"/>
  <c r="E65"/>
  <c r="E19"/>
  <c r="D68"/>
  <c r="G144"/>
  <c r="G95"/>
  <c r="C47"/>
  <c r="B96"/>
  <c r="B50"/>
  <c r="G98"/>
  <c r="C53"/>
  <c r="G28"/>
  <c r="B102"/>
  <c r="F77"/>
  <c r="P77" s="1"/>
  <c r="D53"/>
  <c r="F31"/>
  <c r="D7"/>
  <c r="E80"/>
  <c r="C56"/>
  <c r="C133"/>
  <c r="G89"/>
  <c r="G43"/>
  <c r="F92"/>
  <c r="P92" s="1"/>
  <c r="F46"/>
  <c r="P46" s="1"/>
  <c r="G22"/>
  <c r="D74"/>
  <c r="F25"/>
  <c r="F117"/>
  <c r="P117" s="1"/>
  <c r="F83"/>
  <c r="P83" s="1"/>
  <c r="D59"/>
  <c r="B35"/>
  <c r="F10"/>
  <c r="E86"/>
  <c r="C62"/>
  <c r="G37"/>
  <c r="E13"/>
  <c r="D129"/>
  <c r="D160"/>
  <c r="E156"/>
  <c r="G113"/>
  <c r="B141"/>
  <c r="B110"/>
  <c r="E125"/>
  <c r="F152"/>
  <c r="P152" s="1"/>
  <c r="F121"/>
  <c r="P121" s="1"/>
  <c r="C137"/>
  <c r="D132"/>
  <c r="E42"/>
  <c r="C85"/>
  <c r="D30"/>
  <c r="B73"/>
  <c r="C18"/>
  <c r="G60"/>
  <c r="E103"/>
  <c r="F48"/>
  <c r="P48" s="1"/>
  <c r="D91"/>
  <c r="E36"/>
  <c r="C79"/>
  <c r="D24"/>
  <c r="B67"/>
  <c r="C12"/>
  <c r="G54"/>
  <c r="E97"/>
  <c r="F42"/>
  <c r="P42" s="1"/>
  <c r="D85"/>
  <c r="C33"/>
  <c r="G75"/>
  <c r="B21"/>
  <c r="F63"/>
  <c r="P63" s="1"/>
  <c r="G8"/>
  <c r="E51"/>
  <c r="C94"/>
  <c r="D39"/>
  <c r="B82"/>
  <c r="C27"/>
  <c r="G69"/>
  <c r="B15"/>
  <c r="F57"/>
  <c r="P57" s="1"/>
  <c r="D100"/>
  <c r="E45"/>
  <c r="C88"/>
  <c r="B36"/>
  <c r="F78"/>
  <c r="P78" s="1"/>
  <c r="E122"/>
  <c r="B107"/>
  <c r="F149"/>
  <c r="P149" s="1"/>
  <c r="C134"/>
  <c r="F118"/>
  <c r="P118" s="1"/>
  <c r="D161"/>
  <c r="G145"/>
  <c r="D130"/>
  <c r="G114"/>
  <c r="E157"/>
  <c r="B142"/>
  <c r="E126"/>
  <c r="B111"/>
  <c r="E159"/>
  <c r="F153"/>
  <c r="P153" s="1"/>
  <c r="G31"/>
  <c r="E74"/>
  <c r="F19"/>
  <c r="D62"/>
  <c r="C7"/>
  <c r="C50"/>
  <c r="G92"/>
  <c r="B38"/>
  <c r="F80"/>
  <c r="P80" s="1"/>
  <c r="G25"/>
  <c r="E68"/>
  <c r="F13"/>
  <c r="D56"/>
  <c r="B99"/>
  <c r="C44"/>
  <c r="G86"/>
  <c r="B32"/>
  <c r="F74"/>
  <c r="P74" s="1"/>
  <c r="E22"/>
  <c r="C65"/>
  <c r="D10"/>
  <c r="B53"/>
  <c r="F95"/>
  <c r="P95" s="1"/>
  <c r="G40"/>
  <c r="E83"/>
  <c r="F28"/>
  <c r="D71"/>
  <c r="E16"/>
  <c r="C59"/>
  <c r="G101"/>
  <c r="B47"/>
  <c r="F89"/>
  <c r="P89" s="1"/>
  <c r="G34"/>
  <c r="E77"/>
  <c r="D25"/>
  <c r="B68"/>
  <c r="G111"/>
  <c r="E154"/>
  <c r="B139"/>
  <c r="E123"/>
  <c r="B108"/>
  <c r="F150"/>
  <c r="P150" s="1"/>
  <c r="C135"/>
  <c r="F119"/>
  <c r="P119" s="1"/>
  <c r="C104"/>
  <c r="G146"/>
  <c r="D131"/>
  <c r="G115"/>
  <c r="E158"/>
  <c r="B143"/>
  <c r="C21"/>
  <c r="G63"/>
  <c r="B9"/>
  <c r="F51"/>
  <c r="P51" s="1"/>
  <c r="D94"/>
  <c r="E39"/>
  <c r="C82"/>
  <c r="D27"/>
  <c r="B70"/>
  <c r="C15"/>
  <c r="G57"/>
  <c r="E100"/>
  <c r="F45"/>
  <c r="P45" s="1"/>
  <c r="D88"/>
  <c r="E33"/>
  <c r="C76"/>
  <c r="D21"/>
  <c r="B64"/>
  <c r="G11"/>
  <c r="E54"/>
  <c r="C97"/>
  <c r="D42"/>
  <c r="B85"/>
  <c r="C30"/>
  <c r="G72"/>
  <c r="B18"/>
  <c r="F60"/>
  <c r="P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P151" s="1"/>
  <c r="C136"/>
  <c r="F120"/>
  <c r="P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P59" s="1"/>
  <c r="D70"/>
  <c r="B81"/>
  <c r="F91"/>
  <c r="P91" s="1"/>
  <c r="D102"/>
  <c r="E15"/>
  <c r="C26"/>
  <c r="G36"/>
  <c r="E47"/>
  <c r="C58"/>
  <c r="G68"/>
  <c r="E79"/>
  <c r="C90"/>
  <c r="G100"/>
  <c r="B14"/>
  <c r="F24"/>
  <c r="D35"/>
  <c r="B46"/>
  <c r="F56"/>
  <c r="P56" s="1"/>
  <c r="D67"/>
  <c r="B78"/>
  <c r="F88"/>
  <c r="P88" s="1"/>
  <c r="D99"/>
  <c r="E12"/>
  <c r="C23"/>
  <c r="G33"/>
  <c r="E44"/>
  <c r="C55"/>
  <c r="G65"/>
  <c r="E76"/>
  <c r="C87"/>
  <c r="G97"/>
  <c r="B11"/>
  <c r="F21"/>
  <c r="D32"/>
  <c r="B43"/>
  <c r="F53"/>
  <c r="P53" s="1"/>
  <c r="D64"/>
  <c r="B75"/>
  <c r="F85"/>
  <c r="P85" s="1"/>
  <c r="D96"/>
  <c r="E9"/>
  <c r="C20"/>
  <c r="G30"/>
  <c r="E41"/>
  <c r="C52"/>
  <c r="G62"/>
  <c r="E73"/>
  <c r="C84"/>
  <c r="G94"/>
  <c r="B8"/>
  <c r="F18"/>
  <c r="D29"/>
  <c r="B40"/>
  <c r="F50"/>
  <c r="P50" s="1"/>
  <c r="D61"/>
  <c r="B72"/>
  <c r="F82"/>
  <c r="P82" s="1"/>
  <c r="D93"/>
  <c r="C9"/>
  <c r="G19"/>
  <c r="E30"/>
  <c r="C41"/>
  <c r="G51"/>
  <c r="E62"/>
  <c r="C73"/>
  <c r="G83"/>
  <c r="E94"/>
  <c r="B7"/>
  <c r="D18"/>
  <c r="B29"/>
  <c r="F39"/>
  <c r="P39" s="1"/>
  <c r="D50"/>
  <c r="B61"/>
  <c r="F71"/>
  <c r="P71" s="1"/>
  <c r="D82"/>
  <c r="B93"/>
  <c r="F103"/>
  <c r="P103" s="1"/>
  <c r="G16"/>
  <c r="E27"/>
  <c r="C38"/>
  <c r="G48"/>
  <c r="E59"/>
  <c r="C70"/>
  <c r="G80"/>
  <c r="E91"/>
  <c r="C102"/>
  <c r="D15"/>
  <c r="B26"/>
  <c r="F36"/>
  <c r="D47"/>
  <c r="B58"/>
  <c r="F68"/>
  <c r="P68" s="1"/>
  <c r="D79"/>
  <c r="B90"/>
  <c r="F100"/>
  <c r="P100" s="1"/>
  <c r="G13"/>
  <c r="E24"/>
  <c r="C35"/>
  <c r="G45"/>
  <c r="E56"/>
  <c r="C67"/>
  <c r="G77"/>
  <c r="E88"/>
  <c r="C99"/>
  <c r="D12"/>
  <c r="B23"/>
  <c r="F33"/>
  <c r="D44"/>
  <c r="B55"/>
  <c r="F65"/>
  <c r="P65" s="1"/>
  <c r="D76"/>
  <c r="B87"/>
  <c r="F97"/>
  <c r="P97" s="1"/>
  <c r="G10"/>
  <c r="E21"/>
  <c r="C32"/>
  <c r="G42"/>
  <c r="E53"/>
  <c r="C64"/>
  <c r="G74"/>
  <c r="E85"/>
  <c r="C96"/>
  <c r="B12"/>
  <c r="F22"/>
  <c r="D33"/>
  <c r="B44"/>
  <c r="F54"/>
  <c r="P54" s="1"/>
  <c r="D65"/>
  <c r="B76"/>
  <c r="F86"/>
  <c r="P86" s="1"/>
  <c r="D97"/>
  <c r="C109"/>
  <c r="G119"/>
  <c r="E130"/>
  <c r="C141"/>
  <c r="G151"/>
  <c r="D104"/>
  <c r="B115"/>
  <c r="F125"/>
  <c r="P125" s="1"/>
  <c r="D136"/>
  <c r="B147"/>
  <c r="F157"/>
  <c r="P157" s="1"/>
  <c r="C110"/>
  <c r="G120"/>
  <c r="E131"/>
  <c r="C142"/>
  <c r="G152"/>
  <c r="D105"/>
  <c r="B116"/>
  <c r="F126"/>
  <c r="P126" s="1"/>
  <c r="D137"/>
  <c r="B148"/>
  <c r="F158"/>
  <c r="P158" s="1"/>
  <c r="C111"/>
  <c r="G121"/>
  <c r="E132"/>
  <c r="C143"/>
  <c r="G153"/>
  <c r="D106"/>
  <c r="B117"/>
  <c r="F127"/>
  <c r="P127" s="1"/>
  <c r="D138"/>
  <c r="B149"/>
  <c r="F159"/>
  <c r="P159" s="1"/>
  <c r="C112"/>
  <c r="G122"/>
  <c r="E133"/>
  <c r="C144"/>
  <c r="G154"/>
  <c r="D107"/>
  <c r="B118"/>
  <c r="F128"/>
  <c r="P128" s="1"/>
  <c r="D139"/>
  <c r="B150"/>
  <c r="F160"/>
  <c r="P160" s="1"/>
  <c r="C113"/>
  <c r="G123"/>
  <c r="E134"/>
  <c r="C145"/>
  <c r="G155"/>
  <c r="D108"/>
  <c r="B119"/>
  <c r="F129"/>
  <c r="P129" s="1"/>
  <c r="D140"/>
  <c r="B151"/>
  <c r="F161"/>
  <c r="P161" s="1"/>
  <c r="C114"/>
  <c r="G124"/>
  <c r="E135"/>
  <c r="C146"/>
  <c r="G156"/>
  <c r="F114"/>
  <c r="P114" s="1"/>
  <c r="F146"/>
  <c r="P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P67" s="1"/>
  <c r="D78"/>
  <c r="B89"/>
  <c r="F99"/>
  <c r="P99" s="1"/>
  <c r="G12"/>
  <c r="E23"/>
  <c r="C34"/>
  <c r="G44"/>
  <c r="E55"/>
  <c r="C66"/>
  <c r="G76"/>
  <c r="E87"/>
  <c r="C98"/>
  <c r="D11"/>
  <c r="B22"/>
  <c r="F32"/>
  <c r="D43"/>
  <c r="B54"/>
  <c r="F64"/>
  <c r="P64" s="1"/>
  <c r="D75"/>
  <c r="B86"/>
  <c r="F96"/>
  <c r="P96" s="1"/>
  <c r="G9"/>
  <c r="E20"/>
  <c r="C31"/>
  <c r="G41"/>
  <c r="E52"/>
  <c r="C63"/>
  <c r="G73"/>
  <c r="E84"/>
  <c r="C95"/>
  <c r="D8"/>
  <c r="B19"/>
  <c r="F29"/>
  <c r="D40"/>
  <c r="B51"/>
  <c r="F61"/>
  <c r="P61" s="1"/>
  <c r="D72"/>
  <c r="B83"/>
  <c r="F93"/>
  <c r="P93" s="1"/>
  <c r="G7"/>
  <c r="E17"/>
  <c r="C28"/>
  <c r="G38"/>
  <c r="E49"/>
  <c r="C60"/>
  <c r="G70"/>
  <c r="E81"/>
  <c r="C92"/>
  <c r="G102"/>
  <c r="B16"/>
  <c r="F26"/>
  <c r="D37"/>
  <c r="B48"/>
  <c r="F58"/>
  <c r="P58" s="1"/>
  <c r="D69"/>
  <c r="B80"/>
  <c r="F90"/>
  <c r="P90" s="1"/>
  <c r="D101"/>
  <c r="C17"/>
  <c r="G27"/>
  <c r="E38"/>
  <c r="C49"/>
  <c r="G59"/>
  <c r="E70"/>
  <c r="C81"/>
  <c r="G91"/>
  <c r="E102"/>
  <c r="F15"/>
  <c r="D26"/>
  <c r="B37"/>
  <c r="F47"/>
  <c r="P47" s="1"/>
  <c r="D58"/>
  <c r="B69"/>
  <c r="F79"/>
  <c r="P79" s="1"/>
  <c r="D90"/>
  <c r="B101"/>
  <c r="C14"/>
  <c r="G24"/>
  <c r="E35"/>
  <c r="C46"/>
  <c r="G56"/>
  <c r="E67"/>
  <c r="C78"/>
  <c r="G88"/>
  <c r="E99"/>
  <c r="F12"/>
  <c r="D23"/>
  <c r="B34"/>
  <c r="F44"/>
  <c r="P44" s="1"/>
  <c r="D55"/>
  <c r="B66"/>
  <c r="F76"/>
  <c r="P76" s="1"/>
  <c r="D87"/>
  <c r="B98"/>
  <c r="C11"/>
  <c r="G21"/>
  <c r="E32"/>
  <c r="C43"/>
  <c r="G53"/>
  <c r="E64"/>
  <c r="C75"/>
  <c r="G85"/>
  <c r="E96"/>
  <c r="F9"/>
  <c r="D20"/>
  <c r="B31"/>
  <c r="F41"/>
  <c r="P41" s="1"/>
  <c r="D52"/>
  <c r="B63"/>
  <c r="F73"/>
  <c r="P73" s="1"/>
  <c r="D84"/>
  <c r="B95"/>
  <c r="C8"/>
  <c r="G18"/>
  <c r="E29"/>
  <c r="C40"/>
  <c r="G50"/>
  <c r="E61"/>
  <c r="C72"/>
  <c r="G82"/>
  <c r="E93"/>
  <c r="D9"/>
  <c r="B20"/>
  <c r="F30"/>
  <c r="D41"/>
  <c r="B52"/>
  <c r="F62"/>
  <c r="P62" s="1"/>
  <c r="D73"/>
  <c r="B84"/>
  <c r="F94"/>
  <c r="P94" s="1"/>
  <c r="E10"/>
  <c r="C117"/>
  <c r="G127"/>
  <c r="E138"/>
  <c r="C149"/>
  <c r="G159"/>
  <c r="D112"/>
  <c r="B123"/>
  <c r="F133"/>
  <c r="P133" s="1"/>
  <c r="D144"/>
  <c r="B155"/>
  <c r="E107"/>
  <c r="C118"/>
  <c r="G128"/>
  <c r="E139"/>
  <c r="C150"/>
  <c r="G160"/>
  <c r="D113"/>
  <c r="B124"/>
  <c r="F134"/>
  <c r="P134" s="1"/>
  <c r="D145"/>
  <c r="B156"/>
  <c r="E108"/>
  <c r="C119"/>
  <c r="G129"/>
  <c r="E140"/>
  <c r="C151"/>
  <c r="G161"/>
  <c r="D114"/>
  <c r="B125"/>
  <c r="F135"/>
  <c r="P135" s="1"/>
  <c r="D146"/>
  <c r="B157"/>
  <c r="E109"/>
  <c r="C120"/>
  <c r="G130"/>
  <c r="E141"/>
  <c r="C152"/>
  <c r="F104"/>
  <c r="P104" s="1"/>
  <c r="D115"/>
  <c r="B126"/>
  <c r="F136"/>
  <c r="P136" s="1"/>
  <c r="D147"/>
  <c r="B158"/>
  <c r="E110"/>
  <c r="C121"/>
  <c r="G131"/>
  <c r="E142"/>
  <c r="C153"/>
  <c r="F105"/>
  <c r="P105" s="1"/>
  <c r="D116"/>
  <c r="B127"/>
  <c r="F137"/>
  <c r="P137" s="1"/>
  <c r="D148"/>
  <c r="B159"/>
  <c r="E111"/>
  <c r="C122"/>
  <c r="G132"/>
  <c r="E143"/>
  <c r="C154"/>
  <c r="F106"/>
  <c r="P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P43" s="1"/>
  <c r="D54"/>
  <c r="B65"/>
  <c r="F75"/>
  <c r="P75" s="1"/>
  <c r="D86"/>
  <c r="B97"/>
  <c r="C10"/>
  <c r="G20"/>
  <c r="E31"/>
  <c r="C42"/>
  <c r="G52"/>
  <c r="E63"/>
  <c r="C74"/>
  <c r="G84"/>
  <c r="E95"/>
  <c r="F8"/>
  <c r="D19"/>
  <c r="B30"/>
  <c r="F40"/>
  <c r="P40" s="1"/>
  <c r="D51"/>
  <c r="B62"/>
  <c r="F72"/>
  <c r="P72" s="1"/>
  <c r="D83"/>
  <c r="B94"/>
  <c r="E7"/>
  <c r="G17"/>
  <c r="E28"/>
  <c r="C39"/>
  <c r="G49"/>
  <c r="E60"/>
  <c r="C71"/>
  <c r="G81"/>
  <c r="E92"/>
  <c r="C103"/>
  <c r="D16"/>
  <c r="B27"/>
  <c r="F37"/>
  <c r="P37" s="1"/>
  <c r="D48"/>
  <c r="B59"/>
  <c r="F69"/>
  <c r="P69" s="1"/>
  <c r="D80"/>
  <c r="B91"/>
  <c r="F101"/>
  <c r="P101" s="1"/>
  <c r="G14"/>
  <c r="E25"/>
  <c r="C36"/>
  <c r="G46"/>
  <c r="E57"/>
  <c r="C68"/>
  <c r="G78"/>
  <c r="E89"/>
  <c r="C100"/>
  <c r="D13"/>
  <c r="B24"/>
  <c r="F34"/>
  <c r="D45"/>
  <c r="B56"/>
  <c r="F66"/>
  <c r="P66" s="1"/>
  <c r="D77"/>
  <c r="B88"/>
  <c r="F98"/>
  <c r="P98" s="1"/>
  <c r="E14"/>
  <c r="C25"/>
  <c r="G35"/>
  <c r="E46"/>
  <c r="C57"/>
  <c r="G67"/>
  <c r="E78"/>
  <c r="C89"/>
  <c r="G99"/>
  <c r="B13"/>
  <c r="F23"/>
  <c r="D34"/>
  <c r="B45"/>
  <c r="F55"/>
  <c r="P55" s="1"/>
  <c r="D66"/>
  <c r="B77"/>
  <c r="F87"/>
  <c r="P87" s="1"/>
  <c r="D98"/>
  <c r="E11"/>
  <c r="C22"/>
  <c r="G32"/>
  <c r="E43"/>
  <c r="C54"/>
  <c r="G64"/>
  <c r="E75"/>
  <c r="C86"/>
  <c r="G96"/>
  <c r="B10"/>
  <c r="F20"/>
  <c r="D31"/>
  <c r="B42"/>
  <c r="F52"/>
  <c r="P52" s="1"/>
  <c r="D63"/>
  <c r="B74"/>
  <c r="F84"/>
  <c r="P84" s="1"/>
  <c r="D95"/>
  <c r="E8"/>
  <c r="C19"/>
  <c r="G29"/>
  <c r="E40"/>
  <c r="C51"/>
  <c r="G61"/>
  <c r="E72"/>
  <c r="C83"/>
  <c r="G93"/>
  <c r="F7"/>
  <c r="F17"/>
  <c r="D28"/>
  <c r="B39"/>
  <c r="F49"/>
  <c r="P49" s="1"/>
  <c r="D60"/>
  <c r="B71"/>
  <c r="F81"/>
  <c r="P81" s="1"/>
  <c r="D92"/>
  <c r="B103"/>
  <c r="C16"/>
  <c r="G26"/>
  <c r="E37"/>
  <c r="C48"/>
  <c r="G58"/>
  <c r="E69"/>
  <c r="C80"/>
  <c r="G90"/>
  <c r="E101"/>
  <c r="D17"/>
  <c r="B28"/>
  <c r="F38"/>
  <c r="P38" s="1"/>
  <c r="D49"/>
  <c r="B60"/>
  <c r="F70"/>
  <c r="P70" s="1"/>
  <c r="D81"/>
  <c r="B92"/>
  <c r="F102"/>
  <c r="P102" s="1"/>
  <c r="E114"/>
  <c r="C125"/>
  <c r="G135"/>
  <c r="E146"/>
  <c r="C157"/>
  <c r="F109"/>
  <c r="P109" s="1"/>
  <c r="D120"/>
  <c r="B131"/>
  <c r="F141"/>
  <c r="P141" s="1"/>
  <c r="D152"/>
  <c r="G104"/>
  <c r="E115"/>
  <c r="C126"/>
  <c r="G136"/>
  <c r="E147"/>
  <c r="C158"/>
  <c r="F110"/>
  <c r="P110" s="1"/>
  <c r="D121"/>
  <c r="B132"/>
  <c r="F142"/>
  <c r="P142" s="1"/>
  <c r="D153"/>
  <c r="G105"/>
  <c r="E116"/>
  <c r="C127"/>
  <c r="G137"/>
  <c r="E148"/>
  <c r="C159"/>
  <c r="F111"/>
  <c r="P111" s="1"/>
  <c r="D122"/>
  <c r="B133"/>
  <c r="F143"/>
  <c r="P143" s="1"/>
  <c r="D154"/>
  <c r="G106"/>
  <c r="E117"/>
  <c r="C128"/>
  <c r="G138"/>
  <c r="E149"/>
  <c r="C160"/>
  <c r="F112"/>
  <c r="P112" s="1"/>
  <c r="D123"/>
  <c r="B134"/>
  <c r="F144"/>
  <c r="P144" s="1"/>
  <c r="D155"/>
  <c r="G107"/>
  <c r="E118"/>
  <c r="C129"/>
  <c r="G139"/>
  <c r="E150"/>
  <c r="C161"/>
  <c r="F113"/>
  <c r="P113" s="1"/>
  <c r="D124"/>
  <c r="B135"/>
  <c r="F145"/>
  <c r="P145" s="1"/>
  <c r="D156"/>
  <c r="G108"/>
  <c r="E119"/>
  <c r="C130"/>
  <c r="G140"/>
  <c r="E151"/>
  <c r="B104"/>
  <c r="D125"/>
  <c r="B112"/>
  <c r="F122"/>
  <c r="P122" s="1"/>
  <c r="D133"/>
  <c r="B144"/>
  <c r="F154"/>
  <c r="P154" s="1"/>
  <c r="C107"/>
  <c r="C123"/>
  <c r="E136"/>
  <c r="F123"/>
  <c r="P123" s="1"/>
  <c r="D109"/>
  <c r="B120"/>
  <c r="F130"/>
  <c r="P130" s="1"/>
  <c r="D141"/>
  <c r="B152"/>
  <c r="E104"/>
  <c r="G117"/>
  <c r="G133"/>
  <c r="G157"/>
  <c r="B128"/>
  <c r="F138"/>
  <c r="P138" s="1"/>
  <c r="D149"/>
  <c r="B160"/>
  <c r="C115"/>
  <c r="E128"/>
  <c r="E160"/>
  <c r="H292" i="10"/>
  <c r="D134" i="9"/>
  <c r="C13" i="13"/>
  <c r="C108" i="9"/>
  <c r="D7" i="13"/>
  <c r="C147" i="9"/>
  <c r="B113"/>
  <c r="F155"/>
  <c r="P155" s="1"/>
  <c r="B145"/>
  <c r="E120"/>
  <c r="D110"/>
  <c r="B121"/>
  <c r="F131"/>
  <c r="P131" s="1"/>
  <c r="D142"/>
  <c r="B153"/>
  <c r="E105"/>
  <c r="C116"/>
  <c r="G142"/>
  <c r="E17" i="13"/>
  <c r="C6"/>
  <c r="C155" i="9"/>
  <c r="F107"/>
  <c r="P107" s="1"/>
  <c r="D118"/>
  <c r="B129"/>
  <c r="F139"/>
  <c r="P139" s="1"/>
  <c r="D150"/>
  <c r="B161"/>
  <c r="E113"/>
  <c r="E129"/>
  <c r="E16" i="13"/>
  <c r="B6"/>
  <c r="G109" i="9"/>
  <c r="C131"/>
  <c r="G141"/>
  <c r="E152"/>
  <c r="B105"/>
  <c r="F115"/>
  <c r="P115" s="1"/>
  <c r="D126"/>
  <c r="B137"/>
  <c r="F147"/>
  <c r="P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P108" s="1"/>
  <c r="F13" i="13"/>
  <c r="B15"/>
  <c r="B17"/>
  <c r="G13"/>
  <c r="B106" i="9"/>
  <c r="F140"/>
  <c r="P140" s="1"/>
  <c r="F116"/>
  <c r="P116" s="1"/>
  <c r="D119"/>
  <c r="E161"/>
  <c r="B114"/>
  <c r="F124"/>
  <c r="P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P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P148" s="1"/>
  <c r="B146"/>
  <c r="F156"/>
  <c r="P156" s="1"/>
  <c r="B154"/>
  <c r="F7" i="10"/>
  <c r="C29"/>
  <c r="H106"/>
  <c r="F50"/>
  <c r="E14"/>
  <c r="D70"/>
  <c r="C125"/>
  <c r="G7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F8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H16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H7" i="9" l="1"/>
  <c r="J41"/>
  <c r="H105"/>
  <c r="L105"/>
  <c r="K105"/>
  <c r="J105"/>
  <c r="I105"/>
  <c r="H129"/>
  <c r="L129"/>
  <c r="K129"/>
  <c r="J129"/>
  <c r="I129"/>
  <c r="H121"/>
  <c r="L121"/>
  <c r="K121"/>
  <c r="J121"/>
  <c r="I121"/>
  <c r="I112"/>
  <c r="H112"/>
  <c r="L112"/>
  <c r="K112"/>
  <c r="J112"/>
  <c r="H133"/>
  <c r="L133"/>
  <c r="K133"/>
  <c r="J133"/>
  <c r="I133"/>
  <c r="J103"/>
  <c r="I103"/>
  <c r="H103"/>
  <c r="L103"/>
  <c r="K103"/>
  <c r="K42"/>
  <c r="J42"/>
  <c r="I42"/>
  <c r="H42"/>
  <c r="L42"/>
  <c r="I88"/>
  <c r="H88"/>
  <c r="L88"/>
  <c r="K88"/>
  <c r="J88"/>
  <c r="L27"/>
  <c r="K27"/>
  <c r="J27"/>
  <c r="I27"/>
  <c r="H27"/>
  <c r="M27" s="1"/>
  <c r="K94"/>
  <c r="J94"/>
  <c r="I94"/>
  <c r="H94"/>
  <c r="M94" s="1"/>
  <c r="L94"/>
  <c r="L33"/>
  <c r="K33"/>
  <c r="J33"/>
  <c r="I33"/>
  <c r="H33"/>
  <c r="J159"/>
  <c r="I159"/>
  <c r="H159"/>
  <c r="L159"/>
  <c r="K159"/>
  <c r="I124"/>
  <c r="H124"/>
  <c r="L124"/>
  <c r="K124"/>
  <c r="J124"/>
  <c r="J155"/>
  <c r="I155"/>
  <c r="H155"/>
  <c r="L155"/>
  <c r="K155"/>
  <c r="I84"/>
  <c r="H84"/>
  <c r="L84"/>
  <c r="K84"/>
  <c r="J84"/>
  <c r="J63"/>
  <c r="I63"/>
  <c r="H63"/>
  <c r="L63"/>
  <c r="K63"/>
  <c r="H69"/>
  <c r="L69"/>
  <c r="K69"/>
  <c r="J69"/>
  <c r="I69"/>
  <c r="I48"/>
  <c r="H48"/>
  <c r="L48"/>
  <c r="K48"/>
  <c r="J48"/>
  <c r="K54"/>
  <c r="J54"/>
  <c r="I54"/>
  <c r="H54"/>
  <c r="L54"/>
  <c r="K118"/>
  <c r="J118"/>
  <c r="I118"/>
  <c r="H118"/>
  <c r="L118"/>
  <c r="H149"/>
  <c r="L149"/>
  <c r="K149"/>
  <c r="J149"/>
  <c r="I149"/>
  <c r="L12"/>
  <c r="K12"/>
  <c r="J12"/>
  <c r="I12"/>
  <c r="H12"/>
  <c r="K58"/>
  <c r="J58"/>
  <c r="I58"/>
  <c r="H58"/>
  <c r="L58"/>
  <c r="J43"/>
  <c r="I43"/>
  <c r="H43"/>
  <c r="L43"/>
  <c r="K43"/>
  <c r="H49"/>
  <c r="L49"/>
  <c r="K49"/>
  <c r="J49"/>
  <c r="I49"/>
  <c r="H109"/>
  <c r="L109"/>
  <c r="K109"/>
  <c r="J109"/>
  <c r="I109"/>
  <c r="J79"/>
  <c r="I79"/>
  <c r="H79"/>
  <c r="L79"/>
  <c r="K79"/>
  <c r="J143"/>
  <c r="I143"/>
  <c r="H143"/>
  <c r="L143"/>
  <c r="K143"/>
  <c r="H53"/>
  <c r="L53"/>
  <c r="K53"/>
  <c r="J53"/>
  <c r="I53"/>
  <c r="J99"/>
  <c r="I99"/>
  <c r="H99"/>
  <c r="L99"/>
  <c r="K99"/>
  <c r="J111"/>
  <c r="I111"/>
  <c r="H111"/>
  <c r="L111"/>
  <c r="K111"/>
  <c r="L21"/>
  <c r="K21"/>
  <c r="J21"/>
  <c r="I21"/>
  <c r="H21"/>
  <c r="J67"/>
  <c r="I67"/>
  <c r="H67"/>
  <c r="L67"/>
  <c r="K67"/>
  <c r="I96"/>
  <c r="H96"/>
  <c r="L96"/>
  <c r="K96"/>
  <c r="J96"/>
  <c r="H160" i="15"/>
  <c r="K160"/>
  <c r="J160"/>
  <c r="I160"/>
  <c r="H127"/>
  <c r="K127"/>
  <c r="J127"/>
  <c r="I127"/>
  <c r="H95"/>
  <c r="K95"/>
  <c r="J95"/>
  <c r="I95"/>
  <c r="H63"/>
  <c r="K63"/>
  <c r="J63"/>
  <c r="I63"/>
  <c r="J31"/>
  <c r="H31"/>
  <c r="I31"/>
  <c r="K31"/>
  <c r="I118"/>
  <c r="H118"/>
  <c r="K118"/>
  <c r="J118"/>
  <c r="I86"/>
  <c r="H86"/>
  <c r="K86"/>
  <c r="J86"/>
  <c r="I54"/>
  <c r="H54"/>
  <c r="K54"/>
  <c r="J54"/>
  <c r="J22"/>
  <c r="H22"/>
  <c r="K22"/>
  <c r="I22"/>
  <c r="K9"/>
  <c r="I9"/>
  <c r="J9"/>
  <c r="H9"/>
  <c r="H151"/>
  <c r="K151"/>
  <c r="J151"/>
  <c r="I151"/>
  <c r="I150"/>
  <c r="H150"/>
  <c r="K150"/>
  <c r="J150"/>
  <c r="J117"/>
  <c r="I117"/>
  <c r="H117"/>
  <c r="K117"/>
  <c r="J85"/>
  <c r="I85"/>
  <c r="H85"/>
  <c r="K85"/>
  <c r="J53"/>
  <c r="I53"/>
  <c r="H53"/>
  <c r="K53"/>
  <c r="I21"/>
  <c r="J21"/>
  <c r="H21"/>
  <c r="K21"/>
  <c r="K140"/>
  <c r="J140"/>
  <c r="I140"/>
  <c r="H140"/>
  <c r="K108"/>
  <c r="J108"/>
  <c r="I108"/>
  <c r="H108"/>
  <c r="K76"/>
  <c r="J76"/>
  <c r="I76"/>
  <c r="H76"/>
  <c r="K44"/>
  <c r="J44"/>
  <c r="I44"/>
  <c r="H44"/>
  <c r="J12"/>
  <c r="H12"/>
  <c r="K12"/>
  <c r="I12"/>
  <c r="J141"/>
  <c r="I141"/>
  <c r="H141"/>
  <c r="K141"/>
  <c r="H139"/>
  <c r="K139"/>
  <c r="J139"/>
  <c r="I139"/>
  <c r="H107"/>
  <c r="K107"/>
  <c r="J107"/>
  <c r="I107"/>
  <c r="H75"/>
  <c r="K75"/>
  <c r="J75"/>
  <c r="I75"/>
  <c r="H43"/>
  <c r="K43"/>
  <c r="J43"/>
  <c r="I43"/>
  <c r="J11"/>
  <c r="H11"/>
  <c r="K11"/>
  <c r="I11"/>
  <c r="I130"/>
  <c r="H130"/>
  <c r="K130"/>
  <c r="J130"/>
  <c r="I98"/>
  <c r="H98"/>
  <c r="K98"/>
  <c r="J98"/>
  <c r="I66"/>
  <c r="H66"/>
  <c r="K66"/>
  <c r="J66"/>
  <c r="I34"/>
  <c r="K34"/>
  <c r="J34"/>
  <c r="H34"/>
  <c r="H155"/>
  <c r="K155"/>
  <c r="J155"/>
  <c r="I155"/>
  <c r="I154"/>
  <c r="H154"/>
  <c r="K154"/>
  <c r="J154"/>
  <c r="J121"/>
  <c r="I121"/>
  <c r="H121"/>
  <c r="K121"/>
  <c r="J89"/>
  <c r="I89"/>
  <c r="H89"/>
  <c r="K89"/>
  <c r="J57"/>
  <c r="I57"/>
  <c r="H57"/>
  <c r="K57"/>
  <c r="J25"/>
  <c r="H25"/>
  <c r="I25"/>
  <c r="K25"/>
  <c r="K112"/>
  <c r="J112"/>
  <c r="I112"/>
  <c r="H112"/>
  <c r="K80"/>
  <c r="J80"/>
  <c r="I80"/>
  <c r="H80"/>
  <c r="K48"/>
  <c r="J48"/>
  <c r="I48"/>
  <c r="H48"/>
  <c r="J16"/>
  <c r="H16"/>
  <c r="K16"/>
  <c r="I16"/>
  <c r="I41" i="9"/>
  <c r="H41"/>
  <c r="K146"/>
  <c r="J146"/>
  <c r="I146"/>
  <c r="H146"/>
  <c r="L146"/>
  <c r="K138"/>
  <c r="J138"/>
  <c r="I138"/>
  <c r="H138"/>
  <c r="L138"/>
  <c r="K122"/>
  <c r="J122"/>
  <c r="I122"/>
  <c r="H122"/>
  <c r="L122"/>
  <c r="H145"/>
  <c r="L145"/>
  <c r="K145"/>
  <c r="J145"/>
  <c r="I145"/>
  <c r="I160"/>
  <c r="H160"/>
  <c r="L160"/>
  <c r="K160"/>
  <c r="J160"/>
  <c r="I152"/>
  <c r="H152"/>
  <c r="L152"/>
  <c r="K152"/>
  <c r="J152"/>
  <c r="I132"/>
  <c r="H132"/>
  <c r="L132"/>
  <c r="K132"/>
  <c r="J132"/>
  <c r="I92"/>
  <c r="H92"/>
  <c r="L92"/>
  <c r="K92"/>
  <c r="J92"/>
  <c r="J71"/>
  <c r="I71"/>
  <c r="H71"/>
  <c r="L71"/>
  <c r="K71"/>
  <c r="J10"/>
  <c r="I10"/>
  <c r="H10"/>
  <c r="L10"/>
  <c r="K10"/>
  <c r="H77"/>
  <c r="L77"/>
  <c r="K77"/>
  <c r="J77"/>
  <c r="I77"/>
  <c r="I56"/>
  <c r="H56"/>
  <c r="L56"/>
  <c r="K56"/>
  <c r="J56"/>
  <c r="K62"/>
  <c r="J62"/>
  <c r="I62"/>
  <c r="H62"/>
  <c r="L62"/>
  <c r="J127"/>
  <c r="I127"/>
  <c r="H127"/>
  <c r="L127"/>
  <c r="K127"/>
  <c r="K158"/>
  <c r="J158"/>
  <c r="I158"/>
  <c r="H158"/>
  <c r="L158"/>
  <c r="J123"/>
  <c r="I123"/>
  <c r="H123"/>
  <c r="L123"/>
  <c r="K123"/>
  <c r="I52"/>
  <c r="H52"/>
  <c r="L52"/>
  <c r="K52"/>
  <c r="J52"/>
  <c r="L31"/>
  <c r="K31"/>
  <c r="J31"/>
  <c r="I31"/>
  <c r="H31"/>
  <c r="K98"/>
  <c r="J98"/>
  <c r="I98"/>
  <c r="H98"/>
  <c r="L98"/>
  <c r="H37"/>
  <c r="L37"/>
  <c r="K37"/>
  <c r="J37"/>
  <c r="I37"/>
  <c r="L16"/>
  <c r="K16"/>
  <c r="J16"/>
  <c r="I16"/>
  <c r="H16"/>
  <c r="J83"/>
  <c r="I83"/>
  <c r="H83"/>
  <c r="L83"/>
  <c r="K83"/>
  <c r="L22"/>
  <c r="K22"/>
  <c r="J22"/>
  <c r="I22"/>
  <c r="H22"/>
  <c r="H89"/>
  <c r="L89"/>
  <c r="K89"/>
  <c r="J89"/>
  <c r="I89"/>
  <c r="H117"/>
  <c r="L117"/>
  <c r="K117"/>
  <c r="J117"/>
  <c r="I117"/>
  <c r="I148"/>
  <c r="H148"/>
  <c r="L148"/>
  <c r="K148"/>
  <c r="J148"/>
  <c r="J87"/>
  <c r="I87"/>
  <c r="H87"/>
  <c r="L87"/>
  <c r="K87"/>
  <c r="J26"/>
  <c r="I26"/>
  <c r="H26"/>
  <c r="L26"/>
  <c r="K26"/>
  <c r="H93"/>
  <c r="L93"/>
  <c r="K93"/>
  <c r="J93"/>
  <c r="I93"/>
  <c r="I72"/>
  <c r="H72"/>
  <c r="L72"/>
  <c r="K72"/>
  <c r="J72"/>
  <c r="L11"/>
  <c r="K11"/>
  <c r="J11"/>
  <c r="I11"/>
  <c r="H11"/>
  <c r="K78"/>
  <c r="J78"/>
  <c r="I78"/>
  <c r="H78"/>
  <c r="L78"/>
  <c r="L17"/>
  <c r="K17"/>
  <c r="J17"/>
  <c r="I17"/>
  <c r="H17"/>
  <c r="I100"/>
  <c r="H100"/>
  <c r="L100"/>
  <c r="K100"/>
  <c r="J100"/>
  <c r="K70"/>
  <c r="J70"/>
  <c r="I70"/>
  <c r="H70"/>
  <c r="L70"/>
  <c r="J139"/>
  <c r="I139"/>
  <c r="H139"/>
  <c r="L139"/>
  <c r="K139"/>
  <c r="J47"/>
  <c r="I47"/>
  <c r="H47"/>
  <c r="L47"/>
  <c r="K47"/>
  <c r="J107"/>
  <c r="I107"/>
  <c r="H107"/>
  <c r="L107"/>
  <c r="K107"/>
  <c r="L15"/>
  <c r="K15"/>
  <c r="J15"/>
  <c r="I15"/>
  <c r="H15"/>
  <c r="H141"/>
  <c r="L141"/>
  <c r="K141"/>
  <c r="J141"/>
  <c r="I141"/>
  <c r="K102"/>
  <c r="J102"/>
  <c r="I102"/>
  <c r="H102"/>
  <c r="L102"/>
  <c r="K50"/>
  <c r="J50"/>
  <c r="I50"/>
  <c r="H50"/>
  <c r="L50"/>
  <c r="J153" i="15"/>
  <c r="I153"/>
  <c r="H153"/>
  <c r="K153"/>
  <c r="K152"/>
  <c r="J152"/>
  <c r="I152"/>
  <c r="H152"/>
  <c r="H119"/>
  <c r="K119"/>
  <c r="J119"/>
  <c r="I119"/>
  <c r="H87"/>
  <c r="K87"/>
  <c r="J87"/>
  <c r="I87"/>
  <c r="H55"/>
  <c r="K55"/>
  <c r="J55"/>
  <c r="I55"/>
  <c r="J23"/>
  <c r="H23"/>
  <c r="K23"/>
  <c r="I23"/>
  <c r="I110"/>
  <c r="H110"/>
  <c r="K110"/>
  <c r="J110"/>
  <c r="I78"/>
  <c r="H78"/>
  <c r="K78"/>
  <c r="J78"/>
  <c r="I46"/>
  <c r="H46"/>
  <c r="K46"/>
  <c r="J46"/>
  <c r="K14"/>
  <c r="I14"/>
  <c r="J14"/>
  <c r="H14"/>
  <c r="H143"/>
  <c r="K143"/>
  <c r="J143"/>
  <c r="I143"/>
  <c r="I142"/>
  <c r="H142"/>
  <c r="K142"/>
  <c r="J142"/>
  <c r="J109"/>
  <c r="I109"/>
  <c r="H109"/>
  <c r="K109"/>
  <c r="J77"/>
  <c r="I77"/>
  <c r="H77"/>
  <c r="K77"/>
  <c r="J45"/>
  <c r="I45"/>
  <c r="H45"/>
  <c r="K45"/>
  <c r="H13"/>
  <c r="K13"/>
  <c r="I13"/>
  <c r="J13"/>
  <c r="I10"/>
  <c r="J10"/>
  <c r="H10"/>
  <c r="K10"/>
  <c r="K132"/>
  <c r="J132"/>
  <c r="I132"/>
  <c r="H132"/>
  <c r="K100"/>
  <c r="J100"/>
  <c r="I100"/>
  <c r="H100"/>
  <c r="K68"/>
  <c r="J68"/>
  <c r="I68"/>
  <c r="H68"/>
  <c r="K36"/>
  <c r="J36"/>
  <c r="I36"/>
  <c r="H36"/>
  <c r="H131"/>
  <c r="K131"/>
  <c r="J131"/>
  <c r="I131"/>
  <c r="H99"/>
  <c r="K99"/>
  <c r="J99"/>
  <c r="I99"/>
  <c r="H67"/>
  <c r="K67"/>
  <c r="J67"/>
  <c r="I67"/>
  <c r="J35"/>
  <c r="H35"/>
  <c r="I35"/>
  <c r="K35"/>
  <c r="I122"/>
  <c r="H122"/>
  <c r="K122"/>
  <c r="J122"/>
  <c r="I90"/>
  <c r="H90"/>
  <c r="K90"/>
  <c r="J90"/>
  <c r="I58"/>
  <c r="H58"/>
  <c r="K58"/>
  <c r="J58"/>
  <c r="H26"/>
  <c r="I26"/>
  <c r="K26"/>
  <c r="J26"/>
  <c r="H147"/>
  <c r="K147"/>
  <c r="J147"/>
  <c r="I147"/>
  <c r="I146"/>
  <c r="H146"/>
  <c r="K146"/>
  <c r="J146"/>
  <c r="J113"/>
  <c r="I113"/>
  <c r="H113"/>
  <c r="K113"/>
  <c r="J81"/>
  <c r="I81"/>
  <c r="H81"/>
  <c r="K81"/>
  <c r="J49"/>
  <c r="I49"/>
  <c r="H49"/>
  <c r="K49"/>
  <c r="J17"/>
  <c r="H17"/>
  <c r="K17"/>
  <c r="I17"/>
  <c r="K136"/>
  <c r="J136"/>
  <c r="I136"/>
  <c r="H136"/>
  <c r="K104"/>
  <c r="J104"/>
  <c r="I104"/>
  <c r="H104"/>
  <c r="K72"/>
  <c r="J72"/>
  <c r="I72"/>
  <c r="H72"/>
  <c r="K40"/>
  <c r="J40"/>
  <c r="I40"/>
  <c r="H40"/>
  <c r="L41" i="9"/>
  <c r="K130"/>
  <c r="J130"/>
  <c r="I130"/>
  <c r="H130"/>
  <c r="L130"/>
  <c r="K106"/>
  <c r="J106"/>
  <c r="I106"/>
  <c r="H106"/>
  <c r="L106"/>
  <c r="I128"/>
  <c r="H128"/>
  <c r="L128"/>
  <c r="K128"/>
  <c r="J128"/>
  <c r="I120"/>
  <c r="H120"/>
  <c r="L120"/>
  <c r="K120"/>
  <c r="J120"/>
  <c r="I104"/>
  <c r="H104"/>
  <c r="L104"/>
  <c r="K104"/>
  <c r="J104"/>
  <c r="J135"/>
  <c r="I135"/>
  <c r="H135"/>
  <c r="L135"/>
  <c r="K135"/>
  <c r="J131"/>
  <c r="I131"/>
  <c r="H131"/>
  <c r="L131"/>
  <c r="K131"/>
  <c r="I60"/>
  <c r="H60"/>
  <c r="L60"/>
  <c r="K60"/>
  <c r="J60"/>
  <c r="J39"/>
  <c r="I39"/>
  <c r="H39"/>
  <c r="L39"/>
  <c r="K39"/>
  <c r="H45"/>
  <c r="L45"/>
  <c r="K45"/>
  <c r="J45"/>
  <c r="I45"/>
  <c r="L24"/>
  <c r="K24"/>
  <c r="J24"/>
  <c r="I24"/>
  <c r="H24"/>
  <c r="J91"/>
  <c r="I91"/>
  <c r="H91"/>
  <c r="L91"/>
  <c r="K91"/>
  <c r="L30"/>
  <c r="K30"/>
  <c r="J30"/>
  <c r="I30"/>
  <c r="H30"/>
  <c r="H97"/>
  <c r="L97"/>
  <c r="K97"/>
  <c r="J97"/>
  <c r="I97"/>
  <c r="K126"/>
  <c r="J126"/>
  <c r="I126"/>
  <c r="H126"/>
  <c r="L126"/>
  <c r="H157"/>
  <c r="L157"/>
  <c r="K157"/>
  <c r="J157"/>
  <c r="I157"/>
  <c r="H20"/>
  <c r="L20"/>
  <c r="K20"/>
  <c r="J20"/>
  <c r="I20"/>
  <c r="K66"/>
  <c r="J66"/>
  <c r="I66"/>
  <c r="H66"/>
  <c r="L66"/>
  <c r="J51"/>
  <c r="I51"/>
  <c r="H51"/>
  <c r="L51"/>
  <c r="K51"/>
  <c r="H57"/>
  <c r="L57"/>
  <c r="K57"/>
  <c r="J57"/>
  <c r="I57"/>
  <c r="J151"/>
  <c r="I151"/>
  <c r="H151"/>
  <c r="L151"/>
  <c r="K151"/>
  <c r="I116"/>
  <c r="H116"/>
  <c r="L116"/>
  <c r="K116"/>
  <c r="J116"/>
  <c r="J147"/>
  <c r="I147"/>
  <c r="H147"/>
  <c r="L147"/>
  <c r="K147"/>
  <c r="I76"/>
  <c r="H76"/>
  <c r="L76"/>
  <c r="K76"/>
  <c r="J76"/>
  <c r="J55"/>
  <c r="I55"/>
  <c r="H55"/>
  <c r="L55"/>
  <c r="K55"/>
  <c r="H61"/>
  <c r="L61"/>
  <c r="K61"/>
  <c r="J61"/>
  <c r="I61"/>
  <c r="I40"/>
  <c r="H40"/>
  <c r="L40"/>
  <c r="K40"/>
  <c r="J40"/>
  <c r="K46"/>
  <c r="J46"/>
  <c r="I46"/>
  <c r="H46"/>
  <c r="L46"/>
  <c r="I140"/>
  <c r="H140"/>
  <c r="L140"/>
  <c r="K140"/>
  <c r="J140"/>
  <c r="L18"/>
  <c r="K18"/>
  <c r="J18"/>
  <c r="I18"/>
  <c r="H18"/>
  <c r="I64"/>
  <c r="H64"/>
  <c r="L64"/>
  <c r="K64"/>
  <c r="J64"/>
  <c r="I68"/>
  <c r="H68"/>
  <c r="L68"/>
  <c r="K68"/>
  <c r="J68"/>
  <c r="K38"/>
  <c r="J38"/>
  <c r="I38"/>
  <c r="H38"/>
  <c r="L38"/>
  <c r="K142"/>
  <c r="J142"/>
  <c r="I142"/>
  <c r="H142"/>
  <c r="L142"/>
  <c r="H36"/>
  <c r="L36"/>
  <c r="K36"/>
  <c r="J36"/>
  <c r="I36"/>
  <c r="K82"/>
  <c r="J82"/>
  <c r="I82"/>
  <c r="H82"/>
  <c r="L82"/>
  <c r="K110"/>
  <c r="J110"/>
  <c r="I110"/>
  <c r="H110"/>
  <c r="L110"/>
  <c r="J145" i="15"/>
  <c r="I145"/>
  <c r="H145"/>
  <c r="K145"/>
  <c r="K144"/>
  <c r="J144"/>
  <c r="I144"/>
  <c r="H144"/>
  <c r="H111"/>
  <c r="K111"/>
  <c r="J111"/>
  <c r="I111"/>
  <c r="H79"/>
  <c r="K79"/>
  <c r="J79"/>
  <c r="I79"/>
  <c r="H47"/>
  <c r="K47"/>
  <c r="J47"/>
  <c r="I47"/>
  <c r="K15"/>
  <c r="I15"/>
  <c r="J15"/>
  <c r="H15"/>
  <c r="I134"/>
  <c r="H134"/>
  <c r="K134"/>
  <c r="J134"/>
  <c r="I102"/>
  <c r="H102"/>
  <c r="K102"/>
  <c r="J102"/>
  <c r="I70"/>
  <c r="H70"/>
  <c r="K70"/>
  <c r="J70"/>
  <c r="I38"/>
  <c r="H38"/>
  <c r="K38"/>
  <c r="J38"/>
  <c r="J133"/>
  <c r="I133"/>
  <c r="H133"/>
  <c r="K133"/>
  <c r="J101"/>
  <c r="I101"/>
  <c r="H101"/>
  <c r="K101"/>
  <c r="J69"/>
  <c r="I69"/>
  <c r="H69"/>
  <c r="K69"/>
  <c r="J37"/>
  <c r="I37"/>
  <c r="H37"/>
  <c r="K37"/>
  <c r="K124"/>
  <c r="J124"/>
  <c r="I124"/>
  <c r="H124"/>
  <c r="K92"/>
  <c r="J92"/>
  <c r="I92"/>
  <c r="H92"/>
  <c r="K60"/>
  <c r="J60"/>
  <c r="I60"/>
  <c r="H60"/>
  <c r="I28"/>
  <c r="K28"/>
  <c r="J28"/>
  <c r="H28"/>
  <c r="J157"/>
  <c r="I157"/>
  <c r="H157"/>
  <c r="K157"/>
  <c r="K156"/>
  <c r="J156"/>
  <c r="I156"/>
  <c r="H156"/>
  <c r="H123"/>
  <c r="K123"/>
  <c r="J123"/>
  <c r="I123"/>
  <c r="H91"/>
  <c r="K91"/>
  <c r="J91"/>
  <c r="I91"/>
  <c r="H59"/>
  <c r="K59"/>
  <c r="J59"/>
  <c r="I59"/>
  <c r="I27"/>
  <c r="K27"/>
  <c r="J27"/>
  <c r="H27"/>
  <c r="I114"/>
  <c r="H114"/>
  <c r="K114"/>
  <c r="J114"/>
  <c r="I82"/>
  <c r="H82"/>
  <c r="K82"/>
  <c r="J82"/>
  <c r="I50"/>
  <c r="H50"/>
  <c r="K50"/>
  <c r="J50"/>
  <c r="J18"/>
  <c r="H18"/>
  <c r="K18"/>
  <c r="I18"/>
  <c r="J137"/>
  <c r="I137"/>
  <c r="H137"/>
  <c r="K137"/>
  <c r="J105"/>
  <c r="I105"/>
  <c r="H105"/>
  <c r="K105"/>
  <c r="J73"/>
  <c r="I73"/>
  <c r="H73"/>
  <c r="K73"/>
  <c r="J41"/>
  <c r="I41"/>
  <c r="H41"/>
  <c r="K41"/>
  <c r="J7"/>
  <c r="H7"/>
  <c r="K7"/>
  <c r="I7"/>
  <c r="K128"/>
  <c r="J128"/>
  <c r="I128"/>
  <c r="H128"/>
  <c r="K96"/>
  <c r="J96"/>
  <c r="I96"/>
  <c r="H96"/>
  <c r="K64"/>
  <c r="J64"/>
  <c r="I64"/>
  <c r="H64"/>
  <c r="I32"/>
  <c r="K32"/>
  <c r="J32"/>
  <c r="H32"/>
  <c r="K41" i="9"/>
  <c r="H21" i="13"/>
  <c r="L21"/>
  <c r="K18"/>
  <c r="J18"/>
  <c r="I14"/>
  <c r="BH7" i="10"/>
  <c r="H6" i="13"/>
  <c r="BG7" i="10"/>
  <c r="I6" i="13"/>
  <c r="K154" i="9"/>
  <c r="J154"/>
  <c r="I154"/>
  <c r="H154"/>
  <c r="L154"/>
  <c r="K114"/>
  <c r="J114"/>
  <c r="I114"/>
  <c r="H114"/>
  <c r="L114"/>
  <c r="L26" i="13"/>
  <c r="I25"/>
  <c r="K25"/>
  <c r="H137" i="9"/>
  <c r="L137"/>
  <c r="K137"/>
  <c r="J137"/>
  <c r="I137"/>
  <c r="H161"/>
  <c r="L161"/>
  <c r="K161"/>
  <c r="J161"/>
  <c r="I161"/>
  <c r="H153"/>
  <c r="L153"/>
  <c r="K153"/>
  <c r="J153"/>
  <c r="I153"/>
  <c r="H113"/>
  <c r="L113"/>
  <c r="K113"/>
  <c r="J113"/>
  <c r="I113"/>
  <c r="I144"/>
  <c r="H144"/>
  <c r="L144"/>
  <c r="K144"/>
  <c r="J144"/>
  <c r="K134"/>
  <c r="J134"/>
  <c r="I134"/>
  <c r="H134"/>
  <c r="L134"/>
  <c r="L28"/>
  <c r="K28"/>
  <c r="J28"/>
  <c r="I28"/>
  <c r="H28"/>
  <c r="K74"/>
  <c r="J74"/>
  <c r="I74"/>
  <c r="H74"/>
  <c r="L74"/>
  <c r="K13"/>
  <c r="J13"/>
  <c r="I13"/>
  <c r="H13"/>
  <c r="L13"/>
  <c r="J59"/>
  <c r="I59"/>
  <c r="H59"/>
  <c r="L59"/>
  <c r="K59"/>
  <c r="H65"/>
  <c r="L65"/>
  <c r="K65"/>
  <c r="J65"/>
  <c r="I65"/>
  <c r="I136"/>
  <c r="H136"/>
  <c r="L136"/>
  <c r="K136"/>
  <c r="J136"/>
  <c r="H125"/>
  <c r="L125"/>
  <c r="K125"/>
  <c r="J125"/>
  <c r="I125"/>
  <c r="I156"/>
  <c r="H156"/>
  <c r="L156"/>
  <c r="K156"/>
  <c r="J156"/>
  <c r="J95"/>
  <c r="I95"/>
  <c r="H95"/>
  <c r="L95"/>
  <c r="K95"/>
  <c r="L34"/>
  <c r="K34"/>
  <c r="J34"/>
  <c r="I34"/>
  <c r="H34"/>
  <c r="H101"/>
  <c r="L101"/>
  <c r="K101"/>
  <c r="J101"/>
  <c r="I101"/>
  <c r="I80"/>
  <c r="H80"/>
  <c r="L80"/>
  <c r="K80"/>
  <c r="J80"/>
  <c r="L19"/>
  <c r="K19"/>
  <c r="J19"/>
  <c r="I19"/>
  <c r="H19"/>
  <c r="K86"/>
  <c r="J86"/>
  <c r="I86"/>
  <c r="H86"/>
  <c r="L86"/>
  <c r="L25"/>
  <c r="K25"/>
  <c r="J25"/>
  <c r="I25"/>
  <c r="H25"/>
  <c r="J119"/>
  <c r="I119"/>
  <c r="H119"/>
  <c r="L119"/>
  <c r="K119"/>
  <c r="K150"/>
  <c r="J150"/>
  <c r="I150"/>
  <c r="H150"/>
  <c r="L150"/>
  <c r="J115"/>
  <c r="I115"/>
  <c r="H115"/>
  <c r="L115"/>
  <c r="K115"/>
  <c r="I44"/>
  <c r="H44"/>
  <c r="L44"/>
  <c r="K44"/>
  <c r="J44"/>
  <c r="I23"/>
  <c r="H23"/>
  <c r="L23"/>
  <c r="K23"/>
  <c r="J23"/>
  <c r="K90"/>
  <c r="J90"/>
  <c r="I90"/>
  <c r="H90"/>
  <c r="L90"/>
  <c r="K29"/>
  <c r="J29"/>
  <c r="I29"/>
  <c r="H29"/>
  <c r="L29"/>
  <c r="L8"/>
  <c r="K8"/>
  <c r="J8"/>
  <c r="I8"/>
  <c r="H8"/>
  <c r="J75"/>
  <c r="I75"/>
  <c r="H75"/>
  <c r="L75"/>
  <c r="K75"/>
  <c r="L14"/>
  <c r="K14"/>
  <c r="J14"/>
  <c r="I14"/>
  <c r="H14"/>
  <c r="H81"/>
  <c r="L81"/>
  <c r="K81"/>
  <c r="J81"/>
  <c r="I81"/>
  <c r="H85"/>
  <c r="L85"/>
  <c r="K85"/>
  <c r="J85"/>
  <c r="I85"/>
  <c r="L9"/>
  <c r="K9"/>
  <c r="J9"/>
  <c r="I9"/>
  <c r="H9"/>
  <c r="I108"/>
  <c r="H108"/>
  <c r="L108"/>
  <c r="K108"/>
  <c r="J108"/>
  <c r="L32"/>
  <c r="K32"/>
  <c r="J32"/>
  <c r="I32"/>
  <c r="H32"/>
  <c r="H73"/>
  <c r="L73"/>
  <c r="K73"/>
  <c r="J73"/>
  <c r="I73"/>
  <c r="L35"/>
  <c r="K35"/>
  <c r="J35"/>
  <c r="I35"/>
  <c r="H35"/>
  <c r="H135" i="15"/>
  <c r="K135"/>
  <c r="J135"/>
  <c r="I135"/>
  <c r="H103"/>
  <c r="K103"/>
  <c r="J103"/>
  <c r="I103"/>
  <c r="H71"/>
  <c r="K71"/>
  <c r="J71"/>
  <c r="I71"/>
  <c r="H39"/>
  <c r="K39"/>
  <c r="J39"/>
  <c r="I39"/>
  <c r="I126"/>
  <c r="H126"/>
  <c r="K126"/>
  <c r="J126"/>
  <c r="I94"/>
  <c r="H94"/>
  <c r="K94"/>
  <c r="J94"/>
  <c r="I62"/>
  <c r="H62"/>
  <c r="K62"/>
  <c r="J62"/>
  <c r="J30"/>
  <c r="H30"/>
  <c r="I30"/>
  <c r="K30"/>
  <c r="H159"/>
  <c r="K159"/>
  <c r="J159"/>
  <c r="I159"/>
  <c r="I158"/>
  <c r="H158"/>
  <c r="K158"/>
  <c r="J158"/>
  <c r="J125"/>
  <c r="I125"/>
  <c r="H125"/>
  <c r="K125"/>
  <c r="J93"/>
  <c r="I93"/>
  <c r="H93"/>
  <c r="K93"/>
  <c r="J61"/>
  <c r="I61"/>
  <c r="H61"/>
  <c r="K61"/>
  <c r="K29"/>
  <c r="J29"/>
  <c r="H29"/>
  <c r="I29"/>
  <c r="K116"/>
  <c r="J116"/>
  <c r="I116"/>
  <c r="H116"/>
  <c r="K84"/>
  <c r="J84"/>
  <c r="I84"/>
  <c r="H84"/>
  <c r="K52"/>
  <c r="J52"/>
  <c r="I52"/>
  <c r="H52"/>
  <c r="K20"/>
  <c r="I20"/>
  <c r="J20"/>
  <c r="H20"/>
  <c r="H8"/>
  <c r="K8"/>
  <c r="I8"/>
  <c r="J8"/>
  <c r="J149"/>
  <c r="I149"/>
  <c r="H149"/>
  <c r="K149"/>
  <c r="K148"/>
  <c r="J148"/>
  <c r="I148"/>
  <c r="H148"/>
  <c r="H115"/>
  <c r="K115"/>
  <c r="J115"/>
  <c r="I115"/>
  <c r="H83"/>
  <c r="K83"/>
  <c r="J83"/>
  <c r="I83"/>
  <c r="H51"/>
  <c r="K51"/>
  <c r="J51"/>
  <c r="I51"/>
  <c r="K19"/>
  <c r="I19"/>
  <c r="J19"/>
  <c r="H19"/>
  <c r="I138"/>
  <c r="H138"/>
  <c r="K138"/>
  <c r="J138"/>
  <c r="I106"/>
  <c r="H106"/>
  <c r="K106"/>
  <c r="J106"/>
  <c r="I74"/>
  <c r="H74"/>
  <c r="K74"/>
  <c r="J74"/>
  <c r="I42"/>
  <c r="H42"/>
  <c r="K42"/>
  <c r="J42"/>
  <c r="J129"/>
  <c r="I129"/>
  <c r="H129"/>
  <c r="K129"/>
  <c r="J97"/>
  <c r="I97"/>
  <c r="H97"/>
  <c r="K97"/>
  <c r="J65"/>
  <c r="I65"/>
  <c r="H65"/>
  <c r="K65"/>
  <c r="I33"/>
  <c r="K33"/>
  <c r="J33"/>
  <c r="H33"/>
  <c r="K120"/>
  <c r="J120"/>
  <c r="I120"/>
  <c r="H120"/>
  <c r="K88"/>
  <c r="J88"/>
  <c r="I88"/>
  <c r="H88"/>
  <c r="K56"/>
  <c r="J56"/>
  <c r="I56"/>
  <c r="H56"/>
  <c r="H24"/>
  <c r="K24"/>
  <c r="I24"/>
  <c r="J24"/>
  <c r="I7" i="9"/>
  <c r="J7"/>
  <c r="K7"/>
  <c r="L7"/>
  <c r="J6" i="15"/>
  <c r="H6"/>
  <c r="I6"/>
  <c r="K6"/>
  <c r="BB98" i="10"/>
  <c r="BB70"/>
  <c r="BB50"/>
  <c r="BB114"/>
  <c r="BB22"/>
  <c r="BB86"/>
  <c r="BB58"/>
  <c r="BB122"/>
  <c r="BB62"/>
  <c r="BB142"/>
  <c r="BB19"/>
  <c r="BB15"/>
  <c r="BB59"/>
  <c r="BB123"/>
  <c r="BB52"/>
  <c r="BB116"/>
  <c r="BB111"/>
  <c r="BB51"/>
  <c r="BB115"/>
  <c r="BB60"/>
  <c r="BB27"/>
  <c r="BB57"/>
  <c r="BB121"/>
  <c r="BB96"/>
  <c r="BB108"/>
  <c r="BB120"/>
  <c r="BB132"/>
  <c r="BB61"/>
  <c r="BB125"/>
  <c r="BB103"/>
  <c r="BB72"/>
  <c r="BB88"/>
  <c r="BB37"/>
  <c r="BB69"/>
  <c r="BB32"/>
  <c r="BB113"/>
  <c r="BB104"/>
  <c r="BB87"/>
  <c r="BB7"/>
  <c r="BB236"/>
  <c r="BB300"/>
  <c r="BB367"/>
  <c r="BB380"/>
  <c r="BB393"/>
  <c r="BB406"/>
  <c r="BB208"/>
  <c r="BB279"/>
  <c r="BB215"/>
  <c r="BB334"/>
  <c r="BB270"/>
  <c r="BB206"/>
  <c r="BB277"/>
  <c r="BB213"/>
  <c r="BB195"/>
  <c r="BB166"/>
  <c r="BB165"/>
  <c r="BB164"/>
  <c r="BB323"/>
  <c r="BB259"/>
  <c r="BB314"/>
  <c r="BB250"/>
  <c r="BB321"/>
  <c r="BB257"/>
  <c r="BB175"/>
  <c r="BB146"/>
  <c r="BB145"/>
  <c r="BB144"/>
  <c r="BB319"/>
  <c r="BB255"/>
  <c r="BB310"/>
  <c r="BB246"/>
  <c r="BB317"/>
  <c r="BB253"/>
  <c r="BB171"/>
  <c r="BB283"/>
  <c r="BB219"/>
  <c r="BB338"/>
  <c r="BB274"/>
  <c r="BB210"/>
  <c r="BB281"/>
  <c r="BB217"/>
  <c r="BB170"/>
  <c r="BB169"/>
  <c r="BB168"/>
  <c r="BB224"/>
  <c r="BB288"/>
  <c r="BB355"/>
  <c r="BB368"/>
  <c r="BB381"/>
  <c r="BB394"/>
  <c r="BB244"/>
  <c r="BB308"/>
  <c r="BB375"/>
  <c r="BB341"/>
  <c r="BB388"/>
  <c r="BB401"/>
  <c r="BB350"/>
  <c r="BB200"/>
  <c r="BB216"/>
  <c r="BB280"/>
  <c r="BB347"/>
  <c r="BB360"/>
  <c r="BB373"/>
  <c r="BB337"/>
  <c r="BB386"/>
  <c r="BB66"/>
  <c r="BB38"/>
  <c r="BB102"/>
  <c r="BB74"/>
  <c r="BB138"/>
  <c r="BB14"/>
  <c r="BB94"/>
  <c r="BB23"/>
  <c r="BB75"/>
  <c r="BB139"/>
  <c r="BB68"/>
  <c r="BB63"/>
  <c r="BB127"/>
  <c r="BB8"/>
  <c r="BB126"/>
  <c r="BB67"/>
  <c r="BB131"/>
  <c r="BB12"/>
  <c r="BB76"/>
  <c r="BB112"/>
  <c r="BB124"/>
  <c r="BB9"/>
  <c r="BB73"/>
  <c r="BB137"/>
  <c r="BB71"/>
  <c r="BB16"/>
  <c r="BB13"/>
  <c r="BB77"/>
  <c r="BB141"/>
  <c r="BB53"/>
  <c r="BB17"/>
  <c r="BB101"/>
  <c r="BB33"/>
  <c r="BB65"/>
  <c r="BB97"/>
  <c r="BB252"/>
  <c r="BB316"/>
  <c r="BB383"/>
  <c r="BB396"/>
  <c r="BB345"/>
  <c r="BB358"/>
  <c r="BB327"/>
  <c r="BB263"/>
  <c r="BB199"/>
  <c r="BB318"/>
  <c r="BB254"/>
  <c r="BB325"/>
  <c r="BB261"/>
  <c r="BB179"/>
  <c r="BB150"/>
  <c r="BB149"/>
  <c r="BB148"/>
  <c r="BB307"/>
  <c r="BB243"/>
  <c r="BB298"/>
  <c r="BB234"/>
  <c r="BB305"/>
  <c r="BB241"/>
  <c r="BB159"/>
  <c r="BB194"/>
  <c r="BB193"/>
  <c r="BB192"/>
  <c r="BB303"/>
  <c r="BB239"/>
  <c r="BB294"/>
  <c r="BB230"/>
  <c r="BB301"/>
  <c r="BB237"/>
  <c r="BB155"/>
  <c r="BB190"/>
  <c r="BB189"/>
  <c r="BB188"/>
  <c r="BB267"/>
  <c r="BB203"/>
  <c r="BB322"/>
  <c r="BB258"/>
  <c r="BB329"/>
  <c r="BB265"/>
  <c r="BB201"/>
  <c r="BB183"/>
  <c r="BB154"/>
  <c r="BB153"/>
  <c r="BB152"/>
  <c r="BB240"/>
  <c r="BB304"/>
  <c r="BB371"/>
  <c r="BB333"/>
  <c r="BB384"/>
  <c r="BB397"/>
  <c r="BB346"/>
  <c r="BB299"/>
  <c r="BB331"/>
  <c r="BB260"/>
  <c r="BB324"/>
  <c r="BB391"/>
  <c r="BB404"/>
  <c r="BB353"/>
  <c r="BB366"/>
  <c r="BB232"/>
  <c r="BB296"/>
  <c r="BB363"/>
  <c r="BB376"/>
  <c r="BB343"/>
  <c r="BB389"/>
  <c r="BB402"/>
  <c r="BB130"/>
  <c r="BB10"/>
  <c r="K27" i="13" s="1"/>
  <c r="BB18" i="10"/>
  <c r="BB82"/>
  <c r="BB11"/>
  <c r="BB54"/>
  <c r="BB118"/>
  <c r="BB26"/>
  <c r="BB90"/>
  <c r="BB78"/>
  <c r="BB31"/>
  <c r="BB110"/>
  <c r="BB39"/>
  <c r="BB43"/>
  <c r="BB91"/>
  <c r="BB20"/>
  <c r="BB84"/>
  <c r="BB79"/>
  <c r="BB143"/>
  <c r="BB24"/>
  <c r="BB83"/>
  <c r="BB28"/>
  <c r="BB55"/>
  <c r="BB48"/>
  <c r="BB25"/>
  <c r="BB89"/>
  <c r="BB46"/>
  <c r="BB135"/>
  <c r="BB56"/>
  <c r="BB29"/>
  <c r="BB93"/>
  <c r="BB47"/>
  <c r="BB140"/>
  <c r="BB21"/>
  <c r="BB64"/>
  <c r="BB85"/>
  <c r="BB133"/>
  <c r="BB49"/>
  <c r="BB129"/>
  <c r="BB92"/>
  <c r="BB212"/>
  <c r="BB268"/>
  <c r="BB332"/>
  <c r="BB399"/>
  <c r="BB348"/>
  <c r="BB361"/>
  <c r="BB374"/>
  <c r="BB311"/>
  <c r="BB247"/>
  <c r="BB302"/>
  <c r="BB238"/>
  <c r="BB309"/>
  <c r="BB245"/>
  <c r="BB163"/>
  <c r="BB197"/>
  <c r="BB196"/>
  <c r="BB291"/>
  <c r="BB227"/>
  <c r="BB282"/>
  <c r="BB218"/>
  <c r="BB289"/>
  <c r="BB225"/>
  <c r="BB178"/>
  <c r="BB177"/>
  <c r="BB176"/>
  <c r="BB287"/>
  <c r="BB223"/>
  <c r="BB342"/>
  <c r="BB278"/>
  <c r="BB214"/>
  <c r="BB285"/>
  <c r="BB221"/>
  <c r="BB174"/>
  <c r="BB173"/>
  <c r="BB172"/>
  <c r="BB251"/>
  <c r="BB306"/>
  <c r="BB242"/>
  <c r="BB313"/>
  <c r="BB249"/>
  <c r="BB167"/>
  <c r="BB256"/>
  <c r="BB320"/>
  <c r="BB339"/>
  <c r="BB387"/>
  <c r="BB400"/>
  <c r="BB349"/>
  <c r="BB362"/>
  <c r="BB276"/>
  <c r="BB340"/>
  <c r="BB407"/>
  <c r="BB356"/>
  <c r="BB369"/>
  <c r="BB382"/>
  <c r="BB248"/>
  <c r="BB312"/>
  <c r="BB379"/>
  <c r="BB392"/>
  <c r="BB405"/>
  <c r="BB354"/>
  <c r="BB34"/>
  <c r="BB134"/>
  <c r="BB42"/>
  <c r="BB106"/>
  <c r="BB30"/>
  <c r="BB107"/>
  <c r="BB36"/>
  <c r="BB100"/>
  <c r="BB35"/>
  <c r="BB95"/>
  <c r="BB99"/>
  <c r="BB44"/>
  <c r="BB119"/>
  <c r="BB80"/>
  <c r="BB41"/>
  <c r="BB105"/>
  <c r="BB45"/>
  <c r="BB109"/>
  <c r="BB40"/>
  <c r="BB128"/>
  <c r="BB117"/>
  <c r="BB136"/>
  <c r="BB81"/>
  <c r="BB220"/>
  <c r="BB284"/>
  <c r="BB351"/>
  <c r="BB364"/>
  <c r="BB377"/>
  <c r="BB390"/>
  <c r="BB295"/>
  <c r="BB231"/>
  <c r="BB286"/>
  <c r="BB222"/>
  <c r="BB293"/>
  <c r="BB229"/>
  <c r="BB147"/>
  <c r="BB182"/>
  <c r="BB181"/>
  <c r="BB180"/>
  <c r="BB204"/>
  <c r="BB275"/>
  <c r="BB211"/>
  <c r="BB330"/>
  <c r="BB266"/>
  <c r="BB202"/>
  <c r="BB273"/>
  <c r="BB209"/>
  <c r="BB191"/>
  <c r="BB162"/>
  <c r="BB161"/>
  <c r="BB160"/>
  <c r="BB271"/>
  <c r="BB207"/>
  <c r="BB326"/>
  <c r="BB262"/>
  <c r="BB198"/>
  <c r="BB269"/>
  <c r="BB205"/>
  <c r="BB187"/>
  <c r="BB158"/>
  <c r="BB157"/>
  <c r="BB156"/>
  <c r="BB235"/>
  <c r="BB290"/>
  <c r="BB226"/>
  <c r="BB297"/>
  <c r="BB233"/>
  <c r="BB151"/>
  <c r="BB186"/>
  <c r="BB185"/>
  <c r="BB184"/>
  <c r="BB272"/>
  <c r="BB336"/>
  <c r="BB403"/>
  <c r="BB352"/>
  <c r="BB365"/>
  <c r="BB378"/>
  <c r="BB228"/>
  <c r="BB292"/>
  <c r="BB359"/>
  <c r="BB372"/>
  <c r="BB335"/>
  <c r="BB385"/>
  <c r="BB398"/>
  <c r="BB315"/>
  <c r="BB264"/>
  <c r="BB328"/>
  <c r="BB395"/>
  <c r="BB344"/>
  <c r="BB357"/>
  <c r="BB370"/>
  <c r="J61" i="13"/>
  <c r="I61"/>
  <c r="M61"/>
  <c r="H61"/>
  <c r="L61"/>
  <c r="K61"/>
  <c r="H104"/>
  <c r="L104"/>
  <c r="K104"/>
  <c r="J104"/>
  <c r="I104"/>
  <c r="M104"/>
  <c r="H102"/>
  <c r="L102"/>
  <c r="K102"/>
  <c r="J102"/>
  <c r="I102"/>
  <c r="M102"/>
  <c r="H122"/>
  <c r="L122"/>
  <c r="K122"/>
  <c r="J122"/>
  <c r="I122"/>
  <c r="M122"/>
  <c r="H12"/>
  <c r="I12"/>
  <c r="J105"/>
  <c r="I105"/>
  <c r="M105"/>
  <c r="H105"/>
  <c r="L105"/>
  <c r="K105"/>
  <c r="J69"/>
  <c r="I69"/>
  <c r="M69"/>
  <c r="H69"/>
  <c r="L69"/>
  <c r="K69"/>
  <c r="H112"/>
  <c r="L112"/>
  <c r="K112"/>
  <c r="J112"/>
  <c r="I112"/>
  <c r="M112"/>
  <c r="H98"/>
  <c r="L98"/>
  <c r="K98"/>
  <c r="J98"/>
  <c r="I98"/>
  <c r="M98"/>
  <c r="J53"/>
  <c r="I53"/>
  <c r="M53"/>
  <c r="H53"/>
  <c r="L53"/>
  <c r="K53"/>
  <c r="J127"/>
  <c r="I127"/>
  <c r="M127"/>
  <c r="H127"/>
  <c r="L127"/>
  <c r="K127"/>
  <c r="J113"/>
  <c r="I113"/>
  <c r="M113"/>
  <c r="H113"/>
  <c r="L113"/>
  <c r="K113"/>
  <c r="J55"/>
  <c r="I55"/>
  <c r="M55"/>
  <c r="H55"/>
  <c r="L55"/>
  <c r="K55"/>
  <c r="L24"/>
  <c r="H152"/>
  <c r="L152"/>
  <c r="K152"/>
  <c r="J152"/>
  <c r="I152"/>
  <c r="M152"/>
  <c r="J21"/>
  <c r="I21"/>
  <c r="M21"/>
  <c r="K21"/>
  <c r="J107"/>
  <c r="I107"/>
  <c r="M107"/>
  <c r="H107"/>
  <c r="L107"/>
  <c r="K107"/>
  <c r="H18"/>
  <c r="L18"/>
  <c r="I18"/>
  <c r="M18"/>
  <c r="H138"/>
  <c r="L138"/>
  <c r="K138"/>
  <c r="J138"/>
  <c r="I138"/>
  <c r="M138"/>
  <c r="J49"/>
  <c r="I49"/>
  <c r="M49"/>
  <c r="H49"/>
  <c r="L49"/>
  <c r="K49"/>
  <c r="J91"/>
  <c r="I91"/>
  <c r="M91"/>
  <c r="H91"/>
  <c r="L91"/>
  <c r="K91"/>
  <c r="H134"/>
  <c r="L134"/>
  <c r="K134"/>
  <c r="J134"/>
  <c r="I134"/>
  <c r="M134"/>
  <c r="H100"/>
  <c r="L100"/>
  <c r="K100"/>
  <c r="J100"/>
  <c r="I100"/>
  <c r="M100"/>
  <c r="H160"/>
  <c r="L160"/>
  <c r="K160"/>
  <c r="J160"/>
  <c r="I160"/>
  <c r="M160"/>
  <c r="L30"/>
  <c r="J115"/>
  <c r="I115"/>
  <c r="M115"/>
  <c r="H115"/>
  <c r="L115"/>
  <c r="K115"/>
  <c r="J133"/>
  <c r="I133"/>
  <c r="M133"/>
  <c r="H133"/>
  <c r="L133"/>
  <c r="K133"/>
  <c r="H156"/>
  <c r="L156"/>
  <c r="K156"/>
  <c r="J156"/>
  <c r="I156"/>
  <c r="M156"/>
  <c r="J111"/>
  <c r="I111"/>
  <c r="M111"/>
  <c r="H111"/>
  <c r="L111"/>
  <c r="K111"/>
  <c r="H56"/>
  <c r="L56"/>
  <c r="K56"/>
  <c r="J56"/>
  <c r="I56"/>
  <c r="M56"/>
  <c r="J99"/>
  <c r="I99"/>
  <c r="M99"/>
  <c r="H99"/>
  <c r="L99"/>
  <c r="K99"/>
  <c r="H142"/>
  <c r="L142"/>
  <c r="K142"/>
  <c r="J142"/>
  <c r="I142"/>
  <c r="M142"/>
  <c r="H76"/>
  <c r="L76"/>
  <c r="K76"/>
  <c r="J76"/>
  <c r="I76"/>
  <c r="M76"/>
  <c r="J15"/>
  <c r="I15"/>
  <c r="M15"/>
  <c r="H15"/>
  <c r="L15"/>
  <c r="K15"/>
  <c r="K6"/>
  <c r="L6"/>
  <c r="M6"/>
  <c r="J6"/>
  <c r="J9"/>
  <c r="I9"/>
  <c r="M9"/>
  <c r="H9"/>
  <c r="L9"/>
  <c r="K9"/>
  <c r="J51"/>
  <c r="I51"/>
  <c r="M51"/>
  <c r="H51"/>
  <c r="L51"/>
  <c r="K51"/>
  <c r="J93"/>
  <c r="I93"/>
  <c r="M93"/>
  <c r="H93"/>
  <c r="L93"/>
  <c r="K93"/>
  <c r="H136"/>
  <c r="L136"/>
  <c r="K136"/>
  <c r="J136"/>
  <c r="I136"/>
  <c r="M136"/>
  <c r="H48"/>
  <c r="L48"/>
  <c r="K48"/>
  <c r="J48"/>
  <c r="I48"/>
  <c r="M48"/>
  <c r="H154"/>
  <c r="L154"/>
  <c r="K154"/>
  <c r="J154"/>
  <c r="I154"/>
  <c r="M154"/>
  <c r="J109"/>
  <c r="I109"/>
  <c r="M109"/>
  <c r="H109"/>
  <c r="L109"/>
  <c r="K109"/>
  <c r="I31"/>
  <c r="H132"/>
  <c r="L132"/>
  <c r="K132"/>
  <c r="J132"/>
  <c r="I132"/>
  <c r="M132"/>
  <c r="J87"/>
  <c r="I87"/>
  <c r="M87"/>
  <c r="H87"/>
  <c r="L87"/>
  <c r="K87"/>
  <c r="J75"/>
  <c r="I75"/>
  <c r="M75"/>
  <c r="H75"/>
  <c r="L75"/>
  <c r="K75"/>
  <c r="H118"/>
  <c r="L118"/>
  <c r="K118"/>
  <c r="J118"/>
  <c r="I118"/>
  <c r="M118"/>
  <c r="J137"/>
  <c r="I137"/>
  <c r="M137"/>
  <c r="H137"/>
  <c r="L137"/>
  <c r="K137"/>
  <c r="H58"/>
  <c r="L58"/>
  <c r="K58"/>
  <c r="J58"/>
  <c r="I58"/>
  <c r="M58"/>
  <c r="J101"/>
  <c r="I101"/>
  <c r="M101"/>
  <c r="H101"/>
  <c r="L101"/>
  <c r="K101"/>
  <c r="H144"/>
  <c r="L144"/>
  <c r="K144"/>
  <c r="J144"/>
  <c r="I144"/>
  <c r="M144"/>
  <c r="J13"/>
  <c r="I13"/>
  <c r="M13"/>
  <c r="H13"/>
  <c r="L13"/>
  <c r="K13"/>
  <c r="J57"/>
  <c r="I57"/>
  <c r="M57"/>
  <c r="H57"/>
  <c r="L57"/>
  <c r="K57"/>
  <c r="H130"/>
  <c r="L130"/>
  <c r="K130"/>
  <c r="J130"/>
  <c r="I130"/>
  <c r="M130"/>
  <c r="J43"/>
  <c r="I43"/>
  <c r="M43"/>
  <c r="H43"/>
  <c r="L43"/>
  <c r="K43"/>
  <c r="J159"/>
  <c r="I159"/>
  <c r="M159"/>
  <c r="H159"/>
  <c r="L159"/>
  <c r="K159"/>
  <c r="H60"/>
  <c r="L60"/>
  <c r="K60"/>
  <c r="J60"/>
  <c r="I60"/>
  <c r="M60"/>
  <c r="J145"/>
  <c r="I145"/>
  <c r="M145"/>
  <c r="H145"/>
  <c r="L145"/>
  <c r="K145"/>
  <c r="J139"/>
  <c r="I139"/>
  <c r="M139"/>
  <c r="H139"/>
  <c r="L139"/>
  <c r="K139"/>
  <c r="H50"/>
  <c r="L50"/>
  <c r="K50"/>
  <c r="J50"/>
  <c r="I50"/>
  <c r="M50"/>
  <c r="H116"/>
  <c r="L116"/>
  <c r="K116"/>
  <c r="J116"/>
  <c r="I116"/>
  <c r="M116"/>
  <c r="J71"/>
  <c r="I71"/>
  <c r="M71"/>
  <c r="H71"/>
  <c r="L71"/>
  <c r="K71"/>
  <c r="H38"/>
  <c r="L38"/>
  <c r="K38"/>
  <c r="J38"/>
  <c r="I38"/>
  <c r="M38"/>
  <c r="J89"/>
  <c r="I89"/>
  <c r="M89"/>
  <c r="H89"/>
  <c r="L89"/>
  <c r="K89"/>
  <c r="H22"/>
  <c r="L22"/>
  <c r="K22"/>
  <c r="J22"/>
  <c r="I22"/>
  <c r="M22"/>
  <c r="H64"/>
  <c r="L64"/>
  <c r="K64"/>
  <c r="J64"/>
  <c r="I64"/>
  <c r="M64"/>
  <c r="H62"/>
  <c r="L62"/>
  <c r="K62"/>
  <c r="J62"/>
  <c r="I62"/>
  <c r="M62"/>
  <c r="J147"/>
  <c r="I147"/>
  <c r="M147"/>
  <c r="H147"/>
  <c r="L147"/>
  <c r="K147"/>
  <c r="H82"/>
  <c r="L82"/>
  <c r="K82"/>
  <c r="J82"/>
  <c r="I82"/>
  <c r="M82"/>
  <c r="J37"/>
  <c r="I37"/>
  <c r="M37"/>
  <c r="H37"/>
  <c r="L37"/>
  <c r="K37"/>
  <c r="J143"/>
  <c r="I143"/>
  <c r="M143"/>
  <c r="H143"/>
  <c r="L143"/>
  <c r="K143"/>
  <c r="J65"/>
  <c r="I65"/>
  <c r="M65"/>
  <c r="H65"/>
  <c r="L65"/>
  <c r="K65"/>
  <c r="H16"/>
  <c r="L16"/>
  <c r="K16"/>
  <c r="J16"/>
  <c r="I16"/>
  <c r="M16"/>
  <c r="J17"/>
  <c r="I17"/>
  <c r="M17"/>
  <c r="H17"/>
  <c r="L17"/>
  <c r="K17"/>
  <c r="J19"/>
  <c r="I19"/>
  <c r="M19"/>
  <c r="H19"/>
  <c r="L19"/>
  <c r="K19"/>
  <c r="J123"/>
  <c r="I123"/>
  <c r="M123"/>
  <c r="H123"/>
  <c r="L123"/>
  <c r="K123"/>
  <c r="J141"/>
  <c r="I141"/>
  <c r="M141"/>
  <c r="H141"/>
  <c r="L141"/>
  <c r="K141"/>
  <c r="H36"/>
  <c r="L36"/>
  <c r="K36"/>
  <c r="J36"/>
  <c r="I36"/>
  <c r="M36"/>
  <c r="J119"/>
  <c r="I119"/>
  <c r="M119"/>
  <c r="H119"/>
  <c r="L119"/>
  <c r="K119"/>
  <c r="H150"/>
  <c r="L150"/>
  <c r="K150"/>
  <c r="J150"/>
  <c r="I150"/>
  <c r="M150"/>
  <c r="H84"/>
  <c r="L84"/>
  <c r="K84"/>
  <c r="J84"/>
  <c r="I84"/>
  <c r="M84"/>
  <c r="H46"/>
  <c r="L46"/>
  <c r="K46"/>
  <c r="J46"/>
  <c r="I46"/>
  <c r="M46"/>
  <c r="J131"/>
  <c r="I131"/>
  <c r="M131"/>
  <c r="H131"/>
  <c r="L131"/>
  <c r="K131"/>
  <c r="J117"/>
  <c r="I117"/>
  <c r="M117"/>
  <c r="H117"/>
  <c r="L117"/>
  <c r="K117"/>
  <c r="H108"/>
  <c r="L108"/>
  <c r="K108"/>
  <c r="J108"/>
  <c r="I108"/>
  <c r="M108"/>
  <c r="J63"/>
  <c r="I63"/>
  <c r="M63"/>
  <c r="H63"/>
  <c r="L63"/>
  <c r="K63"/>
  <c r="H40"/>
  <c r="L40"/>
  <c r="K40"/>
  <c r="J40"/>
  <c r="I40"/>
  <c r="M40"/>
  <c r="J83"/>
  <c r="I83"/>
  <c r="M83"/>
  <c r="H83"/>
  <c r="L83"/>
  <c r="K83"/>
  <c r="H126"/>
  <c r="L126"/>
  <c r="K126"/>
  <c r="J126"/>
  <c r="I126"/>
  <c r="M126"/>
  <c r="H92"/>
  <c r="L92"/>
  <c r="K92"/>
  <c r="J92"/>
  <c r="I92"/>
  <c r="M92"/>
  <c r="J45"/>
  <c r="I45"/>
  <c r="M45"/>
  <c r="H45"/>
  <c r="L45"/>
  <c r="K45"/>
  <c r="H88"/>
  <c r="L88"/>
  <c r="K88"/>
  <c r="J88"/>
  <c r="I88"/>
  <c r="M88"/>
  <c r="H86"/>
  <c r="L86"/>
  <c r="K86"/>
  <c r="J86"/>
  <c r="I86"/>
  <c r="M86"/>
  <c r="H74"/>
  <c r="L74"/>
  <c r="K74"/>
  <c r="J74"/>
  <c r="I74"/>
  <c r="M74"/>
  <c r="J125"/>
  <c r="I125"/>
  <c r="M125"/>
  <c r="H125"/>
  <c r="L125"/>
  <c r="K125"/>
  <c r="J47"/>
  <c r="I47"/>
  <c r="M47"/>
  <c r="H47"/>
  <c r="L47"/>
  <c r="K47"/>
  <c r="H148"/>
  <c r="L148"/>
  <c r="K148"/>
  <c r="J148"/>
  <c r="I148"/>
  <c r="M148"/>
  <c r="J103"/>
  <c r="I103"/>
  <c r="M103"/>
  <c r="H103"/>
  <c r="L103"/>
  <c r="K103"/>
  <c r="J121"/>
  <c r="I121"/>
  <c r="M121"/>
  <c r="H121"/>
  <c r="L121"/>
  <c r="K121"/>
  <c r="H96"/>
  <c r="L96"/>
  <c r="K96"/>
  <c r="J96"/>
  <c r="I96"/>
  <c r="M96"/>
  <c r="J7"/>
  <c r="I7"/>
  <c r="M7"/>
  <c r="H7"/>
  <c r="L7"/>
  <c r="K7"/>
  <c r="H94"/>
  <c r="L94"/>
  <c r="K94"/>
  <c r="J94"/>
  <c r="I94"/>
  <c r="M94"/>
  <c r="H114"/>
  <c r="L114"/>
  <c r="K114"/>
  <c r="J114"/>
  <c r="I114"/>
  <c r="M114"/>
  <c r="H8"/>
  <c r="L8"/>
  <c r="K8"/>
  <c r="J8"/>
  <c r="I8"/>
  <c r="M8"/>
  <c r="J97"/>
  <c r="I97"/>
  <c r="M97"/>
  <c r="H97"/>
  <c r="L97"/>
  <c r="K97"/>
  <c r="J23"/>
  <c r="I23"/>
  <c r="M23"/>
  <c r="H23"/>
  <c r="L23"/>
  <c r="K23"/>
  <c r="H10"/>
  <c r="L10"/>
  <c r="K10"/>
  <c r="J10"/>
  <c r="I10"/>
  <c r="M10"/>
  <c r="H14"/>
  <c r="L14"/>
  <c r="K14"/>
  <c r="J14"/>
  <c r="M14"/>
  <c r="I29"/>
  <c r="H29"/>
  <c r="L29"/>
  <c r="K29"/>
  <c r="H72"/>
  <c r="L72"/>
  <c r="K72"/>
  <c r="J72"/>
  <c r="I72"/>
  <c r="M72"/>
  <c r="H70"/>
  <c r="L70"/>
  <c r="K70"/>
  <c r="J70"/>
  <c r="I70"/>
  <c r="M70"/>
  <c r="J155"/>
  <c r="I155"/>
  <c r="M155"/>
  <c r="H155"/>
  <c r="L155"/>
  <c r="K155"/>
  <c r="J11"/>
  <c r="I11"/>
  <c r="M11"/>
  <c r="H11"/>
  <c r="L11"/>
  <c r="K11"/>
  <c r="H90"/>
  <c r="L90"/>
  <c r="K90"/>
  <c r="J90"/>
  <c r="I90"/>
  <c r="M90"/>
  <c r="J151"/>
  <c r="I151"/>
  <c r="M151"/>
  <c r="H151"/>
  <c r="L151"/>
  <c r="K151"/>
  <c r="H54"/>
  <c r="L54"/>
  <c r="K54"/>
  <c r="J54"/>
  <c r="I54"/>
  <c r="M54"/>
  <c r="J73"/>
  <c r="I73"/>
  <c r="M73"/>
  <c r="H73"/>
  <c r="L73"/>
  <c r="K73"/>
  <c r="H80"/>
  <c r="L80"/>
  <c r="K80"/>
  <c r="J80"/>
  <c r="I80"/>
  <c r="M80"/>
  <c r="H78"/>
  <c r="L78"/>
  <c r="K78"/>
  <c r="J78"/>
  <c r="I78"/>
  <c r="M78"/>
  <c r="H66"/>
  <c r="L66"/>
  <c r="K66"/>
  <c r="J66"/>
  <c r="I66"/>
  <c r="M66"/>
  <c r="J149"/>
  <c r="I149"/>
  <c r="M149"/>
  <c r="H149"/>
  <c r="L149"/>
  <c r="K149"/>
  <c r="J25"/>
  <c r="M25"/>
  <c r="H25"/>
  <c r="L25"/>
  <c r="H140"/>
  <c r="L140"/>
  <c r="K140"/>
  <c r="J140"/>
  <c r="I140"/>
  <c r="M140"/>
  <c r="J95"/>
  <c r="I95"/>
  <c r="M95"/>
  <c r="H95"/>
  <c r="L95"/>
  <c r="K95"/>
  <c r="H158"/>
  <c r="L158"/>
  <c r="K158"/>
  <c r="J158"/>
  <c r="I158"/>
  <c r="M158"/>
  <c r="J81"/>
  <c r="I81"/>
  <c r="M81"/>
  <c r="H81"/>
  <c r="L81"/>
  <c r="K81"/>
  <c r="H35"/>
  <c r="J77"/>
  <c r="I77"/>
  <c r="M77"/>
  <c r="H77"/>
  <c r="L77"/>
  <c r="K77"/>
  <c r="H120"/>
  <c r="L120"/>
  <c r="K120"/>
  <c r="J120"/>
  <c r="I120"/>
  <c r="M120"/>
  <c r="L32"/>
  <c r="J32"/>
  <c r="M32"/>
  <c r="H106"/>
  <c r="L106"/>
  <c r="K106"/>
  <c r="J106"/>
  <c r="I106"/>
  <c r="M106"/>
  <c r="J157"/>
  <c r="I157"/>
  <c r="M157"/>
  <c r="H157"/>
  <c r="L157"/>
  <c r="K157"/>
  <c r="H52"/>
  <c r="L52"/>
  <c r="K52"/>
  <c r="J52"/>
  <c r="I52"/>
  <c r="M52"/>
  <c r="J135"/>
  <c r="I135"/>
  <c r="M135"/>
  <c r="H135"/>
  <c r="L135"/>
  <c r="K135"/>
  <c r="H68"/>
  <c r="L68"/>
  <c r="K68"/>
  <c r="J68"/>
  <c r="I68"/>
  <c r="M68"/>
  <c r="J153"/>
  <c r="I153"/>
  <c r="M153"/>
  <c r="H153"/>
  <c r="L153"/>
  <c r="K153"/>
  <c r="H42"/>
  <c r="L42"/>
  <c r="K42"/>
  <c r="J42"/>
  <c r="I42"/>
  <c r="M42"/>
  <c r="J85"/>
  <c r="I85"/>
  <c r="M85"/>
  <c r="H85"/>
  <c r="L85"/>
  <c r="K85"/>
  <c r="H128"/>
  <c r="L128"/>
  <c r="K128"/>
  <c r="J128"/>
  <c r="I128"/>
  <c r="M128"/>
  <c r="J41"/>
  <c r="I41"/>
  <c r="M41"/>
  <c r="H41"/>
  <c r="L41"/>
  <c r="K41"/>
  <c r="H146"/>
  <c r="L146"/>
  <c r="K146"/>
  <c r="J146"/>
  <c r="I146"/>
  <c r="M146"/>
  <c r="J59"/>
  <c r="I59"/>
  <c r="M59"/>
  <c r="H59"/>
  <c r="L59"/>
  <c r="K59"/>
  <c r="J39"/>
  <c r="I39"/>
  <c r="M39"/>
  <c r="H39"/>
  <c r="L39"/>
  <c r="K39"/>
  <c r="H124"/>
  <c r="L124"/>
  <c r="K124"/>
  <c r="J124"/>
  <c r="I124"/>
  <c r="M124"/>
  <c r="J79"/>
  <c r="I79"/>
  <c r="M79"/>
  <c r="H79"/>
  <c r="L79"/>
  <c r="K79"/>
  <c r="J67"/>
  <c r="I67"/>
  <c r="M67"/>
  <c r="H67"/>
  <c r="L67"/>
  <c r="K67"/>
  <c r="H110"/>
  <c r="L110"/>
  <c r="K110"/>
  <c r="J110"/>
  <c r="I110"/>
  <c r="M110"/>
  <c r="H44"/>
  <c r="L44"/>
  <c r="K44"/>
  <c r="J44"/>
  <c r="I44"/>
  <c r="M44"/>
  <c r="J129"/>
  <c r="I129"/>
  <c r="M129"/>
  <c r="H129"/>
  <c r="L129"/>
  <c r="K129"/>
  <c r="H20"/>
  <c r="L20"/>
  <c r="K20"/>
  <c r="J20"/>
  <c r="I20"/>
  <c r="M20"/>
  <c r="M111" i="9" l="1"/>
  <c r="M138"/>
  <c r="M98"/>
  <c r="M31"/>
  <c r="M14"/>
  <c r="M29"/>
  <c r="M23"/>
  <c r="M86"/>
  <c r="M19"/>
  <c r="M80"/>
  <c r="M156"/>
  <c r="M74"/>
  <c r="M28"/>
  <c r="M24"/>
  <c r="M134"/>
  <c r="M106"/>
  <c r="M60"/>
  <c r="M79"/>
  <c r="M88"/>
  <c r="M112"/>
  <c r="M142"/>
  <c r="M68"/>
  <c r="M76"/>
  <c r="M147"/>
  <c r="M51"/>
  <c r="M66"/>
  <c r="M30"/>
  <c r="M131"/>
  <c r="M17"/>
  <c r="M87"/>
  <c r="M56"/>
  <c r="M92"/>
  <c r="M114"/>
  <c r="M32"/>
  <c r="M15"/>
  <c r="M35"/>
  <c r="M9"/>
  <c r="M90"/>
  <c r="M44"/>
  <c r="M115"/>
  <c r="M150"/>
  <c r="M144"/>
  <c r="M161"/>
  <c r="M154"/>
  <c r="M18"/>
  <c r="M140"/>
  <c r="M61"/>
  <c r="M126"/>
  <c r="M97"/>
  <c r="M91"/>
  <c r="M45"/>
  <c r="M104"/>
  <c r="M50"/>
  <c r="M93"/>
  <c r="M117"/>
  <c r="M16"/>
  <c r="M53"/>
  <c r="M49"/>
  <c r="M149"/>
  <c r="M69"/>
  <c r="M133"/>
  <c r="M105"/>
  <c r="M7"/>
  <c r="O7" s="1"/>
  <c r="M65"/>
  <c r="M153"/>
  <c r="M82"/>
  <c r="M36"/>
  <c r="M46"/>
  <c r="M55"/>
  <c r="M116"/>
  <c r="M151"/>
  <c r="M39"/>
  <c r="M139"/>
  <c r="M70"/>
  <c r="M26"/>
  <c r="M52"/>
  <c r="M123"/>
  <c r="M158"/>
  <c r="M160"/>
  <c r="M122"/>
  <c r="M143"/>
  <c r="M109"/>
  <c r="M43"/>
  <c r="M58"/>
  <c r="M12"/>
  <c r="M54"/>
  <c r="M63"/>
  <c r="M124"/>
  <c r="M159"/>
  <c r="M42"/>
  <c r="M129"/>
  <c r="M108"/>
  <c r="M81"/>
  <c r="M75"/>
  <c r="M119"/>
  <c r="M34"/>
  <c r="M59"/>
  <c r="M13"/>
  <c r="M113"/>
  <c r="M110"/>
  <c r="M38"/>
  <c r="M64"/>
  <c r="M40"/>
  <c r="M57"/>
  <c r="M157"/>
  <c r="M135"/>
  <c r="M128"/>
  <c r="M130"/>
  <c r="M47"/>
  <c r="M100"/>
  <c r="M78"/>
  <c r="M11"/>
  <c r="M72"/>
  <c r="M148"/>
  <c r="M22"/>
  <c r="M77"/>
  <c r="M71"/>
  <c r="M152"/>
  <c r="M96"/>
  <c r="M67"/>
  <c r="M118"/>
  <c r="M48"/>
  <c r="M33"/>
  <c r="M121"/>
  <c r="M73"/>
  <c r="M85"/>
  <c r="M8"/>
  <c r="M25"/>
  <c r="M101"/>
  <c r="M95"/>
  <c r="M125"/>
  <c r="M136"/>
  <c r="M137"/>
  <c r="M20"/>
  <c r="M120"/>
  <c r="M102"/>
  <c r="N102" s="1"/>
  <c r="M141"/>
  <c r="M107"/>
  <c r="N107" s="1"/>
  <c r="M89"/>
  <c r="N89" s="1"/>
  <c r="M83"/>
  <c r="N83" s="1"/>
  <c r="M37"/>
  <c r="M127"/>
  <c r="M62"/>
  <c r="M10"/>
  <c r="N10" s="1"/>
  <c r="M132"/>
  <c r="M145"/>
  <c r="M146"/>
  <c r="M41"/>
  <c r="M21"/>
  <c r="M99"/>
  <c r="M84"/>
  <c r="M155"/>
  <c r="N155" s="1"/>
  <c r="M103"/>
  <c r="N111"/>
  <c r="N79"/>
  <c r="N94"/>
  <c r="N27"/>
  <c r="L17" i="15"/>
  <c r="N17" s="1"/>
  <c r="L146"/>
  <c r="L58"/>
  <c r="M58" s="1"/>
  <c r="L90"/>
  <c r="M90" s="1"/>
  <c r="L122"/>
  <c r="M122" s="1"/>
  <c r="L35"/>
  <c r="L142"/>
  <c r="M142" s="1"/>
  <c r="L46"/>
  <c r="M46" s="1"/>
  <c r="L78"/>
  <c r="M78" s="1"/>
  <c r="L110"/>
  <c r="L57"/>
  <c r="M57" s="1"/>
  <c r="L89"/>
  <c r="N89" s="1"/>
  <c r="L141"/>
  <c r="N141" s="1"/>
  <c r="L21"/>
  <c r="L53"/>
  <c r="N53" s="1"/>
  <c r="L85"/>
  <c r="M85" s="1"/>
  <c r="L117"/>
  <c r="N117" s="1"/>
  <c r="L24"/>
  <c r="M24" s="1"/>
  <c r="L51"/>
  <c r="M51" s="1"/>
  <c r="L83"/>
  <c r="M83" s="1"/>
  <c r="L115"/>
  <c r="M115" s="1"/>
  <c r="L121"/>
  <c r="L8"/>
  <c r="N8" s="1"/>
  <c r="L159"/>
  <c r="M159" s="1"/>
  <c r="L39"/>
  <c r="N39" s="1"/>
  <c r="L71"/>
  <c r="L103"/>
  <c r="N103" s="1"/>
  <c r="L23"/>
  <c r="N23" s="1"/>
  <c r="L135"/>
  <c r="N135" s="1"/>
  <c r="N80" i="9"/>
  <c r="N14"/>
  <c r="N29"/>
  <c r="N86"/>
  <c r="N19"/>
  <c r="N74"/>
  <c r="N28"/>
  <c r="N127"/>
  <c r="N62"/>
  <c r="N135"/>
  <c r="L41" i="15"/>
  <c r="N41" s="1"/>
  <c r="L73"/>
  <c r="M73" s="1"/>
  <c r="L105"/>
  <c r="M105" s="1"/>
  <c r="L137"/>
  <c r="M137" s="1"/>
  <c r="L157"/>
  <c r="M157" s="1"/>
  <c r="L37"/>
  <c r="M37" s="1"/>
  <c r="L69"/>
  <c r="M69" s="1"/>
  <c r="L101"/>
  <c r="M101" s="1"/>
  <c r="L133"/>
  <c r="M133" s="1"/>
  <c r="L145"/>
  <c r="M145" s="1"/>
  <c r="N110" i="9"/>
  <c r="N38"/>
  <c r="N64"/>
  <c r="N40"/>
  <c r="N128"/>
  <c r="N132"/>
  <c r="N88"/>
  <c r="N112"/>
  <c r="N114"/>
  <c r="N52"/>
  <c r="N24" i="15"/>
  <c r="O24" s="1"/>
  <c r="N51"/>
  <c r="N115"/>
  <c r="M8"/>
  <c r="M39"/>
  <c r="N71"/>
  <c r="M71"/>
  <c r="M135"/>
  <c r="N37"/>
  <c r="M17"/>
  <c r="N146"/>
  <c r="M146"/>
  <c r="N122"/>
  <c r="M35"/>
  <c r="N35"/>
  <c r="N78"/>
  <c r="N110"/>
  <c r="M110"/>
  <c r="N65" i="9"/>
  <c r="N153"/>
  <c r="N57"/>
  <c r="N157"/>
  <c r="N141"/>
  <c r="N37"/>
  <c r="N145"/>
  <c r="L16" i="15"/>
  <c r="L25"/>
  <c r="L154"/>
  <c r="L66"/>
  <c r="L98"/>
  <c r="L130"/>
  <c r="L11"/>
  <c r="L12"/>
  <c r="L150"/>
  <c r="L22"/>
  <c r="L54"/>
  <c r="L86"/>
  <c r="L118"/>
  <c r="L31"/>
  <c r="N21" i="9"/>
  <c r="N99"/>
  <c r="N84"/>
  <c r="N103"/>
  <c r="N121" i="15"/>
  <c r="M121"/>
  <c r="N21"/>
  <c r="M21"/>
  <c r="M53"/>
  <c r="M12" i="13"/>
  <c r="L12"/>
  <c r="L42" i="15"/>
  <c r="L74"/>
  <c r="L106"/>
  <c r="L138"/>
  <c r="L158"/>
  <c r="L30"/>
  <c r="L62"/>
  <c r="L94"/>
  <c r="L126"/>
  <c r="N32" i="9"/>
  <c r="N108"/>
  <c r="N81"/>
  <c r="N75"/>
  <c r="N119"/>
  <c r="N34"/>
  <c r="N59"/>
  <c r="N13"/>
  <c r="N113"/>
  <c r="L32" i="15"/>
  <c r="L64"/>
  <c r="L96"/>
  <c r="L128"/>
  <c r="L27"/>
  <c r="L156"/>
  <c r="L28"/>
  <c r="L60"/>
  <c r="L92"/>
  <c r="L124"/>
  <c r="L15"/>
  <c r="L144"/>
  <c r="N142" i="9"/>
  <c r="N68"/>
  <c r="N76"/>
  <c r="N147"/>
  <c r="N51"/>
  <c r="N66"/>
  <c r="N20"/>
  <c r="N30"/>
  <c r="N60"/>
  <c r="N131"/>
  <c r="N120"/>
  <c r="N106"/>
  <c r="L49" i="15"/>
  <c r="L81"/>
  <c r="L113"/>
  <c r="L10"/>
  <c r="L45"/>
  <c r="L77"/>
  <c r="L109"/>
  <c r="L153"/>
  <c r="N50" i="9"/>
  <c r="N17"/>
  <c r="N93"/>
  <c r="N87"/>
  <c r="N117"/>
  <c r="N16"/>
  <c r="N56"/>
  <c r="N92"/>
  <c r="N138"/>
  <c r="N53"/>
  <c r="N49"/>
  <c r="N149"/>
  <c r="N69"/>
  <c r="N133"/>
  <c r="N105"/>
  <c r="K12" i="13"/>
  <c r="L65" i="15"/>
  <c r="L97"/>
  <c r="L129"/>
  <c r="L149"/>
  <c r="L29"/>
  <c r="L61"/>
  <c r="L93"/>
  <c r="L125"/>
  <c r="N73" i="9"/>
  <c r="N85"/>
  <c r="N8"/>
  <c r="N25"/>
  <c r="N101"/>
  <c r="N95"/>
  <c r="N125"/>
  <c r="N136"/>
  <c r="N134"/>
  <c r="N137"/>
  <c r="L59" i="15"/>
  <c r="L91"/>
  <c r="L123"/>
  <c r="L47"/>
  <c r="L79"/>
  <c r="L111"/>
  <c r="N18" i="9"/>
  <c r="N140"/>
  <c r="N61"/>
  <c r="N126"/>
  <c r="N97"/>
  <c r="N91"/>
  <c r="N45"/>
  <c r="L40" i="15"/>
  <c r="L72"/>
  <c r="L104"/>
  <c r="L136"/>
  <c r="L36"/>
  <c r="L68"/>
  <c r="L100"/>
  <c r="L132"/>
  <c r="L14"/>
  <c r="L152"/>
  <c r="N139" i="9"/>
  <c r="N70"/>
  <c r="N26"/>
  <c r="N98"/>
  <c r="N31"/>
  <c r="N123"/>
  <c r="N158"/>
  <c r="N160"/>
  <c r="N122"/>
  <c r="L48" i="15"/>
  <c r="L80"/>
  <c r="L112"/>
  <c r="L34"/>
  <c r="L44"/>
  <c r="L76"/>
  <c r="L108"/>
  <c r="L140"/>
  <c r="L9"/>
  <c r="N143" i="9"/>
  <c r="N109"/>
  <c r="N43"/>
  <c r="N58"/>
  <c r="N12"/>
  <c r="N54"/>
  <c r="N63"/>
  <c r="N124"/>
  <c r="N159"/>
  <c r="N42"/>
  <c r="N129"/>
  <c r="J12" i="13"/>
  <c r="L34"/>
  <c r="L56" i="15"/>
  <c r="L88"/>
  <c r="L120"/>
  <c r="L33"/>
  <c r="L19"/>
  <c r="L148"/>
  <c r="L20"/>
  <c r="L52"/>
  <c r="L84"/>
  <c r="L116"/>
  <c r="N35" i="9"/>
  <c r="N9"/>
  <c r="N90"/>
  <c r="N44"/>
  <c r="N115"/>
  <c r="N150"/>
  <c r="N144"/>
  <c r="N161"/>
  <c r="N154"/>
  <c r="L7" i="15"/>
  <c r="L18"/>
  <c r="L50"/>
  <c r="L82"/>
  <c r="L114"/>
  <c r="L38"/>
  <c r="L70"/>
  <c r="L102"/>
  <c r="L134"/>
  <c r="N46" i="9"/>
  <c r="N55"/>
  <c r="N116"/>
  <c r="N151"/>
  <c r="N24"/>
  <c r="N39"/>
  <c r="L147" i="15"/>
  <c r="L26"/>
  <c r="L67"/>
  <c r="L99"/>
  <c r="L131"/>
  <c r="L13"/>
  <c r="L143"/>
  <c r="L55"/>
  <c r="L87"/>
  <c r="L119"/>
  <c r="N15" i="9"/>
  <c r="N47"/>
  <c r="N100"/>
  <c r="N78"/>
  <c r="N11"/>
  <c r="N72"/>
  <c r="N148"/>
  <c r="N22"/>
  <c r="N77"/>
  <c r="N71"/>
  <c r="N152"/>
  <c r="L155" i="15"/>
  <c r="L43"/>
  <c r="L75"/>
  <c r="L107"/>
  <c r="L139"/>
  <c r="L151"/>
  <c r="L63"/>
  <c r="L95"/>
  <c r="L127"/>
  <c r="L160"/>
  <c r="N96" i="9"/>
  <c r="N67"/>
  <c r="N118"/>
  <c r="N48"/>
  <c r="N33"/>
  <c r="N121"/>
  <c r="O155"/>
  <c r="O112"/>
  <c r="L6" i="15"/>
  <c r="O81" i="9"/>
  <c r="O59"/>
  <c r="O53"/>
  <c r="O133"/>
  <c r="O131"/>
  <c r="O86"/>
  <c r="O125"/>
  <c r="O13"/>
  <c r="O110"/>
  <c r="O40"/>
  <c r="O66"/>
  <c r="O139"/>
  <c r="O94"/>
  <c r="O27"/>
  <c r="O28"/>
  <c r="O76"/>
  <c r="O29"/>
  <c r="O17"/>
  <c r="O19"/>
  <c r="O16"/>
  <c r="O31"/>
  <c r="I27" i="13"/>
  <c r="J28"/>
  <c r="K31"/>
  <c r="M30"/>
  <c r="M26"/>
  <c r="M24"/>
  <c r="M34"/>
  <c r="H33"/>
  <c r="M35"/>
  <c r="M29"/>
  <c r="H34"/>
  <c r="K32"/>
  <c r="L35"/>
  <c r="J35"/>
  <c r="J29"/>
  <c r="I28"/>
  <c r="H28"/>
  <c r="M27"/>
  <c r="L33"/>
  <c r="J33"/>
  <c r="M31"/>
  <c r="K30"/>
  <c r="K26"/>
  <c r="K24"/>
  <c r="K34"/>
  <c r="K35"/>
  <c r="I35"/>
  <c r="M28"/>
  <c r="L28"/>
  <c r="H27"/>
  <c r="K33"/>
  <c r="I33"/>
  <c r="H31"/>
  <c r="J30"/>
  <c r="J26"/>
  <c r="J24"/>
  <c r="J34"/>
  <c r="I32"/>
  <c r="H32"/>
  <c r="K28"/>
  <c r="L27"/>
  <c r="J27"/>
  <c r="M33"/>
  <c r="L31"/>
  <c r="J31"/>
  <c r="I30"/>
  <c r="H30"/>
  <c r="I26"/>
  <c r="H26"/>
  <c r="I24"/>
  <c r="H24"/>
  <c r="I34"/>
  <c r="O58" i="9" l="1"/>
  <c r="O73"/>
  <c r="O108"/>
  <c r="O18"/>
  <c r="O144"/>
  <c r="O34"/>
  <c r="O160"/>
  <c r="M117" i="15"/>
  <c r="N133"/>
  <c r="O97" i="9"/>
  <c r="O79"/>
  <c r="O107"/>
  <c r="M141" i="15"/>
  <c r="M41"/>
  <c r="O134" i="9"/>
  <c r="O142"/>
  <c r="O74"/>
  <c r="O101"/>
  <c r="O92"/>
  <c r="O17" i="15"/>
  <c r="O151" i="9"/>
  <c r="O118"/>
  <c r="O48"/>
  <c r="O124"/>
  <c r="O141"/>
  <c r="O123"/>
  <c r="O35"/>
  <c r="O26"/>
  <c r="O126"/>
  <c r="O65"/>
  <c r="O138"/>
  <c r="O25"/>
  <c r="O154"/>
  <c r="O69"/>
  <c r="O51"/>
  <c r="O60"/>
  <c r="O117"/>
  <c r="O88"/>
  <c r="O8"/>
  <c r="O122"/>
  <c r="O10"/>
  <c r="P10" s="1"/>
  <c r="O63"/>
  <c r="O38"/>
  <c r="O70"/>
  <c r="O157"/>
  <c r="O129"/>
  <c r="O61"/>
  <c r="O119"/>
  <c r="O99"/>
  <c r="O147"/>
  <c r="O32"/>
  <c r="O161"/>
  <c r="O44"/>
  <c r="O52"/>
  <c r="N82"/>
  <c r="O82"/>
  <c r="N104"/>
  <c r="O104"/>
  <c r="O20"/>
  <c r="O120"/>
  <c r="O57"/>
  <c r="N90" i="15"/>
  <c r="O21" i="9"/>
  <c r="P21" s="1"/>
  <c r="O12"/>
  <c r="P12" s="1"/>
  <c r="O37"/>
  <c r="O111"/>
  <c r="O105"/>
  <c r="O49"/>
  <c r="O93"/>
  <c r="O75"/>
  <c r="O56"/>
  <c r="O103"/>
  <c r="N130"/>
  <c r="O130"/>
  <c r="O78"/>
  <c r="O90"/>
  <c r="N69" i="15"/>
  <c r="O22" i="9"/>
  <c r="P22" s="1"/>
  <c r="O42"/>
  <c r="N105" i="15"/>
  <c r="M103"/>
  <c r="N41" i="9"/>
  <c r="O41"/>
  <c r="N73" i="15"/>
  <c r="O77" i="9"/>
  <c r="O11"/>
  <c r="O24"/>
  <c r="P24" s="1"/>
  <c r="O15"/>
  <c r="P15" s="1"/>
  <c r="O100"/>
  <c r="O46"/>
  <c r="O21" i="15"/>
  <c r="O121" i="9"/>
  <c r="O152"/>
  <c r="O67"/>
  <c r="O148"/>
  <c r="N36"/>
  <c r="O36"/>
  <c r="O106"/>
  <c r="O149"/>
  <c r="O113"/>
  <c r="O62"/>
  <c r="N101" i="15"/>
  <c r="N137"/>
  <c r="N159"/>
  <c r="O14" i="9"/>
  <c r="P14" s="1"/>
  <c r="O89"/>
  <c r="O84"/>
  <c r="O102"/>
  <c r="O114"/>
  <c r="O87"/>
  <c r="N46" i="15"/>
  <c r="O30" i="9"/>
  <c r="P30" s="1"/>
  <c r="O153"/>
  <c r="O33"/>
  <c r="P33" s="1"/>
  <c r="O71"/>
  <c r="O80"/>
  <c r="O91"/>
  <c r="M89" i="15"/>
  <c r="O72" i="9"/>
  <c r="O96"/>
  <c r="O95"/>
  <c r="O150"/>
  <c r="O140"/>
  <c r="O98"/>
  <c r="O9"/>
  <c r="P9" s="1"/>
  <c r="O143"/>
  <c r="O137"/>
  <c r="O158"/>
  <c r="O47"/>
  <c r="O85"/>
  <c r="N156"/>
  <c r="O156"/>
  <c r="O35" i="15"/>
  <c r="N23" i="9"/>
  <c r="O23"/>
  <c r="N57" i="15"/>
  <c r="N142"/>
  <c r="N58"/>
  <c r="N157"/>
  <c r="O8"/>
  <c r="N145"/>
  <c r="N85"/>
  <c r="M23"/>
  <c r="O23" s="1"/>
  <c r="N83"/>
  <c r="N146" i="9"/>
  <c r="O146"/>
  <c r="N95" i="15"/>
  <c r="M95"/>
  <c r="N107"/>
  <c r="M107"/>
  <c r="N87"/>
  <c r="M87"/>
  <c r="N131"/>
  <c r="M131"/>
  <c r="M147"/>
  <c r="N147"/>
  <c r="N38"/>
  <c r="M38"/>
  <c r="M18"/>
  <c r="N18"/>
  <c r="N84"/>
  <c r="M84"/>
  <c r="M19"/>
  <c r="N19"/>
  <c r="N56"/>
  <c r="M56"/>
  <c r="N108"/>
  <c r="M108"/>
  <c r="N112"/>
  <c r="M112"/>
  <c r="N100"/>
  <c r="M100"/>
  <c r="N104"/>
  <c r="M104"/>
  <c r="N79"/>
  <c r="M79"/>
  <c r="N59"/>
  <c r="M59"/>
  <c r="N93"/>
  <c r="M93"/>
  <c r="N129"/>
  <c r="M129"/>
  <c r="N77"/>
  <c r="M77"/>
  <c r="N81"/>
  <c r="M81"/>
  <c r="N124"/>
  <c r="M124"/>
  <c r="M156"/>
  <c r="N156"/>
  <c r="N64"/>
  <c r="M64"/>
  <c r="N94"/>
  <c r="M94"/>
  <c r="N138"/>
  <c r="M138"/>
  <c r="M31"/>
  <c r="N31"/>
  <c r="M22"/>
  <c r="N22"/>
  <c r="N130"/>
  <c r="M130"/>
  <c r="N25"/>
  <c r="M25"/>
  <c r="N127"/>
  <c r="M127"/>
  <c r="N139"/>
  <c r="M139"/>
  <c r="M155"/>
  <c r="N155"/>
  <c r="N119"/>
  <c r="M119"/>
  <c r="M13"/>
  <c r="N13"/>
  <c r="M26"/>
  <c r="N26"/>
  <c r="N70"/>
  <c r="M70"/>
  <c r="N50"/>
  <c r="M50"/>
  <c r="N116"/>
  <c r="M116"/>
  <c r="N148"/>
  <c r="M148"/>
  <c r="N88"/>
  <c r="M88"/>
  <c r="N140"/>
  <c r="M140"/>
  <c r="M34"/>
  <c r="N34"/>
  <c r="N132"/>
  <c r="M132"/>
  <c r="N136"/>
  <c r="M136"/>
  <c r="N111"/>
  <c r="M111"/>
  <c r="N91"/>
  <c r="M91"/>
  <c r="N125"/>
  <c r="M125"/>
  <c r="N149"/>
  <c r="M149"/>
  <c r="N109"/>
  <c r="M109"/>
  <c r="N113"/>
  <c r="M113"/>
  <c r="N15"/>
  <c r="M15"/>
  <c r="N28"/>
  <c r="M28"/>
  <c r="N96"/>
  <c r="M96"/>
  <c r="N126"/>
  <c r="M126"/>
  <c r="M158"/>
  <c r="N158"/>
  <c r="N42"/>
  <c r="M42"/>
  <c r="N54"/>
  <c r="M54"/>
  <c r="M11"/>
  <c r="N11"/>
  <c r="N154"/>
  <c r="M154"/>
  <c r="M160"/>
  <c r="N160"/>
  <c r="M151"/>
  <c r="N151"/>
  <c r="N43"/>
  <c r="M43"/>
  <c r="N143"/>
  <c r="M143"/>
  <c r="N67"/>
  <c r="M67"/>
  <c r="N102"/>
  <c r="M102"/>
  <c r="N82"/>
  <c r="M82"/>
  <c r="N20"/>
  <c r="M20"/>
  <c r="N120"/>
  <c r="M120"/>
  <c r="M9"/>
  <c r="N9"/>
  <c r="N44"/>
  <c r="M44"/>
  <c r="N48"/>
  <c r="M48"/>
  <c r="M14"/>
  <c r="N14"/>
  <c r="N36"/>
  <c r="M36"/>
  <c r="N40"/>
  <c r="M40"/>
  <c r="N123"/>
  <c r="M123"/>
  <c r="M29"/>
  <c r="N29"/>
  <c r="N65"/>
  <c r="M65"/>
  <c r="N153"/>
  <c r="M153"/>
  <c r="M10"/>
  <c r="N10"/>
  <c r="N144"/>
  <c r="M144"/>
  <c r="N60"/>
  <c r="M60"/>
  <c r="N128"/>
  <c r="M128"/>
  <c r="M30"/>
  <c r="N30"/>
  <c r="N74"/>
  <c r="M74"/>
  <c r="N86"/>
  <c r="M86"/>
  <c r="N12"/>
  <c r="M12"/>
  <c r="N66"/>
  <c r="M66"/>
  <c r="N63"/>
  <c r="M63"/>
  <c r="N75"/>
  <c r="M75"/>
  <c r="N55"/>
  <c r="M55"/>
  <c r="N99"/>
  <c r="M99"/>
  <c r="N134"/>
  <c r="M134"/>
  <c r="N114"/>
  <c r="M114"/>
  <c r="N7"/>
  <c r="M7"/>
  <c r="N52"/>
  <c r="M52"/>
  <c r="N33"/>
  <c r="M33"/>
  <c r="N76"/>
  <c r="M76"/>
  <c r="N80"/>
  <c r="M80"/>
  <c r="N152"/>
  <c r="M152"/>
  <c r="N68"/>
  <c r="M68"/>
  <c r="N72"/>
  <c r="M72"/>
  <c r="N47"/>
  <c r="M47"/>
  <c r="N61"/>
  <c r="M61"/>
  <c r="N97"/>
  <c r="M97"/>
  <c r="N45"/>
  <c r="M45"/>
  <c r="N49"/>
  <c r="M49"/>
  <c r="N92"/>
  <c r="M92"/>
  <c r="M27"/>
  <c r="N27"/>
  <c r="N32"/>
  <c r="M32"/>
  <c r="N62"/>
  <c r="M62"/>
  <c r="N106"/>
  <c r="M106"/>
  <c r="N118"/>
  <c r="M118"/>
  <c r="M150"/>
  <c r="N150"/>
  <c r="N98"/>
  <c r="M98"/>
  <c r="N16"/>
  <c r="M16"/>
  <c r="N6"/>
  <c r="M6"/>
  <c r="O83" i="9"/>
  <c r="O50"/>
  <c r="O132"/>
  <c r="O128"/>
  <c r="O64"/>
  <c r="O115"/>
  <c r="O159"/>
  <c r="O43"/>
  <c r="O45"/>
  <c r="O116"/>
  <c r="O145"/>
  <c r="O54"/>
  <c r="O127"/>
  <c r="O68"/>
  <c r="N7"/>
  <c r="O135"/>
  <c r="O39"/>
  <c r="O55"/>
  <c r="O109"/>
  <c r="O136"/>
  <c r="P32"/>
  <c r="P31"/>
  <c r="P34"/>
  <c r="P13"/>
  <c r="P27"/>
  <c r="P18"/>
  <c r="P26"/>
  <c r="P29"/>
  <c r="P20"/>
  <c r="P35"/>
  <c r="P16"/>
  <c r="P8"/>
  <c r="P17"/>
  <c r="P19"/>
  <c r="P25"/>
  <c r="P36" l="1"/>
  <c r="P23"/>
  <c r="O20" i="15"/>
  <c r="O9"/>
  <c r="O12"/>
  <c r="O25"/>
  <c r="O22"/>
  <c r="O18"/>
  <c r="O26"/>
  <c r="O34"/>
  <c r="O27"/>
  <c r="O33"/>
  <c r="O16"/>
  <c r="O29"/>
  <c r="O14"/>
  <c r="O7"/>
  <c r="O30"/>
  <c r="O10"/>
  <c r="O15"/>
  <c r="O31"/>
  <c r="O32"/>
  <c r="O13"/>
  <c r="O19"/>
  <c r="O11"/>
  <c r="O28"/>
  <c r="O6"/>
  <c r="P7" i="9"/>
  <c r="P28"/>
  <c r="P11"/>
</calcChain>
</file>

<file path=xl/sharedStrings.xml><?xml version="1.0" encoding="utf-8"?>
<sst xmlns="http://schemas.openxmlformats.org/spreadsheetml/2006/main" count="5238" uniqueCount="1687">
  <si>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</si>
  <si>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</si>
  <si>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</si>
  <si>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</si>
  <si>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</si>
  <si>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</si>
  <si>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</si>
  <si>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</si>
  <si>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</si>
  <si>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</si>
  <si>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</si>
  <si>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</si>
  <si>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</si>
  <si>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</si>
  <si>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</si>
  <si>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</si>
  <si>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</si>
  <si>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</si>
  <si>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</si>
  <si>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</si>
  <si>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</si>
  <si>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</si>
  <si>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</si>
  <si>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</si>
  <si>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</si>
  <si>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</si>
  <si>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</si>
  <si>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</si>
  <si>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</si>
  <si>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</si>
  <si>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</si>
  <si>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</si>
  <si>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</si>
  <si>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</si>
  <si>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</si>
  <si>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</si>
  <si>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</si>
  <si>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</si>
  <si>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</si>
  <si>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</si>
  <si>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</si>
  <si>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</si>
  <si>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</si>
  <si>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</si>
  <si>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</si>
  <si>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</si>
  <si>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</si>
  <si>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</si>
  <si>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</si>
  <si>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</si>
  <si>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</si>
  <si>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</si>
  <si>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</si>
  <si>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</si>
  <si>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</si>
  <si>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</si>
  <si>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</si>
  <si>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</si>
  <si>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</si>
  <si>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</si>
  <si>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</si>
  <si>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</si>
  <si>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</si>
  <si>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</si>
  <si>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</si>
  <si>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</si>
  <si>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</si>
  <si>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</si>
  <si>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</si>
  <si>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</si>
  <si>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</si>
  <si>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</si>
  <si>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</si>
  <si>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</si>
  <si>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</si>
  <si>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</si>
  <si>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</si>
  <si>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</si>
  <si>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</si>
  <si>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</si>
  <si>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</si>
  <si>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</si>
  <si>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</si>
  <si>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</si>
  <si>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</si>
  <si>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</si>
  <si>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</si>
  <si>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</si>
  <si>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</si>
  <si>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</si>
  <si>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</si>
  <si>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</si>
  <si>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</si>
  <si>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</si>
  <si>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</si>
  <si>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</si>
  <si>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</si>
  <si>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</si>
  <si>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</si>
  <si>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</si>
  <si>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</si>
  <si>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</si>
  <si>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</si>
  <si>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</si>
  <si>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</si>
  <si>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</si>
  <si>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</si>
  <si>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</si>
  <si>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</si>
  <si>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</si>
  <si>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</si>
  <si>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</si>
  <si>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</si>
  <si>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</si>
  <si>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</si>
  <si>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</si>
  <si>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</si>
  <si>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</si>
  <si>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</si>
  <si>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</si>
  <si>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</si>
  <si>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</si>
  <si>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</si>
  <si>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</si>
  <si>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</si>
  <si>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</si>
  <si>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</si>
  <si>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</si>
  <si>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</si>
  <si>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</si>
  <si>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</si>
  <si>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</si>
  <si>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</si>
  <si>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</si>
  <si>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</si>
  <si>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</si>
  <si>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</si>
  <si>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</si>
  <si>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</si>
  <si>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</si>
  <si>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</si>
  <si>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</si>
  <si>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</si>
  <si>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</si>
  <si>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</si>
  <si>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</si>
  <si>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</si>
  <si>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</si>
  <si>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</si>
  <si>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</si>
  <si>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</si>
  <si>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</si>
  <si>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</si>
  <si>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</si>
  <si>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</si>
  <si>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</si>
  <si>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</si>
  <si>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</si>
  <si>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</si>
  <si>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</si>
  <si>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</si>
  <si>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</si>
  <si>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</si>
  <si>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</si>
  <si>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</si>
  <si>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</si>
  <si>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</si>
  <si>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</si>
  <si>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</si>
  <si>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</si>
  <si>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</si>
  <si>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</si>
  <si>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</si>
  <si>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</si>
  <si>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</si>
  <si>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</si>
  <si>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</si>
  <si>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</si>
  <si>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</si>
  <si>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</si>
  <si>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</si>
  <si>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</si>
  <si>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</si>
  <si>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</si>
  <si>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</si>
  <si>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</si>
  <si>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</si>
  <si>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</si>
  <si>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</si>
  <si>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</si>
  <si>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</si>
  <si>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</si>
  <si>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</si>
  <si>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</si>
  <si>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</si>
  <si>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</si>
  <si>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</si>
  <si>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</si>
  <si>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</si>
  <si>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</si>
  <si>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</si>
  <si>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</si>
  <si>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</si>
  <si>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</si>
  <si>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</si>
  <si>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</si>
  <si>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</si>
  <si>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</si>
  <si>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</si>
  <si>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</si>
  <si>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</si>
  <si>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</si>
  <si>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</si>
  <si>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</si>
  <si>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</si>
  <si>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</si>
  <si>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</si>
  <si>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</si>
  <si>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</si>
  <si>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</si>
  <si>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</si>
  <si>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</si>
  <si>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</si>
  <si>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</si>
  <si>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</si>
  <si>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</si>
  <si>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</si>
  <si>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</si>
  <si>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</si>
  <si>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</si>
  <si>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</si>
  <si>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</si>
  <si>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</si>
  <si>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</si>
  <si>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</si>
  <si>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</si>
  <si>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</si>
  <si>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</si>
  <si>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</si>
  <si>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</si>
  <si>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</si>
  <si>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</si>
  <si>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</si>
  <si>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</si>
  <si>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</si>
  <si>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</si>
  <si>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</si>
  <si>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</si>
  <si>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</si>
  <si>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</si>
  <si>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</si>
  <si>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</si>
  <si>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</si>
  <si>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</si>
  <si>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</si>
  <si>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</si>
  <si>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</si>
  <si>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</si>
  <si>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</si>
  <si>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</si>
  <si>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</si>
  <si>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</si>
  <si>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</si>
  <si>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</si>
  <si>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</si>
  <si>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</si>
  <si>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</si>
  <si>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</si>
  <si>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</si>
  <si>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</si>
  <si>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</si>
  <si>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</si>
  <si>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</si>
  <si>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</si>
  <si>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</si>
  <si>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</si>
  <si>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</si>
  <si>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</si>
  <si>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</si>
  <si>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</si>
  <si>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</si>
  <si>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</si>
  <si>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</si>
  <si>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</si>
  <si>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</si>
  <si>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</si>
  <si>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</si>
  <si>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</si>
  <si>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</si>
  <si>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</si>
  <si>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</si>
  <si>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</si>
  <si>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</si>
  <si>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</si>
  <si>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</si>
  <si>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</si>
  <si>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</si>
  <si>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</si>
  <si>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</si>
  <si>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</si>
  <si>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</si>
  <si>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</si>
  <si>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</si>
  <si>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</si>
  <si>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</si>
  <si>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</si>
  <si>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</si>
  <si>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</si>
  <si>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</si>
  <si>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</si>
  <si>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</si>
  <si>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</si>
  <si>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</si>
  <si>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</si>
  <si>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</si>
  <si>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</si>
  <si>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</si>
  <si>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</si>
  <si>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</si>
  <si>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</si>
  <si>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</si>
  <si>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</si>
  <si>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</si>
  <si>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</si>
  <si>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</si>
  <si>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</si>
  <si>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</si>
  <si>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</si>
  <si>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</si>
  <si>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</si>
  <si>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</si>
  <si>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</si>
  <si>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</si>
  <si>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</si>
  <si>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</si>
  <si>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</si>
  <si>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</si>
  <si>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</si>
  <si>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</si>
  <si>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</si>
  <si>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</si>
  <si>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</si>
  <si>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</si>
  <si>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</si>
  <si>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</si>
  <si>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</si>
  <si>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</si>
  <si>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</si>
  <si>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</si>
  <si>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</si>
  <si>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</si>
  <si>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</si>
  <si>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</si>
  <si>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</si>
  <si>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</si>
  <si>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</si>
  <si>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</si>
  <si>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</si>
  <si>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</si>
  <si>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</si>
  <si>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</si>
  <si>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</si>
  <si>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</si>
  <si>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</si>
  <si>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</si>
  <si>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</si>
  <si>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</si>
  <si>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</si>
  <si>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</si>
  <si>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</si>
  <si>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</si>
  <si>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</si>
  <si>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</si>
  <si>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</si>
  <si>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</si>
  <si>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</si>
  <si>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</si>
  <si>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</si>
  <si>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</si>
  <si>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</si>
  <si>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</si>
  <si>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</si>
  <si>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</si>
  <si>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</si>
  <si>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</si>
  <si>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</si>
  <si>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</si>
  <si>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</si>
  <si>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</si>
  <si>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</si>
  <si>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</si>
  <si>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</si>
  <si>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</si>
  <si>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</si>
  <si>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</si>
  <si>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</si>
  <si>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</si>
  <si>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</si>
  <si>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</si>
  <si>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</si>
  <si>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</si>
  <si>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</si>
  <si>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</si>
  <si>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</si>
  <si>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</si>
  <si>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</si>
  <si>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</si>
  <si>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</si>
  <si>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</si>
  <si>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</si>
  <si>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</si>
  <si>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</si>
  <si>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</si>
  <si>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</si>
  <si>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</si>
  <si>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</si>
  <si>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</si>
  <si>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</si>
  <si>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</si>
  <si>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</si>
  <si>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</si>
  <si>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</si>
  <si>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</si>
  <si>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</si>
  <si>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</si>
  <si>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</si>
  <si>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</si>
  <si>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</si>
  <si>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</si>
  <si>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</si>
  <si>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</si>
  <si>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</si>
  <si>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</si>
  <si>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</si>
  <si>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</si>
  <si>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</si>
  <si>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</si>
  <si>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</si>
  <si>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</si>
  <si>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</si>
  <si>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</si>
  <si>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</si>
  <si>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</si>
  <si>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</si>
  <si>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</si>
  <si>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</si>
  <si>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</si>
  <si>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</si>
  <si>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</si>
  <si>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</si>
  <si>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</si>
  <si>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</si>
  <si>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</si>
  <si>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</si>
  <si>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</si>
  <si>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</si>
  <si>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</si>
  <si>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</si>
  <si>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</si>
  <si>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</si>
  <si>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</si>
  <si>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</si>
  <si>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</si>
  <si>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</si>
  <si>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</si>
  <si>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</si>
  <si>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</si>
  <si>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</si>
  <si>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</si>
  <si>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</si>
  <si>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</si>
  <si>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</si>
  <si>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</si>
  <si>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</si>
  <si>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</si>
  <si>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</si>
  <si>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</si>
  <si>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</si>
  <si>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</si>
  <si>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</si>
  <si>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</si>
  <si>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</si>
  <si>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</si>
  <si>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</si>
  <si>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</si>
  <si>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</si>
  <si>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</si>
  <si>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</si>
  <si>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</si>
  <si>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</si>
  <si>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</si>
  <si>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</si>
  <si>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</si>
  <si>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</si>
  <si>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</si>
  <si>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</si>
  <si>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</si>
  <si>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</si>
  <si>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</si>
  <si>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</si>
  <si>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</si>
  <si>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</si>
  <si>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</si>
  <si>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</si>
  <si>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</si>
  <si>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</si>
  <si>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</si>
  <si>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</si>
  <si>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</si>
  <si>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</si>
  <si>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</si>
  <si>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</si>
  <si>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</si>
  <si>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</si>
  <si>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</si>
  <si>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</si>
  <si>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</si>
  <si>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</si>
  <si>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</si>
  <si>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</si>
  <si>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</si>
  <si>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</si>
  <si>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</si>
  <si>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</si>
  <si>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</si>
  <si>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</si>
  <si>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</si>
  <si>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</si>
  <si>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</si>
  <si>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</si>
  <si>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</si>
  <si>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</si>
  <si>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</si>
  <si>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</si>
  <si>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</si>
  <si>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</si>
  <si>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</si>
  <si>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</si>
  <si>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</si>
  <si>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</si>
  <si>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</si>
  <si>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</si>
  <si>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</si>
  <si>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</si>
  <si>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</si>
  <si>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</si>
  <si>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</si>
  <si>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</si>
  <si>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</si>
  <si>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</si>
  <si>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</si>
  <si>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</si>
  <si>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</si>
  <si>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</si>
  <si>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</si>
  <si>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</si>
  <si>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</si>
  <si>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</si>
  <si>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</si>
  <si>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</si>
  <si>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</si>
  <si>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</si>
  <si>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</si>
  <si>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</si>
  <si>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</si>
  <si>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</si>
  <si>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</si>
  <si>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</si>
  <si>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</si>
  <si>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</si>
  <si>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</si>
  <si>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</si>
  <si>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</si>
  <si>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</si>
  <si>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</si>
  <si>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</si>
  <si>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</si>
  <si>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</si>
  <si>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</si>
  <si>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</si>
  <si>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</si>
  <si>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</si>
  <si>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</si>
  <si>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</si>
  <si>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</si>
  <si>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</si>
  <si>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</si>
  <si>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</si>
  <si>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</si>
  <si>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</si>
  <si>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</si>
  <si>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</si>
  <si>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</si>
  <si>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</si>
  <si>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</si>
  <si>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</si>
  <si>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</si>
  <si>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</si>
  <si>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</si>
  <si>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</si>
  <si>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</si>
  <si>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</si>
  <si>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</si>
  <si>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</si>
  <si>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</si>
  <si>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</si>
  <si>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</si>
  <si>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</si>
  <si>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</si>
  <si>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</si>
  <si>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</si>
  <si>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</si>
  <si>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</si>
  <si>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</si>
  <si>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</si>
  <si>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</si>
  <si>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</si>
  <si>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</si>
  <si>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</si>
  <si>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</si>
  <si>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</si>
  <si>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</si>
  <si>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</si>
  <si>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</si>
  <si>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</si>
  <si>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</si>
  <si>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</si>
  <si>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</si>
  <si>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</si>
  <si>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</si>
  <si>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</si>
  <si>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</si>
  <si>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</si>
  <si>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</si>
  <si>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</si>
  <si>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</si>
  <si>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</si>
  <si>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</si>
  <si>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</si>
  <si>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</si>
  <si>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</si>
  <si>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</si>
  <si>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</si>
  <si>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</si>
  <si>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</si>
  <si>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</si>
  <si>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</si>
  <si>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</si>
  <si>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</si>
  <si>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</si>
  <si>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</si>
  <si>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</si>
  <si>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</si>
  <si>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</si>
  <si>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</si>
  <si>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</si>
  <si>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</si>
  <si>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</si>
  <si>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</si>
  <si>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</si>
  <si>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</si>
  <si>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</si>
  <si>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</si>
  <si>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</si>
  <si>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</si>
  <si>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</si>
  <si>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</si>
  <si>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</si>
  <si>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</si>
  <si>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</si>
  <si>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</si>
  <si>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</si>
  <si>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</si>
  <si>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</si>
  <si>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</si>
  <si>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</si>
  <si>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</si>
  <si>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</si>
  <si>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</si>
  <si>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</si>
  <si>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</si>
  <si>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</si>
  <si>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</si>
  <si>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</si>
  <si>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</si>
  <si>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</si>
  <si>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</si>
  <si>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</si>
  <si>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</si>
  <si>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</si>
  <si>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</si>
  <si>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</si>
  <si>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</si>
  <si>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</si>
  <si>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</si>
  <si>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</si>
  <si>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</si>
  <si>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</si>
  <si>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</si>
  <si>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</si>
  <si>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</si>
  <si>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</si>
  <si>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</si>
  <si>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</si>
  <si>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</si>
  <si>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</si>
  <si>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</si>
  <si>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</si>
  <si>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</si>
  <si>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</si>
  <si>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</si>
  <si>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</si>
  <si>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</si>
  <si>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</si>
  <si>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</si>
  <si>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</si>
  <si>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</si>
  <si>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</si>
  <si>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</si>
  <si>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</si>
  <si>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</si>
  <si>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</si>
  <si>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</si>
  <si>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</si>
  <si>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</si>
  <si>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</si>
  <si>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</si>
  <si>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</si>
  <si>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</si>
  <si>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</si>
  <si>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</si>
  <si>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</si>
  <si>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</si>
  <si>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</si>
  <si>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</si>
  <si>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</si>
  <si>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</si>
  <si>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</si>
  <si>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</si>
  <si>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</si>
  <si>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</si>
  <si>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</si>
  <si>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</si>
  <si>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</si>
  <si>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</si>
  <si>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</si>
  <si>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</si>
  <si>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</si>
  <si>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</si>
  <si>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</si>
  <si>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</si>
  <si>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</si>
  <si>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</si>
  <si>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</si>
  <si>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</si>
  <si>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</si>
  <si>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</si>
  <si>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</si>
  <si>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</si>
  <si>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</si>
  <si>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</si>
  <si>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</si>
  <si>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</si>
  <si>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</si>
  <si>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</si>
  <si>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</si>
  <si>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</si>
  <si>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</si>
  <si>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</si>
  <si>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</si>
  <si>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</si>
  <si>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</si>
  <si>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</si>
  <si>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</si>
  <si>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</si>
  <si>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</si>
  <si>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</si>
  <si>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</si>
  <si>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</si>
  <si>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</si>
  <si>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</si>
  <si>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</si>
  <si>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</si>
  <si>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</si>
  <si>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</si>
  <si>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</si>
  <si>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</si>
  <si>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</si>
  <si>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</si>
  <si>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</si>
  <si>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</si>
  <si>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</si>
  <si>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</si>
  <si>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</si>
  <si>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</si>
  <si>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</si>
  <si>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</si>
  <si>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</si>
  <si>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</si>
  <si>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</si>
  <si>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</si>
  <si>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</si>
  <si>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</si>
  <si>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</si>
  <si>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</si>
  <si>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</si>
  <si>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</si>
  <si>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</si>
  <si>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</si>
  <si>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</si>
  <si>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</si>
  <si>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</si>
  <si>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</si>
  <si>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</si>
  <si>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</si>
  <si>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</si>
  <si>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</si>
  <si>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</si>
  <si>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</si>
  <si>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</si>
  <si>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</si>
  <si>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</si>
  <si>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</si>
  <si>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</si>
  <si>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</si>
  <si>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</si>
  <si>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</si>
  <si>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</si>
  <si>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</si>
  <si>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</si>
  <si>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</si>
  <si>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</si>
  <si>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</si>
  <si>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</si>
  <si>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</si>
  <si>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</si>
  <si>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</si>
  <si>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</si>
  <si>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</si>
  <si>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</si>
  <si>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</si>
  <si>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</si>
  <si>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</si>
  <si>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</si>
  <si>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</si>
  <si>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</si>
  <si>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</si>
  <si>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</si>
  <si>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</si>
  <si>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</si>
  <si>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</si>
  <si>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</si>
  <si>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</si>
  <si>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</si>
  <si>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</si>
  <si>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</si>
  <si>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</si>
  <si>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</si>
  <si>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</si>
  <si>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</si>
  <si>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</si>
  <si>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</si>
  <si>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</si>
  <si>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</si>
  <si>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</si>
  <si>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</si>
  <si>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</si>
  <si>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</si>
  <si>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</si>
  <si>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</si>
  <si>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</si>
  <si>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</si>
  <si>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</si>
  <si>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</si>
  <si>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</si>
  <si>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</si>
  <si>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</si>
  <si>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</si>
  <si>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</si>
  <si>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</si>
  <si>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</si>
  <si>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</si>
  <si>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</si>
  <si>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</si>
  <si>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</si>
  <si>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</si>
  <si>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</si>
  <si>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</si>
  <si>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</si>
  <si>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</si>
  <si>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</si>
  <si>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</si>
  <si>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</si>
  <si>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</si>
  <si>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</si>
  <si>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</si>
  <si>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</si>
  <si>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</si>
  <si>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</si>
  <si>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</si>
  <si>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</si>
  <si>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</si>
  <si>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</si>
  <si>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</si>
  <si>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</si>
  <si>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</si>
  <si>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</si>
  <si>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</si>
  <si>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</si>
  <si>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</si>
  <si>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</si>
  <si>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</si>
  <si>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</si>
  <si>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</si>
  <si>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</si>
  <si>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</si>
  <si>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</si>
  <si>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</si>
  <si>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</si>
  <si>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</si>
  <si>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</si>
  <si>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</si>
  <si>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</si>
  <si>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</si>
  <si>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</si>
  <si>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</si>
  <si>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</si>
  <si>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</si>
  <si>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</si>
  <si>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</si>
  <si>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</si>
  <si>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</si>
  <si>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</si>
  <si>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</si>
  <si>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</si>
  <si>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</si>
  <si>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</si>
  <si>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</si>
  <si>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</si>
  <si>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</si>
  <si>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</si>
  <si>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</si>
  <si>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</si>
  <si>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</si>
  <si>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</si>
  <si>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</si>
  <si>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</si>
  <si>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</si>
  <si>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</si>
  <si>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</si>
  <si>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</si>
  <si>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</si>
  <si>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</si>
  <si>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</si>
  <si>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</si>
  <si>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</si>
  <si>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</si>
  <si>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</si>
  <si>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</si>
  <si>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</si>
  <si>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</si>
  <si>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</si>
  <si>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</si>
  <si>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</si>
  <si>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</si>
  <si>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</si>
  <si>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</si>
  <si>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</si>
  <si>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</si>
  <si>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</si>
  <si>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</si>
  <si>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</si>
  <si>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</si>
  <si>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</si>
  <si>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</si>
  <si>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</si>
  <si>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</si>
  <si>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</si>
  <si>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</si>
  <si>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</si>
  <si>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</si>
  <si>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</si>
  <si>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</si>
  <si>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</si>
  <si>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</si>
  <si>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</si>
  <si>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</si>
  <si>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</si>
  <si>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</si>
  <si>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</si>
  <si>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</si>
  <si>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</si>
  <si>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</si>
  <si>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</si>
  <si>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</si>
  <si>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</si>
  <si>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</si>
  <si>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</si>
  <si>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</si>
  <si>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</si>
  <si>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</si>
  <si>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</si>
  <si>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</si>
  <si>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</si>
  <si>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</si>
  <si>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</si>
  <si>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</si>
  <si>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</si>
  <si>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</si>
  <si>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</si>
  <si>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</si>
  <si>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</si>
  <si>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</si>
  <si>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</si>
  <si>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</si>
  <si>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</si>
  <si>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</si>
  <si>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</si>
  <si>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</si>
  <si>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</si>
  <si>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</si>
  <si>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</si>
  <si>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</si>
  <si>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</si>
  <si>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</si>
  <si>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</si>
  <si>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</si>
  <si>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</si>
  <si>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</si>
  <si>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</si>
  <si>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</si>
  <si>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</si>
  <si>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</si>
  <si>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</si>
  <si>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</si>
  <si>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</si>
  <si>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</si>
  <si>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</si>
  <si>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</si>
  <si>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</si>
  <si>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</si>
  <si>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</si>
  <si>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</si>
  <si>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</si>
  <si>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</si>
  <si>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</si>
  <si>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</si>
  <si>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</si>
  <si>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</si>
  <si>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</si>
  <si>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</si>
  <si>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</si>
  <si>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</si>
  <si>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</si>
  <si>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</si>
  <si>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</si>
  <si>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</si>
  <si>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</si>
  <si>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</si>
  <si>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</si>
  <si>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</si>
  <si>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</si>
  <si>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</si>
  <si>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</si>
  <si>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</si>
  <si>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</si>
  <si>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</si>
  <si>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</si>
  <si>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</si>
  <si>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</si>
  <si>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</si>
  <si>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</si>
  <si>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</si>
  <si>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</si>
  <si>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</si>
  <si>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</si>
  <si>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</si>
  <si>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</si>
  <si>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</si>
  <si>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</si>
  <si>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</si>
  <si>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</si>
  <si>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</si>
  <si>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</si>
  <si>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</si>
  <si>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</si>
  <si>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</si>
  <si>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</si>
  <si>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</si>
  <si>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</si>
  <si>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</si>
  <si>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</si>
  <si>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</si>
  <si>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</si>
  <si>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</si>
  <si>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</si>
  <si>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</si>
  <si>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</si>
  <si>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</si>
  <si>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</si>
  <si>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</si>
  <si>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</si>
  <si>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</si>
  <si>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</si>
  <si>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</si>
  <si>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</si>
  <si>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</si>
  <si>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</si>
  <si>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</si>
  <si>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</si>
  <si>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</si>
  <si>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</si>
  <si>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</si>
  <si>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</si>
  <si>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</si>
  <si>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</si>
  <si>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</si>
  <si>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</si>
  <si>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</si>
  <si>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</si>
  <si>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</si>
  <si>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</si>
  <si>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</si>
  <si>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</si>
  <si>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</si>
  <si>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</si>
  <si>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</si>
  <si>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</si>
  <si>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</si>
  <si>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</si>
  <si>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</si>
  <si>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</si>
  <si>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</si>
  <si>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</si>
  <si>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</si>
  <si>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</si>
  <si>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</si>
  <si>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</si>
  <si>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</si>
  <si>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</si>
  <si>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</si>
  <si>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</si>
  <si>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</si>
  <si>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</si>
  <si>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</si>
  <si>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</si>
  <si>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</si>
  <si>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</si>
  <si>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</si>
  <si>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</si>
  <si>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</si>
  <si>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</si>
  <si>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</si>
  <si>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</si>
  <si>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</si>
  <si>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</si>
  <si>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</si>
  <si>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</si>
  <si>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</si>
  <si>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</si>
  <si>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</si>
  <si>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</si>
  <si>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</si>
  <si>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</si>
  <si>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</si>
  <si>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</si>
  <si>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</si>
  <si>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</si>
  <si>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</si>
  <si>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</si>
  <si>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</si>
  <si>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</si>
  <si>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</si>
  <si>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</si>
  <si>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</si>
  <si>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</si>
  <si>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</si>
  <si>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</si>
  <si>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</si>
  <si>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</si>
  <si>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</si>
  <si>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</si>
  <si>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</si>
  <si>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</si>
  <si>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</si>
  <si>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</si>
  <si>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</si>
  <si>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</si>
  <si>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</si>
  <si>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</si>
  <si>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</si>
  <si>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</si>
  <si>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</si>
  <si>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</si>
  <si>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</si>
  <si>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</si>
  <si>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</si>
  <si>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</si>
  <si>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</si>
  <si>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</si>
  <si>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</si>
  <si>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</si>
  <si>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</si>
  <si>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</si>
  <si>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</si>
  <si>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</si>
  <si>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</si>
  <si>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</si>
  <si>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</si>
  <si>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</si>
  <si>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</si>
  <si>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</si>
  <si>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</si>
  <si>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</si>
  <si>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</si>
  <si>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</si>
  <si>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</si>
  <si>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</si>
  <si>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</si>
  <si>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</si>
  <si>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</si>
  <si>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</si>
  <si>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</si>
  <si>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</si>
  <si>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</si>
  <si>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</si>
  <si>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</si>
  <si>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</si>
  <si>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</si>
  <si>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</si>
  <si>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</si>
  <si>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</si>
  <si>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</si>
  <si>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</si>
  <si>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</si>
  <si>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</si>
  <si>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</si>
  <si>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</si>
  <si>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</si>
  <si>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</si>
  <si>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</si>
  <si>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</si>
  <si>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</si>
  <si>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</si>
  <si>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</si>
  <si>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</si>
  <si>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</si>
  <si>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</si>
  <si>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</si>
  <si>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</si>
  <si>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</si>
  <si>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</si>
  <si>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</si>
  <si>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</si>
  <si>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</si>
  <si>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</si>
  <si>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</si>
  <si>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</si>
  <si>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</si>
  <si>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</si>
  <si>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</si>
  <si>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</si>
  <si>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</si>
  <si>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</si>
  <si>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</si>
  <si>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</si>
  <si>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</si>
  <si>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</si>
  <si>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</si>
  <si>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</si>
  <si>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</si>
  <si>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</si>
  <si>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</si>
  <si>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</si>
  <si>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</si>
  <si>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</si>
  <si>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</si>
  <si>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</si>
  <si>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</si>
  <si>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</si>
  <si>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</si>
  <si>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</si>
  <si>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</si>
  <si>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</si>
  <si>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</si>
  <si>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</si>
  <si>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</si>
  <si>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</si>
  <si>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</si>
  <si>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</si>
  <si>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</si>
  <si>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</si>
  <si>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</si>
  <si>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</si>
  <si>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</si>
  <si>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</si>
  <si>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</si>
  <si>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</si>
  <si>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</si>
  <si>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</si>
  <si>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</si>
  <si>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</si>
  <si>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</si>
  <si>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</si>
  <si>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</si>
  <si>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</si>
  <si>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</si>
  <si>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</si>
  <si>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</si>
  <si>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</si>
  <si>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</si>
  <si>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</si>
  <si>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</si>
  <si>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</si>
  <si>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</si>
  <si>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</si>
  <si>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</si>
  <si>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</si>
  <si>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</si>
  <si>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</si>
  <si>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</si>
  <si>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</si>
  <si>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</si>
  <si>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</si>
  <si>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</si>
  <si>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</si>
  <si>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</si>
  <si>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</si>
  <si>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</si>
  <si>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</si>
  <si>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</si>
  <si>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</si>
  <si>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</si>
  <si>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</si>
  <si>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</si>
  <si>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</si>
  <si>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</si>
  <si>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</si>
  <si>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</si>
  <si>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</si>
  <si>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</si>
  <si>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</si>
  <si>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</si>
  <si>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</si>
  <si>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</si>
  <si>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</si>
  <si>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</si>
  <si>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</si>
  <si>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</si>
  <si>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</si>
  <si>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</si>
  <si>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</si>
  <si>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</si>
  <si>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</si>
  <si>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</si>
  <si>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</si>
  <si>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</si>
  <si>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</si>
  <si>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</si>
  <si>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</si>
  <si>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</si>
  <si>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</si>
  <si>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</si>
  <si>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</si>
  <si>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</si>
  <si>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</si>
  <si>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</si>
  <si>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</si>
  <si>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</si>
  <si>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</si>
  <si>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</si>
  <si>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</si>
  <si>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</si>
  <si>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</si>
  <si>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</si>
  <si>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</si>
  <si>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</si>
  <si>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</si>
  <si>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</si>
  <si>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</si>
  <si>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</si>
  <si>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</si>
  <si>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</si>
  <si>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</si>
  <si>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</si>
  <si>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</si>
  <si>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</si>
  <si>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</si>
  <si>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</si>
  <si>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</si>
  <si>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</si>
  <si>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</si>
  <si>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</si>
  <si>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</si>
  <si>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</si>
  <si>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</si>
  <si>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</si>
  <si>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</si>
  <si>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</si>
  <si>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</si>
  <si>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</si>
  <si>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</si>
  <si>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</si>
  <si>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</si>
  <si>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</si>
  <si>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</si>
  <si>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</si>
  <si>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</si>
  <si>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</si>
  <si>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</si>
  <si>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</si>
  <si>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</si>
  <si>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</si>
  <si>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</si>
  <si>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</si>
  <si>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</si>
  <si>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</si>
  <si>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</si>
  <si>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</si>
  <si>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</si>
  <si>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</si>
  <si>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</si>
  <si>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</si>
  <si>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</si>
  <si>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</si>
  <si>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</si>
  <si>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</si>
  <si>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</si>
  <si>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</si>
  <si>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</si>
  <si>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</si>
  <si>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</si>
  <si>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</si>
  <si>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</si>
  <si>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</si>
  <si>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</si>
  <si>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</si>
  <si>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</si>
  <si>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</si>
  <si>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</si>
  <si>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</si>
  <si>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</si>
  <si>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</si>
  <si>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</si>
  <si>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</si>
  <si>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</si>
  <si>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</si>
  <si>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</si>
  <si>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</si>
  <si>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</si>
  <si>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</si>
  <si>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</si>
  <si>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</si>
  <si>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</si>
  <si>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</si>
  <si>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</si>
  <si>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</si>
  <si>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</si>
  <si>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</si>
  <si>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</si>
  <si>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</si>
  <si>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</si>
  <si>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</si>
  <si>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</si>
  <si>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</si>
  <si>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</si>
  <si>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</si>
  <si>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</si>
  <si>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</si>
  <si>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</si>
  <si>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</si>
  <si>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</si>
  <si>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</si>
  <si>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</si>
  <si>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</si>
  <si>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</si>
  <si>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</si>
  <si>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</si>
  <si>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</si>
  <si>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</si>
  <si>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</si>
  <si>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</si>
  <si>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</si>
  <si>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</si>
  <si>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</si>
  <si>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</si>
  <si>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</si>
  <si>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</si>
  <si>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</si>
  <si>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</si>
  <si>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</si>
  <si>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</si>
  <si>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</si>
  <si>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</si>
  <si>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</si>
  <si>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</si>
  <si>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</si>
  <si>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</si>
  <si>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</si>
  <si>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</si>
  <si>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</si>
  <si>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</si>
  <si>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</si>
  <si>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</si>
  <si>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</si>
  <si>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</si>
  <si>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</si>
  <si>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</si>
  <si>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</si>
  <si>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</si>
  <si>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</si>
  <si>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</si>
  <si>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</si>
  <si>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</si>
  <si>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</si>
  <si>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</si>
  <si>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</si>
  <si>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</si>
  <si>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</si>
  <si>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</si>
  <si>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</si>
  <si>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</si>
  <si>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</si>
  <si>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</si>
  <si>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</si>
  <si>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</si>
  <si>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</si>
  <si>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</si>
  <si>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</si>
  <si>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</si>
  <si>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</si>
  <si>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</si>
  <si>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</si>
  <si>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</si>
  <si>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</si>
  <si>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</si>
  <si>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</si>
  <si>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</si>
  <si>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</si>
  <si>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</si>
  <si>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</si>
  <si>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</si>
  <si>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</si>
  <si>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</si>
  <si>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</si>
  <si>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</si>
  <si>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</si>
  <si>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</si>
  <si>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</si>
  <si>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</si>
  <si>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</si>
  <si>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</si>
  <si>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</si>
  <si>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</si>
  <si>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</si>
  <si>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</si>
  <si>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</si>
  <si>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</si>
  <si>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</si>
  <si>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</si>
  <si>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</si>
  <si>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</si>
  <si>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</si>
  <si>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</si>
  <si>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</si>
  <si>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</si>
  <si>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</si>
  <si>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</si>
  <si>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</si>
  <si>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</si>
  <si>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</si>
  <si>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</si>
  <si>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</si>
  <si>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</si>
  <si>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</si>
  <si>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</si>
  <si>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</si>
  <si>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</si>
  <si>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</si>
  <si>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</si>
  <si>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</si>
  <si>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</si>
  <si>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</si>
  <si>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</si>
  <si>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</si>
  <si>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</si>
  <si>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</si>
  <si>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</si>
  <si>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</si>
  <si>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</si>
  <si>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</si>
  <si>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</si>
  <si>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</si>
  <si>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</si>
  <si>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</si>
  <si>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</si>
  <si>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</si>
  <si>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</si>
  <si>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</si>
  <si>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</si>
  <si>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</si>
  <si>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</si>
  <si>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</si>
  <si>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</si>
  <si>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</si>
  <si>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</si>
  <si>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</si>
  <si>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</si>
  <si>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</si>
  <si>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</si>
  <si>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</si>
  <si>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</si>
  <si>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</si>
  <si>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</si>
  <si>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</si>
  <si>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</si>
  <si>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</si>
  <si>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</si>
  <si>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</si>
  <si>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</si>
  <si>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</si>
  <si>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</si>
  <si>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</si>
  <si>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</si>
  <si>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</si>
  <si>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</si>
  <si>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</si>
  <si>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</si>
  <si>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</si>
  <si>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</si>
  <si>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</si>
  <si>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</si>
  <si>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</si>
  <si>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</si>
  <si>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</si>
  <si>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</si>
  <si>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</si>
  <si>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</si>
  <si>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</si>
  <si>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</si>
  <si>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</si>
  <si>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</si>
  <si>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</si>
  <si>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</si>
  <si>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</si>
  <si>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</si>
  <si>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>B</t>
  </si>
  <si>
    <t>C</t>
  </si>
  <si>
    <t>D</t>
  </si>
  <si>
    <t>E</t>
  </si>
  <si>
    <t>G</t>
  </si>
  <si>
    <t>H</t>
  </si>
  <si>
    <t>Subject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</si>
  <si>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</si>
  <si>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</si>
  <si>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</si>
  <si>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</si>
  <si>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</si>
  <si>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</si>
  <si>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</si>
  <si>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</si>
  <si>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</si>
  <si>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</si>
  <si>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2. इसको तीन भागों में बाटा गया है , जो इस प्रकार है </t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</si>
  <si>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</si>
  <si>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(ii) सत्रांक के लिए पहला प्रपत्र - 2 'ब' होगा I  यह प्रपत्र उन तीन विषयों के लिये है , जिनके RKSMBK के तहत आंकलन हुआ है I  उनके लिए 20 अंकों के सत्रांक का निर्धारण किया गया है</t>
  </si>
  <si>
    <t>(iii) जिन विषयों में RKSMBK परीक्षा का आयोजन नहीं हुआ  है उन विषयों के लिए प्रपत्र - 2 'स' के द्वारा सत्रांक निर्धारण में प्रथम रख (10 अक), द्वितीय परख (10 अंक) व अर्द्धवार्षिक परीक्षा (70 अंक) तथा नो बैग डे  के (10 अंक) कुल 100 अंकों के  योग का 15 % तथा 5 अंक उपस्थिति के आधार पर गणना होगी  I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</si>
  <si>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</si>
  <si>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</si>
  <si>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संस्कृत</t>
  </si>
  <si>
    <t>उर्दू</t>
  </si>
  <si>
    <t>पंजाबी</t>
  </si>
  <si>
    <t>गुजराती</t>
  </si>
  <si>
    <t>सिन्धी</t>
  </si>
  <si>
    <t>Sheet Password</t>
  </si>
  <si>
    <t>https://youtu.be/_c3V1R6IWn0</t>
  </si>
  <si>
    <t>Hindi</t>
  </si>
  <si>
    <t>Mahatma Gandhi Government School (English Medium) Bar , Pali</t>
  </si>
  <si>
    <t xml:space="preserve">हिन्दी </t>
  </si>
  <si>
    <t xml:space="preserve">सत्र 2023-24 परीक्षा हेतु कक्षा 08 के सत्रांक निर्धारण संबंध में जानकारी </t>
  </si>
  <si>
    <r>
      <t xml:space="preserve">1. प्राप्रारम्भिक शिक्षा पूर्णता प्रमाण पत्र 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2024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</si>
  <si>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t>Password Of Satrank Sheet  :-             08Strank2024</t>
  </si>
  <si>
    <t>08Strank2024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</si>
  <si>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</si>
  <si>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t>सामाजिक विज्ञान</t>
  </si>
  <si>
    <r>
      <t>जिसके अंतर्गत नियमित विद्यार्थियों के लिए विद्यालय द्वारा लिया गया लिखित आंकलन प्रथम व द्वितीय टेस्ट (10-10 अंक), अर्द्ध वार्षिक  (70 अंक),  नौ बैग डे गतिविधियाँ (</t>
    </r>
    <r>
      <rPr>
        <b/>
        <sz val="12"/>
        <color rgb="FF006600"/>
        <rFont val="Calibri"/>
        <family val="2"/>
        <scheme val="minor"/>
      </rPr>
      <t>10</t>
    </r>
    <r>
      <rPr>
        <b/>
        <sz val="11"/>
        <color rgb="FF006600"/>
        <rFont val="Calibri"/>
        <family val="2"/>
        <scheme val="minor"/>
      </rPr>
      <t xml:space="preserve"> अंक)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
        तीन विषय (हिन्दी , अंग्रेजी व गणित) में आरकेएसएमबीके के आंकलन वाले विषयों में गणना :-  आरकेएसएमबीके-1 (15 अंक), आरकेएसएमबीके-2 (15 अंक) , अर्द्ध वार्षिक  (50 अंक), तथा प्रथम व द्वितीय टेस्ट (10-10 अंक) इस प्रकार कुल 100 अंकों के  योग का 15 % तथा 5 अंक उपस्थिति के I इस प्रकार कुल  20% अंक होंगे।</t>
    </r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</si>
  <si>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09-01-2024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</si>
</sst>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49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rgb="FF9900FF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0" tint="-4.9989318521683403E-2"/>
      <name val="Kruti Dev 010"/>
    </font>
    <font>
      <b/>
      <sz val="16"/>
      <color theme="0" tint="-4.9989318521683403E-2"/>
      <name val="Kruti Dev 010"/>
    </font>
    <font>
      <sz val="12"/>
      <color theme="0" tint="-4.9989318521683403E-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double">
        <color theme="5" tint="-0.499984740745262"/>
      </left>
      <right/>
      <top style="double">
        <color theme="9" tint="-0.499984740745262"/>
      </top>
      <bottom/>
      <diagonal/>
    </border>
    <border>
      <left style="double">
        <color theme="5" tint="-0.499984740745262"/>
      </left>
      <right style="double">
        <color theme="5" tint="-0.499984740745262"/>
      </right>
      <top/>
      <bottom/>
      <diagonal/>
    </border>
    <border>
      <left style="medium">
        <color rgb="FF0000CC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 style="medium">
        <color rgb="FF0000CC"/>
      </top>
      <bottom style="double">
        <color theme="5" tint="-0.499984740745262"/>
      </bottom>
      <diagonal/>
    </border>
    <border>
      <left style="double">
        <color theme="5" tint="-0.499984740745262"/>
      </left>
      <right/>
      <top style="medium">
        <color rgb="FF0000CC"/>
      </top>
      <bottom style="double">
        <color theme="5" tint="-0.499984740745262"/>
      </bottom>
      <diagonal/>
    </border>
    <border>
      <left/>
      <right/>
      <top style="medium">
        <color rgb="FF0000CC"/>
      </top>
      <bottom style="double">
        <color theme="5" tint="-0.499984740745262"/>
      </bottom>
      <diagonal/>
    </border>
    <border>
      <left/>
      <right style="medium">
        <color rgb="FF0000CC"/>
      </right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medium">
        <color rgb="FF0000CC"/>
      </bottom>
      <diagonal/>
    </border>
    <border>
      <left style="double">
        <color theme="5" tint="-0.499984740745262"/>
      </left>
      <right style="medium">
        <color rgb="FF0000CC"/>
      </right>
      <top style="double">
        <color theme="5" tint="-0.499984740745262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double">
        <color theme="5" tint="-0.499984740745262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indexed="64"/>
      </bottom>
      <diagonal/>
    </border>
    <border>
      <left style="medium">
        <color rgb="FF0000CC"/>
      </left>
      <right style="medium">
        <color rgb="FF0000CC"/>
      </right>
      <top style="medium">
        <color indexed="64"/>
      </top>
      <bottom style="medium">
        <color rgb="FF0000CC"/>
      </bottom>
      <diagonal/>
    </border>
    <border>
      <left/>
      <right/>
      <top/>
      <bottom style="double">
        <color theme="5" tint="-0.499984740745262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</borders>
  <cellStyleXfs count="3">
    <xf numFmtId="0" fontId="0" fillId="0" borderId="0"/>
    <xf numFmtId="0" fontId="24" fillId="20" borderId="15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3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5" xfId="0" applyFont="1" applyFill="1" applyBorder="1" applyAlignment="1" applyProtection="1">
      <alignment vertical="center" wrapText="1"/>
      <protection hidden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8" fillId="9" borderId="8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2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8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1" fillId="0" borderId="3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8" fillId="7" borderId="8" xfId="0" applyFont="1" applyFill="1" applyBorder="1" applyAlignment="1" applyProtection="1">
      <alignment horizontal="center" vertical="center" wrapText="1"/>
      <protection hidden="1"/>
    </xf>
    <xf numFmtId="164" fontId="19" fillId="7" borderId="8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2" xfId="0" applyFont="1" applyFill="1" applyBorder="1" applyAlignment="1" applyProtection="1">
      <alignment horizontal="left" vertical="center" wrapText="1"/>
      <protection hidden="1"/>
    </xf>
    <xf numFmtId="0" fontId="29" fillId="7" borderId="2" xfId="0" applyFont="1" applyFill="1" applyBorder="1" applyAlignment="1" applyProtection="1">
      <alignment horizontal="center" vertical="center" wrapText="1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164" fontId="2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 applyProtection="1">
      <alignment horizontal="center" vertical="center" wrapText="1"/>
      <protection hidden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12" fillId="26" borderId="20" xfId="0" applyFont="1" applyFill="1" applyBorder="1" applyAlignment="1" applyProtection="1">
      <alignment horizontal="center" vertical="center" textRotation="90" wrapText="1"/>
      <protection hidden="1"/>
    </xf>
    <xf numFmtId="0" fontId="12" fillId="0" borderId="24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locked="0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locked="0"/>
    </xf>
    <xf numFmtId="0" fontId="23" fillId="0" borderId="28" xfId="0" applyFont="1" applyFill="1" applyBorder="1" applyAlignment="1" applyProtection="1">
      <alignment horizontal="center" vertical="center" wrapText="1"/>
      <protection locked="0"/>
    </xf>
    <xf numFmtId="0" fontId="17" fillId="17" borderId="30" xfId="0" applyFont="1" applyFill="1" applyBorder="1" applyAlignment="1" applyProtection="1">
      <alignment horizontal="right" vertical="center" wrapText="1"/>
      <protection hidden="1"/>
    </xf>
    <xf numFmtId="0" fontId="22" fillId="18" borderId="2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39" fillId="3" borderId="4" xfId="0" applyFont="1" applyFill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12" fillId="10" borderId="5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vertical="center" wrapText="1"/>
      <protection hidden="1"/>
    </xf>
    <xf numFmtId="0" fontId="12" fillId="0" borderId="5" xfId="0" applyFont="1" applyFill="1" applyBorder="1" applyAlignment="1" applyProtection="1">
      <alignment horizontal="left" vertical="center" wrapText="1"/>
      <protection hidden="1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hidden="1"/>
    </xf>
    <xf numFmtId="0" fontId="40" fillId="0" borderId="0" xfId="0" applyFont="1" applyBorder="1" applyAlignment="1" applyProtection="1">
      <alignment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0" fontId="42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5" xfId="0" applyFont="1" applyBorder="1" applyAlignment="1" applyProtection="1">
      <alignment horizontal="right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40" fillId="0" borderId="5" xfId="0" applyFont="1" applyBorder="1" applyAlignment="1" applyProtection="1">
      <alignment vertical="center" wrapText="1"/>
      <protection hidden="1"/>
    </xf>
    <xf numFmtId="0" fontId="9" fillId="10" borderId="32" xfId="0" applyFont="1" applyFill="1" applyBorder="1" applyAlignment="1" applyProtection="1">
      <alignment horizontal="center" vertical="center" wrapText="1"/>
      <protection locked="0"/>
    </xf>
    <xf numFmtId="0" fontId="9" fillId="10" borderId="38" xfId="0" applyFont="1" applyFill="1" applyBorder="1" applyAlignment="1" applyProtection="1">
      <alignment horizontal="center" vertical="center" wrapText="1"/>
      <protection locked="0"/>
    </xf>
    <xf numFmtId="0" fontId="5" fillId="2" borderId="44" xfId="0" applyFont="1" applyFill="1" applyBorder="1" applyAlignment="1" applyProtection="1">
      <alignment horizontal="center" vertical="center" textRotation="90" wrapText="1"/>
      <protection hidden="1"/>
    </xf>
    <xf numFmtId="0" fontId="5" fillId="2" borderId="45" xfId="0" applyFont="1" applyFill="1" applyBorder="1" applyAlignment="1" applyProtection="1">
      <alignment horizontal="center" vertical="center" textRotation="90" wrapText="1"/>
      <protection hidden="1"/>
    </xf>
    <xf numFmtId="0" fontId="8" fillId="2" borderId="46" xfId="0" applyFont="1" applyFill="1" applyBorder="1" applyAlignment="1" applyProtection="1">
      <alignment horizontal="center" vertical="center" textRotation="90" wrapText="1"/>
      <protection hidden="1"/>
    </xf>
    <xf numFmtId="0" fontId="5" fillId="6" borderId="46" xfId="0" applyFont="1" applyFill="1" applyBorder="1" applyAlignment="1" applyProtection="1">
      <alignment horizontal="center" vertical="center" textRotation="90" wrapText="1"/>
      <protection hidden="1"/>
    </xf>
    <xf numFmtId="0" fontId="8" fillId="6" borderId="46" xfId="0" applyFont="1" applyFill="1" applyBorder="1" applyAlignment="1" applyProtection="1">
      <alignment horizontal="center" vertical="center" textRotation="90" wrapText="1"/>
      <protection hidden="1"/>
    </xf>
    <xf numFmtId="0" fontId="5" fillId="7" borderId="46" xfId="0" applyFont="1" applyFill="1" applyBorder="1" applyAlignment="1" applyProtection="1">
      <alignment horizontal="center" vertical="center" textRotation="90" wrapText="1"/>
      <protection hidden="1"/>
    </xf>
    <xf numFmtId="0" fontId="8" fillId="7" borderId="46" xfId="0" applyFont="1" applyFill="1" applyBorder="1" applyAlignment="1" applyProtection="1">
      <alignment horizontal="center" vertical="center" textRotation="90" wrapText="1"/>
      <protection hidden="1"/>
    </xf>
    <xf numFmtId="0" fontId="8" fillId="7" borderId="47" xfId="0" applyFont="1" applyFill="1" applyBorder="1" applyAlignment="1" applyProtection="1">
      <alignment horizontal="center" vertical="center" textRotation="90" wrapText="1"/>
      <protection hidden="1"/>
    </xf>
    <xf numFmtId="0" fontId="8" fillId="4" borderId="44" xfId="0" applyFont="1" applyFill="1" applyBorder="1" applyAlignment="1" applyProtection="1">
      <alignment horizontal="center" vertical="center" textRotation="90" wrapText="1"/>
      <protection hidden="1"/>
    </xf>
    <xf numFmtId="0" fontId="8" fillId="4" borderId="46" xfId="0" applyFont="1" applyFill="1" applyBorder="1" applyAlignment="1" applyProtection="1">
      <alignment horizontal="center" vertical="center" textRotation="90" wrapText="1"/>
      <protection hidden="1"/>
    </xf>
    <xf numFmtId="0" fontId="8" fillId="5" borderId="46" xfId="0" applyFont="1" applyFill="1" applyBorder="1" applyAlignment="1" applyProtection="1">
      <alignment horizontal="center" vertical="center" textRotation="90" wrapText="1"/>
      <protection hidden="1"/>
    </xf>
    <xf numFmtId="0" fontId="8" fillId="12" borderId="46" xfId="0" applyFont="1" applyFill="1" applyBorder="1" applyAlignment="1" applyProtection="1">
      <alignment horizontal="center" vertical="center" textRotation="90" wrapText="1"/>
      <protection hidden="1"/>
    </xf>
    <xf numFmtId="0" fontId="8" fillId="12" borderId="47" xfId="0" applyFont="1" applyFill="1" applyBorder="1" applyAlignment="1" applyProtection="1">
      <alignment horizontal="center" vertical="center" textRotation="90" wrapText="1"/>
      <protection hidden="1"/>
    </xf>
    <xf numFmtId="0" fontId="9" fillId="10" borderId="2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0" fillId="21" borderId="0" xfId="0" applyFill="1" applyProtection="1">
      <protection hidden="1"/>
    </xf>
    <xf numFmtId="0" fontId="0" fillId="0" borderId="0" xfId="0" applyProtection="1">
      <protection hidden="1"/>
    </xf>
    <xf numFmtId="0" fontId="34" fillId="22" borderId="0" xfId="0" applyFont="1" applyFill="1" applyAlignment="1" applyProtection="1">
      <alignment horizontal="center" vertical="center" wrapText="1"/>
      <protection hidden="1"/>
    </xf>
    <xf numFmtId="0" fontId="29" fillId="23" borderId="0" xfId="0" applyFont="1" applyFill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justify" vertical="center" wrapText="1"/>
      <protection hidden="1"/>
    </xf>
    <xf numFmtId="0" fontId="27" fillId="0" borderId="17" xfId="0" applyFont="1" applyBorder="1" applyAlignment="1" applyProtection="1">
      <alignment horizontal="justify" vertical="center" wrapText="1"/>
      <protection hidden="1"/>
    </xf>
    <xf numFmtId="0" fontId="11" fillId="0" borderId="17" xfId="0" applyFont="1" applyBorder="1" applyAlignment="1" applyProtection="1">
      <alignment horizontal="justify" vertical="center" wrapText="1"/>
      <protection hidden="1"/>
    </xf>
    <xf numFmtId="0" fontId="28" fillId="0" borderId="17" xfId="0" applyFont="1" applyBorder="1" applyAlignment="1" applyProtection="1">
      <alignment horizontal="justify" vertical="center" wrapText="1"/>
      <protection hidden="1"/>
    </xf>
    <xf numFmtId="0" fontId="0" fillId="0" borderId="0" xfId="0" applyFill="1" applyProtection="1">
      <protection hidden="1"/>
    </xf>
    <xf numFmtId="0" fontId="5" fillId="0" borderId="17" xfId="0" applyFont="1" applyBorder="1" applyAlignment="1" applyProtection="1">
      <alignment horizontal="justify" vertical="center" wrapText="1"/>
      <protection hidden="1"/>
    </xf>
    <xf numFmtId="0" fontId="38" fillId="0" borderId="17" xfId="0" applyFont="1" applyBorder="1" applyAlignment="1" applyProtection="1">
      <alignment horizontal="justify" vertical="center" wrapText="1"/>
      <protection hidden="1"/>
    </xf>
    <xf numFmtId="0" fontId="37" fillId="0" borderId="17" xfId="0" applyFont="1" applyBorder="1" applyAlignment="1" applyProtection="1">
      <alignment horizontal="left" vertical="center" wrapText="1"/>
      <protection hidden="1"/>
    </xf>
    <xf numFmtId="0" fontId="10" fillId="24" borderId="18" xfId="0" applyFont="1" applyFill="1" applyBorder="1" applyAlignment="1" applyProtection="1">
      <alignment horizontal="justify" vertical="center" wrapText="1"/>
      <protection hidden="1"/>
    </xf>
    <xf numFmtId="0" fontId="7" fillId="25" borderId="19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3" fillId="0" borderId="0" xfId="2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10" fillId="29" borderId="8" xfId="0" applyFont="1" applyFill="1" applyBorder="1" applyAlignment="1" applyProtection="1">
      <alignment horizontal="center" vertical="center"/>
      <protection hidden="1"/>
    </xf>
    <xf numFmtId="0" fontId="29" fillId="27" borderId="2" xfId="0" applyFont="1" applyFill="1" applyBorder="1" applyAlignment="1" applyProtection="1">
      <alignment horizontal="center" vertical="center"/>
      <protection locked="0"/>
    </xf>
    <xf numFmtId="0" fontId="9" fillId="27" borderId="33" xfId="0" applyFont="1" applyFill="1" applyBorder="1" applyAlignment="1" applyProtection="1">
      <alignment horizontal="center" vertical="center"/>
      <protection locked="0"/>
    </xf>
    <xf numFmtId="0" fontId="29" fillId="27" borderId="1" xfId="0" applyFont="1" applyFill="1" applyBorder="1" applyAlignment="1" applyProtection="1">
      <alignment horizontal="center" vertical="center"/>
      <protection locked="0"/>
    </xf>
    <xf numFmtId="0" fontId="9" fillId="27" borderId="1" xfId="0" applyFont="1" applyFill="1" applyBorder="1" applyAlignment="1" applyProtection="1">
      <alignment horizontal="center" vertical="center"/>
      <protection locked="0"/>
    </xf>
    <xf numFmtId="0" fontId="7" fillId="15" borderId="50" xfId="0" applyFont="1" applyFill="1" applyBorder="1" applyAlignment="1" applyProtection="1">
      <alignment horizontal="center" vertical="center" wrapText="1"/>
      <protection hidden="1"/>
    </xf>
    <xf numFmtId="0" fontId="7" fillId="18" borderId="51" xfId="0" applyFont="1" applyFill="1" applyBorder="1" applyAlignment="1" applyProtection="1">
      <alignment horizontal="center" vertical="center" wrapText="1"/>
      <protection locked="0"/>
    </xf>
    <xf numFmtId="0" fontId="7" fillId="15" borderId="49" xfId="0" applyFont="1" applyFill="1" applyBorder="1" applyAlignment="1" applyProtection="1">
      <alignment horizontal="center" vertical="center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165" fontId="19" fillId="7" borderId="5" xfId="0" applyNumberFormat="1" applyFont="1" applyFill="1" applyBorder="1" applyAlignment="1" applyProtection="1">
      <alignment horizontal="center" vertical="center"/>
      <protection hidden="1"/>
    </xf>
    <xf numFmtId="0" fontId="31" fillId="0" borderId="0" xfId="2" applyFont="1" applyAlignment="1" applyProtection="1">
      <alignment horizontal="center" vertical="center"/>
      <protection hidden="1"/>
    </xf>
    <xf numFmtId="0" fontId="12" fillId="19" borderId="0" xfId="0" applyFont="1" applyFill="1" applyAlignment="1" applyProtection="1">
      <alignment horizontal="center" vertical="center"/>
      <protection hidden="1"/>
    </xf>
    <xf numFmtId="0" fontId="32" fillId="20" borderId="34" xfId="1" applyFont="1" applyBorder="1" applyAlignment="1" applyProtection="1">
      <alignment horizontal="center" vertical="center" wrapText="1"/>
      <protection locked="0"/>
    </xf>
    <xf numFmtId="0" fontId="32" fillId="20" borderId="35" xfId="1" applyFont="1" applyBorder="1" applyAlignment="1" applyProtection="1">
      <alignment horizontal="center" vertical="center" wrapText="1"/>
      <protection locked="0"/>
    </xf>
    <xf numFmtId="0" fontId="32" fillId="20" borderId="36" xfId="1" applyFont="1" applyBorder="1" applyAlignment="1" applyProtection="1">
      <alignment horizontal="center" vertical="center" wrapText="1"/>
      <protection locked="0"/>
    </xf>
    <xf numFmtId="0" fontId="41" fillId="16" borderId="34" xfId="0" applyFont="1" applyFill="1" applyBorder="1" applyAlignment="1" applyProtection="1">
      <alignment horizontal="center" vertical="center" wrapText="1"/>
      <protection hidden="1"/>
    </xf>
    <xf numFmtId="0" fontId="41" fillId="16" borderId="35" xfId="0" applyFont="1" applyFill="1" applyBorder="1" applyAlignment="1" applyProtection="1">
      <alignment horizontal="center" vertical="center" wrapText="1"/>
      <protection hidden="1"/>
    </xf>
    <xf numFmtId="0" fontId="41" fillId="16" borderId="36" xfId="0" applyFont="1" applyFill="1" applyBorder="1" applyAlignment="1" applyProtection="1">
      <alignment horizontal="center" vertical="center" wrapText="1"/>
      <protection hidden="1"/>
    </xf>
    <xf numFmtId="0" fontId="12" fillId="7" borderId="41" xfId="0" applyFont="1" applyFill="1" applyBorder="1" applyAlignment="1" applyProtection="1">
      <alignment horizontal="center" vertical="center" wrapText="1"/>
      <protection hidden="1"/>
    </xf>
    <xf numFmtId="0" fontId="12" fillId="7" borderId="42" xfId="0" applyFont="1" applyFill="1" applyBorder="1" applyAlignment="1" applyProtection="1">
      <alignment horizontal="center" vertical="center" wrapText="1"/>
      <protection hidden="1"/>
    </xf>
    <xf numFmtId="0" fontId="12" fillId="7" borderId="43" xfId="0" applyFont="1" applyFill="1" applyBorder="1" applyAlignment="1" applyProtection="1">
      <alignment horizontal="center" vertical="center" wrapText="1"/>
      <protection hidden="1"/>
    </xf>
    <xf numFmtId="0" fontId="9" fillId="17" borderId="29" xfId="0" applyFont="1" applyFill="1" applyBorder="1" applyAlignment="1" applyProtection="1">
      <alignment horizontal="center" vertical="center" wrapText="1"/>
      <protection hidden="1"/>
    </xf>
    <xf numFmtId="0" fontId="9" fillId="17" borderId="52" xfId="0" applyFont="1" applyFill="1" applyBorder="1" applyAlignment="1" applyProtection="1">
      <alignment horizontal="center" vertical="center" wrapText="1"/>
      <protection hidden="1"/>
    </xf>
    <xf numFmtId="0" fontId="9" fillId="17" borderId="53" xfId="0" applyFont="1" applyFill="1" applyBorder="1" applyAlignment="1" applyProtection="1">
      <alignment horizontal="center" vertical="center" wrapText="1"/>
      <protection hidden="1"/>
    </xf>
    <xf numFmtId="0" fontId="12" fillId="6" borderId="40" xfId="0" applyFont="1" applyFill="1" applyBorder="1" applyAlignment="1" applyProtection="1">
      <alignment horizontal="center" vertical="center" wrapText="1"/>
      <protection hidden="1"/>
    </xf>
    <xf numFmtId="0" fontId="12" fillId="2" borderId="39" xfId="0" applyFont="1" applyFill="1" applyBorder="1" applyAlignment="1" applyProtection="1">
      <alignment horizontal="center" vertical="center" wrapText="1"/>
      <protection hidden="1"/>
    </xf>
    <xf numFmtId="0" fontId="12" fillId="2" borderId="40" xfId="0" applyFont="1" applyFill="1" applyBorder="1" applyAlignment="1" applyProtection="1">
      <alignment horizontal="center" vertical="center" wrapText="1"/>
      <protection hidden="1"/>
    </xf>
    <xf numFmtId="0" fontId="12" fillId="26" borderId="31" xfId="0" applyFont="1" applyFill="1" applyBorder="1" applyAlignment="1" applyProtection="1">
      <alignment horizontal="center" vertical="center" wrapText="1"/>
      <protection hidden="1"/>
    </xf>
    <xf numFmtId="0" fontId="12" fillId="26" borderId="0" xfId="0" applyFont="1" applyFill="1" applyBorder="1" applyAlignment="1" applyProtection="1">
      <alignment horizontal="center" vertical="center" wrapText="1"/>
      <protection hidden="1"/>
    </xf>
    <xf numFmtId="0" fontId="45" fillId="20" borderId="34" xfId="1" applyFont="1" applyBorder="1" applyAlignment="1" applyProtection="1">
      <alignment horizontal="center" vertical="center" wrapText="1"/>
      <protection locked="0"/>
    </xf>
    <xf numFmtId="0" fontId="45" fillId="20" borderId="35" xfId="1" applyFont="1" applyBorder="1" applyAlignment="1" applyProtection="1">
      <alignment horizontal="center" vertical="center" wrapText="1"/>
      <protection locked="0"/>
    </xf>
    <xf numFmtId="0" fontId="45" fillId="20" borderId="36" xfId="1" applyFont="1" applyBorder="1" applyAlignment="1" applyProtection="1">
      <alignment horizontal="center" vertical="center" wrapText="1"/>
      <protection locked="0"/>
    </xf>
    <xf numFmtId="0" fontId="16" fillId="14" borderId="9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25" fillId="13" borderId="7" xfId="0" applyFont="1" applyFill="1" applyBorder="1" applyAlignment="1" applyProtection="1">
      <alignment horizontal="center" vertical="center"/>
      <protection hidden="1"/>
    </xf>
    <xf numFmtId="0" fontId="25" fillId="13" borderId="0" xfId="0" applyFont="1" applyFill="1" applyBorder="1" applyAlignment="1" applyProtection="1">
      <alignment horizontal="center" vertical="center"/>
      <protection hidden="1"/>
    </xf>
    <xf numFmtId="0" fontId="31" fillId="8" borderId="0" xfId="2" applyFont="1" applyFill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1" xfId="0" applyFont="1" applyFill="1" applyBorder="1" applyAlignment="1" applyProtection="1">
      <alignment horizontal="center" vertical="center" textRotation="90" wrapText="1"/>
      <protection hidden="1"/>
    </xf>
    <xf numFmtId="0" fontId="12" fillId="26" borderId="23" xfId="0" applyFont="1" applyFill="1" applyBorder="1" applyAlignment="1" applyProtection="1">
      <alignment horizontal="center" vertical="center" textRotation="90" wrapText="1"/>
      <protection hidden="1"/>
    </xf>
    <xf numFmtId="0" fontId="12" fillId="26" borderId="37" xfId="0" applyFont="1" applyFill="1" applyBorder="1" applyAlignment="1" applyProtection="1">
      <alignment horizontal="center" vertical="center" textRotation="90" wrapText="1"/>
      <protection hidden="1"/>
    </xf>
    <xf numFmtId="0" fontId="14" fillId="14" borderId="9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6" fillId="14" borderId="9" xfId="0" applyFont="1" applyFill="1" applyBorder="1" applyAlignment="1" applyProtection="1">
      <alignment horizontal="center" vertical="center"/>
      <protection hidden="1"/>
    </xf>
    <xf numFmtId="0" fontId="26" fillId="14" borderId="0" xfId="0" applyFont="1" applyFill="1" applyBorder="1" applyAlignment="1" applyProtection="1">
      <alignment horizontal="center" vertical="center"/>
      <protection hidden="1"/>
    </xf>
    <xf numFmtId="0" fontId="15" fillId="14" borderId="9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5" fillId="4" borderId="48" xfId="0" applyFont="1" applyFill="1" applyBorder="1" applyAlignment="1" applyProtection="1">
      <alignment horizontal="center" vertical="center" wrapText="1"/>
      <protection hidden="1"/>
    </xf>
    <xf numFmtId="0" fontId="5" fillId="4" borderId="42" xfId="0" applyFont="1" applyFill="1" applyBorder="1" applyAlignment="1" applyProtection="1">
      <alignment horizontal="center" vertical="center" wrapText="1"/>
      <protection hidden="1"/>
    </xf>
    <xf numFmtId="0" fontId="5" fillId="10" borderId="41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0" fontId="12" fillId="15" borderId="35" xfId="0" applyFont="1" applyFill="1" applyBorder="1" applyAlignment="1" applyProtection="1">
      <alignment horizontal="center" vertical="center" wrapText="1"/>
      <protection hidden="1"/>
    </xf>
    <xf numFmtId="0" fontId="12" fillId="15" borderId="36" xfId="0" applyFont="1" applyFill="1" applyBorder="1" applyAlignment="1" applyProtection="1">
      <alignment horizontal="center" vertical="center" wrapText="1"/>
      <protection hidden="1"/>
    </xf>
    <xf numFmtId="0" fontId="12" fillId="11" borderId="34" xfId="0" applyFont="1" applyFill="1" applyBorder="1" applyAlignment="1" applyProtection="1">
      <alignment horizontal="center" vertical="center" wrapText="1"/>
      <protection hidden="1"/>
    </xf>
    <xf numFmtId="0" fontId="12" fillId="11" borderId="35" xfId="0" applyFont="1" applyFill="1" applyBorder="1" applyAlignment="1" applyProtection="1">
      <alignment horizontal="center" vertical="center" wrapText="1"/>
      <protection hidden="1"/>
    </xf>
    <xf numFmtId="0" fontId="12" fillId="11" borderId="36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textRotation="90" wrapText="1"/>
      <protection hidden="1"/>
    </xf>
    <xf numFmtId="0" fontId="5" fillId="5" borderId="41" xfId="0" applyFont="1" applyFill="1" applyBorder="1" applyAlignment="1" applyProtection="1">
      <alignment horizontal="center" vertical="center" wrapText="1"/>
      <protection hidden="1"/>
    </xf>
    <xf numFmtId="0" fontId="5" fillId="5" borderId="42" xfId="0" applyFont="1" applyFill="1" applyBorder="1" applyAlignment="1" applyProtection="1">
      <alignment horizontal="center" vertical="center" wrapText="1"/>
      <protection hidden="1"/>
    </xf>
    <xf numFmtId="0" fontId="5" fillId="12" borderId="41" xfId="0" applyFont="1" applyFill="1" applyBorder="1" applyAlignment="1" applyProtection="1">
      <alignment horizontal="center" vertical="center" wrapText="1"/>
      <protection hidden="1"/>
    </xf>
    <xf numFmtId="0" fontId="5" fillId="12" borderId="42" xfId="0" applyFont="1" applyFill="1" applyBorder="1" applyAlignment="1" applyProtection="1">
      <alignment horizontal="center" vertical="center" wrapText="1"/>
      <protection hidden="1"/>
    </xf>
    <xf numFmtId="0" fontId="5" fillId="12" borderId="43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 textRotation="90" wrapText="1"/>
      <protection hidden="1"/>
    </xf>
    <xf numFmtId="0" fontId="5" fillId="0" borderId="7" xfId="0" applyFont="1" applyFill="1" applyBorder="1" applyAlignment="1" applyProtection="1">
      <alignment horizontal="center" vertical="center" textRotation="90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43" fillId="0" borderId="5" xfId="0" applyFont="1" applyBorder="1" applyAlignment="1" applyProtection="1">
      <alignment horizontal="right" vertical="center" wrapText="1"/>
      <protection hidden="1"/>
    </xf>
    <xf numFmtId="0" fontId="12" fillId="10" borderId="0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46" fillId="28" borderId="0" xfId="0" applyFont="1" applyFill="1" applyAlignment="1" applyProtection="1">
      <alignment horizontal="center" vertical="center" wrapText="1"/>
      <protection hidden="1"/>
    </xf>
    <xf numFmtId="0" fontId="47" fillId="0" borderId="0" xfId="0" applyFont="1" applyAlignment="1" applyProtection="1">
      <alignment horizontal="center" vertical="center" wrapText="1"/>
      <protection hidden="1"/>
    </xf>
    <xf numFmtId="0" fontId="47" fillId="28" borderId="0" xfId="0" applyFont="1" applyFill="1" applyAlignment="1" applyProtection="1">
      <alignment horizontal="center" vertical="center" wrapText="1"/>
      <protection hidden="1"/>
    </xf>
    <xf numFmtId="0" fontId="48" fillId="28" borderId="0" xfId="0" applyFont="1" applyFill="1" applyAlignment="1" applyProtection="1">
      <alignment horizontal="center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0000CC"/>
      <color rgb="FF9900FF"/>
      <color rgb="FFCC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9525</xdr:colOff>
      <xdr:row>2</xdr:row>
      <xdr:rowOff>304800</xdr:rowOff>
    </xdr:from>
    <xdr:to>
      <xdr:col>40</xdr:col>
      <xdr:colOff>1809750</xdr:colOff>
      <xdr:row>4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O20:AO66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_c3V1R6IWn0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6"/>
  <sheetViews>
    <sheetView showGridLines="0" showRowColHeaders="0" tabSelected="1" workbookViewId="0">
      <selection activeCell="G8" sqref="G8"/>
    </sheetView>
  </sheetViews>
  <sheetFormatPr defaultRowHeight="15"/>
  <cols>
    <col min="1" max="1" width="5.375" style="98" customWidth="1"/>
    <col min="2" max="2" width="3.25" style="98" customWidth="1"/>
    <col min="3" max="3" width="113.875" style="98" customWidth="1"/>
    <col min="4" max="4" width="4.125" style="98" customWidth="1"/>
    <col min="5" max="6" width="9" style="98"/>
    <col min="7" max="7" width="13.75" style="98" customWidth="1"/>
    <col min="8" max="8" width="13.625" style="98" customWidth="1"/>
    <col min="9" max="9" width="14.5" style="98" customWidth="1"/>
    <col min="10" max="16384" width="9" style="98"/>
  </cols>
  <sheetData>
    <row r="2" spans="2:9">
      <c r="B2" s="97"/>
      <c r="C2" s="97"/>
      <c r="D2" s="97"/>
    </row>
    <row r="3" spans="2:9" ht="27" customHeight="1">
      <c r="B3" s="97"/>
      <c r="C3" s="99" t="s">
        <v>1679</v>
      </c>
      <c r="D3" s="97"/>
      <c r="G3" s="131" t="s">
        <v>1661</v>
      </c>
      <c r="H3" s="131"/>
      <c r="I3" s="131"/>
    </row>
    <row r="4" spans="2:9" ht="21" customHeight="1" thickBot="1">
      <c r="B4" s="97"/>
      <c r="C4" s="100" t="s">
        <v>1686</v>
      </c>
      <c r="D4" s="97"/>
      <c r="G4" s="131"/>
      <c r="H4" s="131"/>
      <c r="I4" s="131"/>
    </row>
    <row r="5" spans="2:9" ht="39.950000000000003" customHeight="1">
      <c r="B5" s="97"/>
      <c r="C5" s="101" t="s">
        <v>1680</v>
      </c>
      <c r="D5" s="97"/>
      <c r="G5" s="130" t="s">
        <v>1675</v>
      </c>
      <c r="H5" s="130"/>
      <c r="I5" s="130"/>
    </row>
    <row r="6" spans="2:9" ht="86.25" customHeight="1">
      <c r="B6" s="97"/>
      <c r="C6" s="102" t="s">
        <v>1685</v>
      </c>
      <c r="D6" s="97"/>
    </row>
    <row r="7" spans="2:9" ht="30" customHeight="1">
      <c r="B7" s="97"/>
      <c r="C7" s="103" t="s">
        <v>1663</v>
      </c>
      <c r="D7" s="97"/>
    </row>
    <row r="8" spans="2:9" ht="32.25" customHeight="1">
      <c r="B8" s="97"/>
      <c r="C8" s="104" t="s">
        <v>1664</v>
      </c>
      <c r="D8" s="97"/>
    </row>
    <row r="9" spans="2:9" ht="39.950000000000003" customHeight="1">
      <c r="B9" s="97"/>
      <c r="C9" s="102" t="s">
        <v>1665</v>
      </c>
      <c r="D9" s="97"/>
      <c r="G9" s="105"/>
      <c r="H9" s="105"/>
      <c r="I9" s="105"/>
    </row>
    <row r="10" spans="2:9" ht="52.5" customHeight="1">
      <c r="B10" s="97"/>
      <c r="C10" s="106" t="s">
        <v>1666</v>
      </c>
      <c r="D10" s="97"/>
    </row>
    <row r="11" spans="2:9" ht="21.75" customHeight="1">
      <c r="B11" s="97"/>
      <c r="C11" s="107" t="s">
        <v>1668</v>
      </c>
      <c r="D11" s="97"/>
    </row>
    <row r="12" spans="2:9" ht="84.75" customHeight="1">
      <c r="B12" s="97"/>
      <c r="C12" s="108" t="s">
        <v>1683</v>
      </c>
      <c r="D12" s="97"/>
    </row>
    <row r="13" spans="2:9" ht="39.950000000000003" customHeight="1" thickBot="1">
      <c r="B13" s="97"/>
      <c r="C13" s="109" t="s">
        <v>1667</v>
      </c>
      <c r="D13" s="97"/>
    </row>
    <row r="14" spans="2:9">
      <c r="B14" s="97"/>
      <c r="C14" s="97"/>
      <c r="D14" s="97"/>
    </row>
    <row r="15" spans="2:9" ht="15.75" thickBot="1"/>
    <row r="16" spans="2:9" ht="26.25" customHeight="1" thickBot="1">
      <c r="C16" s="110" t="s">
        <v>1681</v>
      </c>
    </row>
    <row r="18" spans="3:3" ht="24.95" customHeight="1">
      <c r="C18" s="111" t="s">
        <v>1655</v>
      </c>
    </row>
    <row r="19" spans="3:3" ht="24.95" customHeight="1">
      <c r="C19" s="112" t="s">
        <v>1656</v>
      </c>
    </row>
    <row r="20" spans="3:3" ht="24.95" customHeight="1">
      <c r="C20" s="113" t="s">
        <v>1657</v>
      </c>
    </row>
    <row r="21" spans="3:3" ht="24.95" customHeight="1">
      <c r="C21" s="114" t="s">
        <v>1658</v>
      </c>
    </row>
    <row r="22" spans="3:3" ht="23.25" customHeight="1">
      <c r="C22" s="115" t="s">
        <v>1659</v>
      </c>
    </row>
    <row r="25" spans="3:3" ht="22.5" customHeight="1">
      <c r="C25" s="116" t="s">
        <v>1662</v>
      </c>
    </row>
    <row r="26" spans="3:3" ht="18.75">
      <c r="C26" s="115" t="s">
        <v>1660</v>
      </c>
    </row>
  </sheetData>
  <sheetProtection password="C1FB" sheet="1" objects="1" scenarios="1" selectLockedCells="1"/>
  <mergeCells count="2">
    <mergeCell ref="G5:I5"/>
    <mergeCell ref="G3:I4"/>
  </mergeCells>
  <hyperlinks>
    <hyperlink ref="C22" r:id="rId1"/>
    <hyperlink ref="G5" r:id="rId2"/>
    <hyperlink ref="C26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showGridLines="0" workbookViewId="0">
      <selection activeCell="L9" sqref="L9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</row>
    <row r="2" spans="1:30" ht="30">
      <c r="A2" s="20">
        <v>1</v>
      </c>
      <c r="B2" s="20" t="s">
        <v>39</v>
      </c>
      <c r="C2" s="20">
        <v>936</v>
      </c>
      <c r="D2" s="21">
        <v>44397</v>
      </c>
      <c r="E2" s="20" t="s">
        <v>40</v>
      </c>
      <c r="F2" s="20"/>
      <c r="G2" s="20" t="s">
        <v>41</v>
      </c>
      <c r="H2" s="20" t="s">
        <v>42</v>
      </c>
      <c r="I2" s="20" t="s">
        <v>43</v>
      </c>
      <c r="J2" s="21">
        <v>41940</v>
      </c>
      <c r="K2" s="20">
        <v>101</v>
      </c>
      <c r="L2" s="20">
        <v>11224455</v>
      </c>
      <c r="M2" s="20">
        <v>41</v>
      </c>
      <c r="N2" s="20">
        <v>14</v>
      </c>
      <c r="O2" s="20" t="s">
        <v>44</v>
      </c>
      <c r="P2" s="20" t="s">
        <v>45</v>
      </c>
      <c r="Q2" s="20"/>
      <c r="R2" s="20" t="s">
        <v>46</v>
      </c>
      <c r="S2" s="20">
        <v>8200204302</v>
      </c>
      <c r="T2" s="20" t="s">
        <v>47</v>
      </c>
      <c r="U2" s="20"/>
      <c r="V2" s="20">
        <v>7891611094</v>
      </c>
      <c r="W2" s="20" t="s">
        <v>48</v>
      </c>
      <c r="X2" s="20">
        <v>100000</v>
      </c>
      <c r="Y2" s="20" t="s">
        <v>49</v>
      </c>
      <c r="Z2" s="20" t="s">
        <v>49</v>
      </c>
      <c r="AA2" s="20" t="s">
        <v>50</v>
      </c>
      <c r="AB2" s="20">
        <v>8</v>
      </c>
      <c r="AC2" s="20" t="s">
        <v>51</v>
      </c>
      <c r="AD2" s="20">
        <v>1</v>
      </c>
    </row>
    <row r="3" spans="1:30" ht="30">
      <c r="A3" s="20">
        <v>1</v>
      </c>
      <c r="B3" s="20" t="s">
        <v>39</v>
      </c>
      <c r="C3" s="20">
        <v>944</v>
      </c>
      <c r="D3" s="21">
        <v>44397</v>
      </c>
      <c r="E3" s="20" t="s">
        <v>52</v>
      </c>
      <c r="F3" s="20"/>
      <c r="G3" s="20" t="s">
        <v>53</v>
      </c>
      <c r="H3" s="20" t="s">
        <v>54</v>
      </c>
      <c r="I3" s="20" t="s">
        <v>55</v>
      </c>
      <c r="J3" s="21">
        <v>42005</v>
      </c>
      <c r="K3" s="20">
        <v>102</v>
      </c>
      <c r="L3" s="20"/>
      <c r="M3" s="20">
        <v>41</v>
      </c>
      <c r="N3" s="20">
        <v>12</v>
      </c>
      <c r="O3" s="20" t="s">
        <v>44</v>
      </c>
      <c r="P3" s="20" t="s">
        <v>56</v>
      </c>
      <c r="Q3" s="20"/>
      <c r="R3" s="20" t="s">
        <v>46</v>
      </c>
      <c r="S3" s="20">
        <v>8200204302</v>
      </c>
      <c r="T3" s="20" t="s">
        <v>57</v>
      </c>
      <c r="U3" s="20"/>
      <c r="V3" s="20">
        <v>9829969405</v>
      </c>
      <c r="W3" s="20" t="s">
        <v>58</v>
      </c>
      <c r="X3" s="20">
        <v>42000</v>
      </c>
      <c r="Y3" s="20" t="s">
        <v>49</v>
      </c>
      <c r="Z3" s="20" t="s">
        <v>49</v>
      </c>
      <c r="AA3" s="20" t="s">
        <v>59</v>
      </c>
      <c r="AB3" s="20">
        <v>7</v>
      </c>
      <c r="AC3" s="20" t="s">
        <v>51</v>
      </c>
      <c r="AD3" s="20">
        <v>10</v>
      </c>
    </row>
    <row r="4" spans="1:30" ht="30">
      <c r="A4" s="20">
        <v>1</v>
      </c>
      <c r="B4" s="20" t="s">
        <v>39</v>
      </c>
      <c r="C4" s="20">
        <v>934</v>
      </c>
      <c r="D4" s="21">
        <v>44397</v>
      </c>
      <c r="E4" s="20" t="s">
        <v>60</v>
      </c>
      <c r="F4" s="20"/>
      <c r="G4" s="20" t="s">
        <v>61</v>
      </c>
      <c r="H4" s="20" t="s">
        <v>62</v>
      </c>
      <c r="I4" s="20" t="s">
        <v>55</v>
      </c>
      <c r="J4" s="21">
        <v>42289</v>
      </c>
      <c r="K4" s="20">
        <v>103</v>
      </c>
      <c r="L4" s="20"/>
      <c r="M4" s="20">
        <v>41</v>
      </c>
      <c r="N4" s="20">
        <v>18</v>
      </c>
      <c r="O4" s="20" t="s">
        <v>44</v>
      </c>
      <c r="P4" s="20" t="s">
        <v>45</v>
      </c>
      <c r="Q4" s="20"/>
      <c r="R4" s="20" t="s">
        <v>46</v>
      </c>
      <c r="S4" s="20">
        <v>8200204302</v>
      </c>
      <c r="T4" s="20" t="s">
        <v>63</v>
      </c>
      <c r="U4" s="20"/>
      <c r="V4" s="20">
        <v>7014906522</v>
      </c>
      <c r="W4" s="20" t="s">
        <v>64</v>
      </c>
      <c r="X4" s="20">
        <v>60000</v>
      </c>
      <c r="Y4" s="20" t="s">
        <v>49</v>
      </c>
      <c r="Z4" s="20" t="s">
        <v>49</v>
      </c>
      <c r="AA4" s="20" t="s">
        <v>50</v>
      </c>
      <c r="AB4" s="20">
        <v>7</v>
      </c>
      <c r="AC4" s="20" t="s">
        <v>51</v>
      </c>
      <c r="AD4" s="20">
        <v>1</v>
      </c>
    </row>
    <row r="5" spans="1:30" ht="30">
      <c r="A5" s="20">
        <v>1</v>
      </c>
      <c r="B5" s="20" t="s">
        <v>39</v>
      </c>
      <c r="C5" s="20">
        <v>926</v>
      </c>
      <c r="D5" s="21">
        <v>44397</v>
      </c>
      <c r="E5" s="20" t="s">
        <v>65</v>
      </c>
      <c r="F5" s="20"/>
      <c r="G5" s="20" t="s">
        <v>66</v>
      </c>
      <c r="H5" s="20" t="s">
        <v>67</v>
      </c>
      <c r="I5" s="20" t="s">
        <v>55</v>
      </c>
      <c r="J5" s="21">
        <v>42374</v>
      </c>
      <c r="K5" s="20">
        <v>104</v>
      </c>
      <c r="L5" s="20"/>
      <c r="M5" s="20">
        <v>41</v>
      </c>
      <c r="N5" s="20">
        <v>18</v>
      </c>
      <c r="O5" s="20" t="s">
        <v>44</v>
      </c>
      <c r="P5" s="20" t="s">
        <v>45</v>
      </c>
      <c r="Q5" s="20"/>
      <c r="R5" s="20" t="s">
        <v>46</v>
      </c>
      <c r="S5" s="20">
        <v>8200204302</v>
      </c>
      <c r="T5" s="20"/>
      <c r="U5" s="20"/>
      <c r="V5" s="20">
        <v>9784456024</v>
      </c>
      <c r="W5" s="20" t="s">
        <v>68</v>
      </c>
      <c r="X5" s="20">
        <v>72000</v>
      </c>
      <c r="Y5" s="20" t="s">
        <v>49</v>
      </c>
      <c r="Z5" s="20" t="s">
        <v>49</v>
      </c>
      <c r="AA5" s="20" t="s">
        <v>50</v>
      </c>
      <c r="AB5" s="20">
        <v>6</v>
      </c>
      <c r="AC5" s="20" t="s">
        <v>51</v>
      </c>
      <c r="AD5" s="20">
        <v>1</v>
      </c>
    </row>
    <row r="6" spans="1:30" ht="30">
      <c r="A6" s="20">
        <v>1</v>
      </c>
      <c r="B6" s="20" t="s">
        <v>39</v>
      </c>
      <c r="C6" s="20">
        <v>951</v>
      </c>
      <c r="D6" s="21">
        <v>44397</v>
      </c>
      <c r="E6" s="20" t="s">
        <v>69</v>
      </c>
      <c r="F6" s="20"/>
      <c r="G6" s="20" t="s">
        <v>70</v>
      </c>
      <c r="H6" s="20" t="s">
        <v>71</v>
      </c>
      <c r="I6" s="20" t="s">
        <v>55</v>
      </c>
      <c r="J6" s="21">
        <v>42241</v>
      </c>
      <c r="K6" s="20">
        <v>105</v>
      </c>
      <c r="L6" s="20"/>
      <c r="M6" s="20">
        <v>41</v>
      </c>
      <c r="N6" s="20">
        <v>0</v>
      </c>
      <c r="O6" s="20" t="s">
        <v>44</v>
      </c>
      <c r="P6" s="20" t="s">
        <v>56</v>
      </c>
      <c r="Q6" s="20"/>
      <c r="R6" s="20" t="s">
        <v>46</v>
      </c>
      <c r="S6" s="20">
        <v>8200204302</v>
      </c>
      <c r="T6" s="20" t="s">
        <v>72</v>
      </c>
      <c r="U6" s="20"/>
      <c r="V6" s="20">
        <v>9414391387</v>
      </c>
      <c r="W6" s="20" t="s">
        <v>73</v>
      </c>
      <c r="X6" s="20">
        <v>600000</v>
      </c>
      <c r="Y6" s="20" t="s">
        <v>49</v>
      </c>
      <c r="Z6" s="20" t="s">
        <v>49</v>
      </c>
      <c r="AA6" s="20" t="s">
        <v>59</v>
      </c>
      <c r="AB6" s="20">
        <v>7</v>
      </c>
      <c r="AC6" s="20" t="s">
        <v>51</v>
      </c>
      <c r="AD6" s="20">
        <v>12</v>
      </c>
    </row>
    <row r="7" spans="1:30" ht="30">
      <c r="A7" s="20">
        <v>1</v>
      </c>
      <c r="B7" s="20" t="s">
        <v>39</v>
      </c>
      <c r="C7" s="20">
        <v>939</v>
      </c>
      <c r="D7" s="21">
        <v>44397</v>
      </c>
      <c r="E7" s="20" t="s">
        <v>74</v>
      </c>
      <c r="F7" s="20"/>
      <c r="G7" s="20" t="s">
        <v>75</v>
      </c>
      <c r="H7" s="20" t="s">
        <v>76</v>
      </c>
      <c r="I7" s="20" t="s">
        <v>43</v>
      </c>
      <c r="J7" s="21">
        <v>41806</v>
      </c>
      <c r="K7" s="20">
        <v>106</v>
      </c>
      <c r="L7" s="20"/>
      <c r="M7" s="20">
        <v>41</v>
      </c>
      <c r="N7" s="20">
        <v>13</v>
      </c>
      <c r="O7" s="20" t="s">
        <v>44</v>
      </c>
      <c r="P7" s="20" t="s">
        <v>56</v>
      </c>
      <c r="Q7" s="20"/>
      <c r="R7" s="20" t="s">
        <v>46</v>
      </c>
      <c r="S7" s="20">
        <v>8200204302</v>
      </c>
      <c r="T7" s="20" t="s">
        <v>77</v>
      </c>
      <c r="U7" s="20"/>
      <c r="V7" s="20">
        <v>9799366805</v>
      </c>
      <c r="W7" s="20" t="s">
        <v>78</v>
      </c>
      <c r="X7" s="20">
        <v>144000</v>
      </c>
      <c r="Y7" s="20" t="s">
        <v>49</v>
      </c>
      <c r="Z7" s="20" t="s">
        <v>49</v>
      </c>
      <c r="AA7" s="20" t="s">
        <v>59</v>
      </c>
      <c r="AB7" s="20">
        <v>8</v>
      </c>
      <c r="AC7" s="20" t="s">
        <v>51</v>
      </c>
      <c r="AD7" s="20">
        <v>1</v>
      </c>
    </row>
    <row r="8" spans="1:30" ht="30">
      <c r="A8" s="20">
        <v>1</v>
      </c>
      <c r="B8" s="20" t="s">
        <v>39</v>
      </c>
      <c r="C8" s="20">
        <v>922</v>
      </c>
      <c r="D8" s="21">
        <v>44397</v>
      </c>
      <c r="E8" s="20" t="s">
        <v>79</v>
      </c>
      <c r="F8" s="20"/>
      <c r="G8" s="20" t="s">
        <v>80</v>
      </c>
      <c r="H8" s="20" t="s">
        <v>81</v>
      </c>
      <c r="I8" s="20" t="s">
        <v>43</v>
      </c>
      <c r="J8" s="21">
        <v>42221</v>
      </c>
      <c r="K8" s="20">
        <v>107</v>
      </c>
      <c r="L8" s="20"/>
      <c r="M8" s="20">
        <v>41</v>
      </c>
      <c r="N8" s="20">
        <v>3</v>
      </c>
      <c r="O8" s="20" t="s">
        <v>82</v>
      </c>
      <c r="P8" s="20" t="s">
        <v>56</v>
      </c>
      <c r="Q8" s="20"/>
      <c r="R8" s="20" t="s">
        <v>46</v>
      </c>
      <c r="S8" s="20">
        <v>8200204302</v>
      </c>
      <c r="T8" s="20" t="s">
        <v>83</v>
      </c>
      <c r="U8" s="20"/>
      <c r="V8" s="20">
        <v>8290682099</v>
      </c>
      <c r="W8" s="20" t="s">
        <v>84</v>
      </c>
      <c r="X8" s="20">
        <v>0</v>
      </c>
      <c r="Y8" s="20" t="s">
        <v>49</v>
      </c>
      <c r="Z8" s="20" t="s">
        <v>49</v>
      </c>
      <c r="AA8" s="20" t="s">
        <v>59</v>
      </c>
      <c r="AB8" s="20">
        <v>7</v>
      </c>
      <c r="AC8" s="20" t="s">
        <v>51</v>
      </c>
      <c r="AD8" s="20">
        <v>1</v>
      </c>
    </row>
    <row r="9" spans="1:30" ht="30">
      <c r="A9" s="20">
        <v>1</v>
      </c>
      <c r="B9" s="20" t="s">
        <v>39</v>
      </c>
      <c r="C9" s="20">
        <v>942</v>
      </c>
      <c r="D9" s="21">
        <v>44397</v>
      </c>
      <c r="E9" s="20" t="s">
        <v>85</v>
      </c>
      <c r="F9" s="20"/>
      <c r="G9" s="20" t="s">
        <v>86</v>
      </c>
      <c r="H9" s="20" t="s">
        <v>87</v>
      </c>
      <c r="I9" s="20" t="s">
        <v>55</v>
      </c>
      <c r="J9" s="21">
        <v>42275</v>
      </c>
      <c r="K9" s="20">
        <v>108</v>
      </c>
      <c r="L9" s="20"/>
      <c r="M9" s="20">
        <v>41</v>
      </c>
      <c r="N9" s="20">
        <v>18</v>
      </c>
      <c r="O9" s="20" t="s">
        <v>44</v>
      </c>
      <c r="P9" s="20" t="s">
        <v>56</v>
      </c>
      <c r="Q9" s="20"/>
      <c r="R9" s="20" t="s">
        <v>46</v>
      </c>
      <c r="S9" s="20">
        <v>8200204302</v>
      </c>
      <c r="T9" s="20" t="s">
        <v>88</v>
      </c>
      <c r="U9" s="20"/>
      <c r="V9" s="20">
        <v>9269749899</v>
      </c>
      <c r="W9" s="20" t="s">
        <v>89</v>
      </c>
      <c r="X9" s="20">
        <v>240000</v>
      </c>
      <c r="Y9" s="20" t="s">
        <v>49</v>
      </c>
      <c r="Z9" s="20" t="s">
        <v>49</v>
      </c>
      <c r="AA9" s="20" t="s">
        <v>59</v>
      </c>
      <c r="AB9" s="20">
        <v>7</v>
      </c>
      <c r="AC9" s="20" t="s">
        <v>51</v>
      </c>
      <c r="AD9" s="20">
        <v>1</v>
      </c>
    </row>
    <row r="10" spans="1:30" ht="30">
      <c r="A10" s="20">
        <v>1</v>
      </c>
      <c r="B10" s="20" t="s">
        <v>39</v>
      </c>
      <c r="C10" s="20">
        <v>925</v>
      </c>
      <c r="D10" s="21">
        <v>44397</v>
      </c>
      <c r="E10" s="20" t="s">
        <v>90</v>
      </c>
      <c r="F10" s="20"/>
      <c r="G10" s="20" t="s">
        <v>91</v>
      </c>
      <c r="H10" s="20" t="s">
        <v>92</v>
      </c>
      <c r="I10" s="20" t="s">
        <v>43</v>
      </c>
      <c r="J10" s="21">
        <v>42303</v>
      </c>
      <c r="K10" s="20">
        <v>109</v>
      </c>
      <c r="L10" s="20"/>
      <c r="M10" s="20">
        <v>41</v>
      </c>
      <c r="N10" s="20">
        <v>14</v>
      </c>
      <c r="O10" s="20" t="s">
        <v>44</v>
      </c>
      <c r="P10" s="20" t="s">
        <v>56</v>
      </c>
      <c r="Q10" s="20"/>
      <c r="R10" s="20" t="s">
        <v>46</v>
      </c>
      <c r="S10" s="20">
        <v>8200204302</v>
      </c>
      <c r="T10" s="20"/>
      <c r="U10" s="20"/>
      <c r="V10" s="20">
        <v>9799366805</v>
      </c>
      <c r="W10" s="20" t="s">
        <v>93</v>
      </c>
      <c r="X10" s="20">
        <v>0</v>
      </c>
      <c r="Y10" s="20" t="s">
        <v>49</v>
      </c>
      <c r="Z10" s="20" t="s">
        <v>49</v>
      </c>
      <c r="AA10" s="20" t="s">
        <v>59</v>
      </c>
      <c r="AB10" s="20">
        <v>7</v>
      </c>
      <c r="AC10" s="20" t="s">
        <v>51</v>
      </c>
      <c r="AD10" s="20">
        <v>1</v>
      </c>
    </row>
    <row r="11" spans="1:30" ht="30">
      <c r="A11" s="20">
        <v>1</v>
      </c>
      <c r="B11" s="20" t="s">
        <v>39</v>
      </c>
      <c r="C11" s="20">
        <v>952</v>
      </c>
      <c r="D11" s="21">
        <v>44397</v>
      </c>
      <c r="E11" s="20" t="s">
        <v>94</v>
      </c>
      <c r="F11" s="20"/>
      <c r="G11" s="20" t="s">
        <v>95</v>
      </c>
      <c r="H11" s="20" t="s">
        <v>96</v>
      </c>
      <c r="I11" s="20" t="s">
        <v>55</v>
      </c>
      <c r="J11" s="21">
        <v>42340</v>
      </c>
      <c r="K11" s="20">
        <v>110</v>
      </c>
      <c r="L11" s="20"/>
      <c r="M11" s="20">
        <v>41</v>
      </c>
      <c r="N11" s="20">
        <v>9</v>
      </c>
      <c r="O11" s="20" t="s">
        <v>82</v>
      </c>
      <c r="P11" s="20" t="s">
        <v>56</v>
      </c>
      <c r="Q11" s="20"/>
      <c r="R11" s="20" t="s">
        <v>46</v>
      </c>
      <c r="S11" s="20">
        <v>8200204302</v>
      </c>
      <c r="T11" s="20" t="s">
        <v>97</v>
      </c>
      <c r="U11" s="20"/>
      <c r="V11" s="20">
        <v>7023129868</v>
      </c>
      <c r="W11" s="20" t="s">
        <v>98</v>
      </c>
      <c r="X11" s="20">
        <v>120000</v>
      </c>
      <c r="Y11" s="20" t="s">
        <v>49</v>
      </c>
      <c r="Z11" s="20" t="s">
        <v>49</v>
      </c>
      <c r="AA11" s="20" t="s">
        <v>59</v>
      </c>
      <c r="AB11" s="20">
        <v>7</v>
      </c>
      <c r="AC11" s="20" t="s">
        <v>51</v>
      </c>
      <c r="AD11" s="20">
        <v>1</v>
      </c>
    </row>
    <row r="12" spans="1:30" ht="30">
      <c r="A12" s="20">
        <v>1</v>
      </c>
      <c r="B12" s="20" t="s">
        <v>39</v>
      </c>
      <c r="C12" s="20">
        <v>931</v>
      </c>
      <c r="D12" s="21">
        <v>44397</v>
      </c>
      <c r="E12" s="20" t="s">
        <v>99</v>
      </c>
      <c r="F12" s="20"/>
      <c r="G12" s="20" t="s">
        <v>100</v>
      </c>
      <c r="H12" s="20" t="s">
        <v>101</v>
      </c>
      <c r="I12" s="20" t="s">
        <v>55</v>
      </c>
      <c r="J12" s="21">
        <v>42300</v>
      </c>
      <c r="K12" s="20">
        <v>111</v>
      </c>
      <c r="L12" s="20"/>
      <c r="M12" s="20">
        <v>41</v>
      </c>
      <c r="N12" s="20">
        <v>18</v>
      </c>
      <c r="O12" s="20" t="s">
        <v>44</v>
      </c>
      <c r="P12" s="20"/>
      <c r="Q12" s="20"/>
      <c r="R12" s="20" t="s">
        <v>46</v>
      </c>
      <c r="S12" s="20">
        <v>8200204302</v>
      </c>
      <c r="T12" s="20" t="s">
        <v>102</v>
      </c>
      <c r="U12" s="20"/>
      <c r="V12" s="20">
        <v>9782630108</v>
      </c>
      <c r="W12" s="20" t="s">
        <v>103</v>
      </c>
      <c r="X12" s="20">
        <v>72000</v>
      </c>
      <c r="Y12" s="20" t="s">
        <v>49</v>
      </c>
      <c r="Z12" s="20" t="s">
        <v>49</v>
      </c>
      <c r="AA12" s="20"/>
      <c r="AB12" s="20">
        <v>7</v>
      </c>
      <c r="AC12" s="20" t="s">
        <v>51</v>
      </c>
      <c r="AD12" s="20">
        <v>1</v>
      </c>
    </row>
    <row r="13" spans="1:30" ht="30">
      <c r="A13" s="20">
        <v>1</v>
      </c>
      <c r="B13" s="20" t="s">
        <v>39</v>
      </c>
      <c r="C13" s="20">
        <v>923</v>
      </c>
      <c r="D13" s="21">
        <v>44397</v>
      </c>
      <c r="E13" s="20" t="s">
        <v>104</v>
      </c>
      <c r="F13" s="20"/>
      <c r="G13" s="20" t="s">
        <v>105</v>
      </c>
      <c r="H13" s="20" t="s">
        <v>106</v>
      </c>
      <c r="I13" s="20" t="s">
        <v>43</v>
      </c>
      <c r="J13" s="21">
        <v>42300</v>
      </c>
      <c r="K13" s="20">
        <v>112</v>
      </c>
      <c r="L13" s="20"/>
      <c r="M13" s="20">
        <v>41</v>
      </c>
      <c r="N13" s="20">
        <v>14</v>
      </c>
      <c r="O13" s="20" t="s">
        <v>44</v>
      </c>
      <c r="P13" s="20"/>
      <c r="Q13" s="20"/>
      <c r="R13" s="20" t="s">
        <v>46</v>
      </c>
      <c r="S13" s="20">
        <v>8200204302</v>
      </c>
      <c r="T13" s="20" t="s">
        <v>107</v>
      </c>
      <c r="U13" s="20"/>
      <c r="V13" s="20">
        <v>9784035188</v>
      </c>
      <c r="W13" s="20" t="s">
        <v>108</v>
      </c>
      <c r="X13" s="20">
        <v>140000</v>
      </c>
      <c r="Y13" s="20" t="s">
        <v>49</v>
      </c>
      <c r="Z13" s="20" t="s">
        <v>49</v>
      </c>
      <c r="AA13" s="20"/>
      <c r="AB13" s="20">
        <v>7</v>
      </c>
      <c r="AC13" s="20" t="s">
        <v>51</v>
      </c>
      <c r="AD13" s="20">
        <v>12</v>
      </c>
    </row>
    <row r="14" spans="1:30" ht="30">
      <c r="A14" s="20">
        <v>1</v>
      </c>
      <c r="B14" s="20" t="s">
        <v>39</v>
      </c>
      <c r="C14" s="20">
        <v>949</v>
      </c>
      <c r="D14" s="21">
        <v>44397</v>
      </c>
      <c r="E14" s="20" t="s">
        <v>109</v>
      </c>
      <c r="F14" s="20"/>
      <c r="G14" s="20" t="s">
        <v>110</v>
      </c>
      <c r="H14" s="20" t="s">
        <v>111</v>
      </c>
      <c r="I14" s="20" t="s">
        <v>55</v>
      </c>
      <c r="J14" s="21">
        <v>41942</v>
      </c>
      <c r="K14" s="20">
        <v>113</v>
      </c>
      <c r="L14" s="20"/>
      <c r="M14" s="20">
        <v>41</v>
      </c>
      <c r="N14" s="20">
        <v>6</v>
      </c>
      <c r="O14" s="20" t="s">
        <v>44</v>
      </c>
      <c r="P14" s="20" t="s">
        <v>56</v>
      </c>
      <c r="Q14" s="20"/>
      <c r="R14" s="20" t="s">
        <v>46</v>
      </c>
      <c r="S14" s="20">
        <v>8200204302</v>
      </c>
      <c r="T14" s="20" t="s">
        <v>112</v>
      </c>
      <c r="U14" s="20"/>
      <c r="V14" s="20">
        <v>9033891457</v>
      </c>
      <c r="W14" s="20" t="s">
        <v>113</v>
      </c>
      <c r="X14" s="20">
        <v>300000</v>
      </c>
      <c r="Y14" s="20" t="s">
        <v>49</v>
      </c>
      <c r="Z14" s="20" t="s">
        <v>49</v>
      </c>
      <c r="AA14" s="20" t="s">
        <v>59</v>
      </c>
      <c r="AB14" s="20">
        <v>8</v>
      </c>
      <c r="AC14" s="20" t="s">
        <v>51</v>
      </c>
      <c r="AD14" s="20">
        <v>12</v>
      </c>
    </row>
    <row r="15" spans="1:30" ht="30">
      <c r="A15" s="20">
        <v>1</v>
      </c>
      <c r="B15" s="20" t="s">
        <v>39</v>
      </c>
      <c r="C15" s="20">
        <v>933</v>
      </c>
      <c r="D15" s="21">
        <v>44397</v>
      </c>
      <c r="E15" s="20" t="s">
        <v>114</v>
      </c>
      <c r="F15" s="20"/>
      <c r="G15" s="20" t="s">
        <v>115</v>
      </c>
      <c r="H15" s="20" t="s">
        <v>116</v>
      </c>
      <c r="I15" s="20" t="s">
        <v>43</v>
      </c>
      <c r="J15" s="21">
        <v>41785</v>
      </c>
      <c r="K15" s="20">
        <v>114</v>
      </c>
      <c r="L15" s="20"/>
      <c r="M15" s="20">
        <v>41</v>
      </c>
      <c r="N15" s="20">
        <v>11</v>
      </c>
      <c r="O15" s="20" t="s">
        <v>44</v>
      </c>
      <c r="P15" s="20" t="s">
        <v>45</v>
      </c>
      <c r="Q15" s="20"/>
      <c r="R15" s="20" t="s">
        <v>46</v>
      </c>
      <c r="S15" s="20">
        <v>8200204302</v>
      </c>
      <c r="T15" s="20" t="s">
        <v>117</v>
      </c>
      <c r="U15" s="20"/>
      <c r="V15" s="20">
        <v>7742805507</v>
      </c>
      <c r="W15" s="20" t="s">
        <v>118</v>
      </c>
      <c r="X15" s="20">
        <v>24000</v>
      </c>
      <c r="Y15" s="20" t="s">
        <v>49</v>
      </c>
      <c r="Z15" s="20" t="s">
        <v>49</v>
      </c>
      <c r="AA15" s="20" t="s">
        <v>50</v>
      </c>
      <c r="AB15" s="20">
        <v>8</v>
      </c>
      <c r="AC15" s="20" t="s">
        <v>51</v>
      </c>
      <c r="AD15" s="20">
        <v>1</v>
      </c>
    </row>
    <row r="16" spans="1:30" ht="30">
      <c r="A16" s="20">
        <v>1</v>
      </c>
      <c r="B16" s="20" t="s">
        <v>39</v>
      </c>
      <c r="C16" s="20">
        <v>946</v>
      </c>
      <c r="D16" s="21">
        <v>44397</v>
      </c>
      <c r="E16" s="20" t="s">
        <v>114</v>
      </c>
      <c r="F16" s="20"/>
      <c r="G16" s="20" t="s">
        <v>119</v>
      </c>
      <c r="H16" s="20" t="s">
        <v>120</v>
      </c>
      <c r="I16" s="20" t="s">
        <v>43</v>
      </c>
      <c r="J16" s="21">
        <v>42053</v>
      </c>
      <c r="K16" s="20">
        <v>115</v>
      </c>
      <c r="L16" s="20"/>
      <c r="M16" s="20">
        <v>41</v>
      </c>
      <c r="N16" s="20">
        <v>20</v>
      </c>
      <c r="O16" s="20" t="s">
        <v>44</v>
      </c>
      <c r="P16" s="20" t="s">
        <v>45</v>
      </c>
      <c r="Q16" s="20"/>
      <c r="R16" s="20" t="s">
        <v>46</v>
      </c>
      <c r="S16" s="20">
        <v>8200204302</v>
      </c>
      <c r="T16" s="20" t="s">
        <v>121</v>
      </c>
      <c r="U16" s="20"/>
      <c r="V16" s="20">
        <v>7019532711</v>
      </c>
      <c r="W16" s="20" t="s">
        <v>122</v>
      </c>
      <c r="X16" s="20">
        <v>180000</v>
      </c>
      <c r="Y16" s="20" t="s">
        <v>49</v>
      </c>
      <c r="Z16" s="20" t="s">
        <v>49</v>
      </c>
      <c r="AA16" s="20" t="s">
        <v>50</v>
      </c>
      <c r="AB16" s="20">
        <v>7</v>
      </c>
      <c r="AC16" s="20" t="s">
        <v>51</v>
      </c>
      <c r="AD16" s="20">
        <v>1</v>
      </c>
    </row>
    <row r="17" spans="1:30" ht="30">
      <c r="A17" s="20">
        <v>1</v>
      </c>
      <c r="B17" s="20" t="s">
        <v>39</v>
      </c>
      <c r="C17" s="20">
        <v>937</v>
      </c>
      <c r="D17" s="21">
        <v>44397</v>
      </c>
      <c r="E17" s="20" t="s">
        <v>123</v>
      </c>
      <c r="F17" s="20"/>
      <c r="G17" s="20" t="s">
        <v>124</v>
      </c>
      <c r="H17" s="20" t="s">
        <v>125</v>
      </c>
      <c r="I17" s="20" t="s">
        <v>43</v>
      </c>
      <c r="J17" s="21">
        <v>42096</v>
      </c>
      <c r="K17" s="20">
        <v>116</v>
      </c>
      <c r="L17" s="20"/>
      <c r="M17" s="20">
        <v>41</v>
      </c>
      <c r="N17" s="20">
        <v>1</v>
      </c>
      <c r="O17" s="20" t="s">
        <v>44</v>
      </c>
      <c r="P17" s="20" t="s">
        <v>56</v>
      </c>
      <c r="Q17" s="20"/>
      <c r="R17" s="20" t="s">
        <v>46</v>
      </c>
      <c r="S17" s="20">
        <v>8200204302</v>
      </c>
      <c r="T17" s="20" t="s">
        <v>126</v>
      </c>
      <c r="U17" s="20"/>
      <c r="V17" s="20">
        <v>8290814806</v>
      </c>
      <c r="W17" s="20" t="s">
        <v>127</v>
      </c>
      <c r="X17" s="20">
        <v>180000</v>
      </c>
      <c r="Y17" s="20" t="s">
        <v>49</v>
      </c>
      <c r="Z17" s="20" t="s">
        <v>49</v>
      </c>
      <c r="AA17" s="20" t="s">
        <v>59</v>
      </c>
      <c r="AB17" s="20">
        <v>7</v>
      </c>
      <c r="AC17" s="20" t="s">
        <v>51</v>
      </c>
      <c r="AD17" s="20">
        <v>1</v>
      </c>
    </row>
    <row r="18" spans="1:30" ht="30">
      <c r="A18" s="20">
        <v>1</v>
      </c>
      <c r="B18" s="20" t="s">
        <v>39</v>
      </c>
      <c r="C18" s="20">
        <v>935</v>
      </c>
      <c r="D18" s="21">
        <v>44397</v>
      </c>
      <c r="E18" s="20" t="s">
        <v>128</v>
      </c>
      <c r="F18" s="20"/>
      <c r="G18" s="20" t="s">
        <v>129</v>
      </c>
      <c r="H18" s="20" t="s">
        <v>130</v>
      </c>
      <c r="I18" s="20" t="s">
        <v>55</v>
      </c>
      <c r="J18" s="21">
        <v>42271</v>
      </c>
      <c r="K18" s="20">
        <v>117</v>
      </c>
      <c r="L18" s="20"/>
      <c r="M18" s="20">
        <v>41</v>
      </c>
      <c r="N18" s="20">
        <v>2</v>
      </c>
      <c r="O18" s="20" t="s">
        <v>82</v>
      </c>
      <c r="P18" s="20" t="s">
        <v>56</v>
      </c>
      <c r="Q18" s="20"/>
      <c r="R18" s="20" t="s">
        <v>46</v>
      </c>
      <c r="S18" s="20">
        <v>8200204302</v>
      </c>
      <c r="T18" s="20" t="s">
        <v>131</v>
      </c>
      <c r="U18" s="20"/>
      <c r="V18" s="20">
        <v>8058730460</v>
      </c>
      <c r="W18" s="20" t="s">
        <v>132</v>
      </c>
      <c r="X18" s="20">
        <v>60000</v>
      </c>
      <c r="Y18" s="20" t="s">
        <v>49</v>
      </c>
      <c r="Z18" s="20" t="s">
        <v>49</v>
      </c>
      <c r="AA18" s="20" t="s">
        <v>59</v>
      </c>
      <c r="AB18" s="20">
        <v>7</v>
      </c>
      <c r="AC18" s="20" t="s">
        <v>51</v>
      </c>
      <c r="AD18" s="20">
        <v>1</v>
      </c>
    </row>
    <row r="19" spans="1:30" ht="30">
      <c r="A19" s="20">
        <v>1</v>
      </c>
      <c r="B19" s="20" t="s">
        <v>39</v>
      </c>
      <c r="C19" s="20">
        <v>940</v>
      </c>
      <c r="D19" s="21">
        <v>44397</v>
      </c>
      <c r="E19" s="20" t="s">
        <v>133</v>
      </c>
      <c r="F19" s="20"/>
      <c r="G19" s="20" t="s">
        <v>134</v>
      </c>
      <c r="H19" s="20" t="s">
        <v>101</v>
      </c>
      <c r="I19" s="20" t="s">
        <v>43</v>
      </c>
      <c r="J19" s="21">
        <v>42390</v>
      </c>
      <c r="K19" s="20">
        <v>118</v>
      </c>
      <c r="L19" s="20"/>
      <c r="M19" s="20">
        <v>41</v>
      </c>
      <c r="N19" s="20">
        <v>13</v>
      </c>
      <c r="O19" s="20" t="s">
        <v>44</v>
      </c>
      <c r="P19" s="20" t="s">
        <v>56</v>
      </c>
      <c r="Q19" s="20"/>
      <c r="R19" s="20" t="s">
        <v>46</v>
      </c>
      <c r="S19" s="20">
        <v>8200204302</v>
      </c>
      <c r="T19" s="20" t="s">
        <v>135</v>
      </c>
      <c r="U19" s="20"/>
      <c r="V19" s="20">
        <v>9829959678</v>
      </c>
      <c r="W19" s="20" t="s">
        <v>136</v>
      </c>
      <c r="X19" s="20">
        <v>454000</v>
      </c>
      <c r="Y19" s="20" t="s">
        <v>49</v>
      </c>
      <c r="Z19" s="20" t="s">
        <v>49</v>
      </c>
      <c r="AA19" s="20" t="s">
        <v>59</v>
      </c>
      <c r="AB19" s="20">
        <v>6</v>
      </c>
      <c r="AC19" s="20" t="s">
        <v>51</v>
      </c>
      <c r="AD19" s="20">
        <v>1</v>
      </c>
    </row>
    <row r="20" spans="1:30" ht="30">
      <c r="A20" s="20">
        <v>1</v>
      </c>
      <c r="B20" s="20" t="s">
        <v>39</v>
      </c>
      <c r="C20" s="20">
        <v>924</v>
      </c>
      <c r="D20" s="21">
        <v>44397</v>
      </c>
      <c r="E20" s="20" t="s">
        <v>137</v>
      </c>
      <c r="F20" s="20"/>
      <c r="G20" s="20" t="s">
        <v>138</v>
      </c>
      <c r="H20" s="20" t="s">
        <v>139</v>
      </c>
      <c r="I20" s="20" t="s">
        <v>55</v>
      </c>
      <c r="J20" s="21">
        <v>42414</v>
      </c>
      <c r="K20" s="20">
        <v>119</v>
      </c>
      <c r="L20" s="20"/>
      <c r="M20" s="20">
        <v>41</v>
      </c>
      <c r="N20" s="20">
        <v>19</v>
      </c>
      <c r="O20" s="20" t="s">
        <v>44</v>
      </c>
      <c r="P20" s="20" t="s">
        <v>56</v>
      </c>
      <c r="Q20" s="20"/>
      <c r="R20" s="20" t="s">
        <v>46</v>
      </c>
      <c r="S20" s="20">
        <v>8200204302</v>
      </c>
      <c r="T20" s="20" t="s">
        <v>140</v>
      </c>
      <c r="U20" s="20"/>
      <c r="V20" s="20">
        <v>6377065395</v>
      </c>
      <c r="W20" s="20" t="s">
        <v>141</v>
      </c>
      <c r="X20" s="20">
        <v>96000</v>
      </c>
      <c r="Y20" s="20" t="s">
        <v>49</v>
      </c>
      <c r="Z20" s="20" t="s">
        <v>49</v>
      </c>
      <c r="AA20" s="20" t="s">
        <v>59</v>
      </c>
      <c r="AB20" s="20">
        <v>6</v>
      </c>
      <c r="AC20" s="20" t="s">
        <v>51</v>
      </c>
      <c r="AD20" s="20">
        <v>1</v>
      </c>
    </row>
    <row r="21" spans="1:30" ht="30">
      <c r="A21" s="20">
        <v>1</v>
      </c>
      <c r="B21" s="20" t="s">
        <v>39</v>
      </c>
      <c r="C21" s="20">
        <v>921</v>
      </c>
      <c r="D21" s="21">
        <v>44397</v>
      </c>
      <c r="E21" s="20" t="s">
        <v>142</v>
      </c>
      <c r="F21" s="20"/>
      <c r="G21" s="20" t="s">
        <v>143</v>
      </c>
      <c r="H21" s="20" t="s">
        <v>144</v>
      </c>
      <c r="I21" s="20" t="s">
        <v>55</v>
      </c>
      <c r="J21" s="21">
        <v>42095</v>
      </c>
      <c r="K21" s="20">
        <v>120</v>
      </c>
      <c r="L21" s="20"/>
      <c r="M21" s="20">
        <v>41</v>
      </c>
      <c r="N21" s="20">
        <v>11</v>
      </c>
      <c r="O21" s="20" t="s">
        <v>145</v>
      </c>
      <c r="P21" s="20" t="s">
        <v>56</v>
      </c>
      <c r="Q21" s="20"/>
      <c r="R21" s="20" t="s">
        <v>46</v>
      </c>
      <c r="S21" s="20">
        <v>8200204302</v>
      </c>
      <c r="T21" s="20" t="s">
        <v>146</v>
      </c>
      <c r="U21" s="20"/>
      <c r="V21" s="20">
        <v>9352208109</v>
      </c>
      <c r="W21" s="20" t="s">
        <v>147</v>
      </c>
      <c r="X21" s="20">
        <v>372000</v>
      </c>
      <c r="Y21" s="20" t="s">
        <v>49</v>
      </c>
      <c r="Z21" s="20" t="s">
        <v>49</v>
      </c>
      <c r="AA21" s="20" t="s">
        <v>59</v>
      </c>
      <c r="AB21" s="20">
        <v>7</v>
      </c>
      <c r="AC21" s="20" t="s">
        <v>51</v>
      </c>
      <c r="AD21" s="20">
        <v>1</v>
      </c>
    </row>
    <row r="22" spans="1:30" ht="30">
      <c r="A22" s="20">
        <v>1</v>
      </c>
      <c r="B22" s="20" t="s">
        <v>39</v>
      </c>
      <c r="C22" s="20">
        <v>948</v>
      </c>
      <c r="D22" s="21">
        <v>44397</v>
      </c>
      <c r="E22" s="20" t="s">
        <v>148</v>
      </c>
      <c r="F22" s="20"/>
      <c r="G22" s="20" t="s">
        <v>149</v>
      </c>
      <c r="H22" s="20" t="s">
        <v>150</v>
      </c>
      <c r="I22" s="20" t="s">
        <v>55</v>
      </c>
      <c r="J22" s="21">
        <v>42286</v>
      </c>
      <c r="K22" s="20">
        <v>121</v>
      </c>
      <c r="L22" s="20"/>
      <c r="M22" s="20">
        <v>41</v>
      </c>
      <c r="N22" s="20">
        <v>12</v>
      </c>
      <c r="O22" s="20" t="s">
        <v>151</v>
      </c>
      <c r="P22" s="20" t="s">
        <v>56</v>
      </c>
      <c r="Q22" s="20"/>
      <c r="R22" s="20" t="s">
        <v>46</v>
      </c>
      <c r="S22" s="20">
        <v>8200204302</v>
      </c>
      <c r="T22" s="20"/>
      <c r="U22" s="20"/>
      <c r="V22" s="20">
        <v>6378338871</v>
      </c>
      <c r="W22" s="20" t="s">
        <v>152</v>
      </c>
      <c r="X22" s="20">
        <v>144000</v>
      </c>
      <c r="Y22" s="20" t="s">
        <v>49</v>
      </c>
      <c r="Z22" s="20" t="s">
        <v>49</v>
      </c>
      <c r="AA22" s="20" t="s">
        <v>59</v>
      </c>
      <c r="AB22" s="20">
        <v>7</v>
      </c>
      <c r="AC22" s="20" t="s">
        <v>51</v>
      </c>
      <c r="AD22" s="20">
        <v>1</v>
      </c>
    </row>
    <row r="23" spans="1:30" ht="30">
      <c r="A23" s="20">
        <v>1</v>
      </c>
      <c r="B23" s="20" t="s">
        <v>39</v>
      </c>
      <c r="C23" s="20">
        <v>943</v>
      </c>
      <c r="D23" s="21">
        <v>44397</v>
      </c>
      <c r="E23" s="20" t="s">
        <v>153</v>
      </c>
      <c r="F23" s="20"/>
      <c r="G23" s="20" t="s">
        <v>154</v>
      </c>
      <c r="H23" s="20" t="s">
        <v>155</v>
      </c>
      <c r="I23" s="20" t="s">
        <v>43</v>
      </c>
      <c r="J23" s="21">
        <v>42017</v>
      </c>
      <c r="K23" s="20">
        <v>122</v>
      </c>
      <c r="L23" s="20"/>
      <c r="M23" s="20">
        <v>41</v>
      </c>
      <c r="N23" s="20">
        <v>8</v>
      </c>
      <c r="O23" s="20" t="s">
        <v>82</v>
      </c>
      <c r="P23" s="20" t="s">
        <v>56</v>
      </c>
      <c r="Q23" s="20"/>
      <c r="R23" s="20" t="s">
        <v>46</v>
      </c>
      <c r="S23" s="20">
        <v>8200204302</v>
      </c>
      <c r="T23" s="20" t="s">
        <v>156</v>
      </c>
      <c r="U23" s="20"/>
      <c r="V23" s="20">
        <v>9252486288</v>
      </c>
      <c r="W23" s="20" t="s">
        <v>132</v>
      </c>
      <c r="X23" s="20">
        <v>60000</v>
      </c>
      <c r="Y23" s="20" t="s">
        <v>49</v>
      </c>
      <c r="Z23" s="20" t="s">
        <v>49</v>
      </c>
      <c r="AA23" s="20" t="s">
        <v>59</v>
      </c>
      <c r="AB23" s="20">
        <v>7</v>
      </c>
      <c r="AC23" s="20" t="s">
        <v>51</v>
      </c>
      <c r="AD23" s="20">
        <v>1</v>
      </c>
    </row>
    <row r="24" spans="1:30" ht="30">
      <c r="A24" s="20">
        <v>1</v>
      </c>
      <c r="B24" s="20" t="s">
        <v>39</v>
      </c>
      <c r="C24" s="20">
        <v>929</v>
      </c>
      <c r="D24" s="21">
        <v>44397</v>
      </c>
      <c r="E24" s="20" t="s">
        <v>157</v>
      </c>
      <c r="F24" s="20"/>
      <c r="G24" s="20" t="s">
        <v>158</v>
      </c>
      <c r="H24" s="20" t="s">
        <v>159</v>
      </c>
      <c r="I24" s="20" t="s">
        <v>55</v>
      </c>
      <c r="J24" s="21">
        <v>41933</v>
      </c>
      <c r="K24" s="20">
        <v>123</v>
      </c>
      <c r="L24" s="20"/>
      <c r="M24" s="20">
        <v>41</v>
      </c>
      <c r="N24" s="20">
        <v>17</v>
      </c>
      <c r="O24" s="20" t="s">
        <v>44</v>
      </c>
      <c r="P24" s="20" t="s">
        <v>56</v>
      </c>
      <c r="Q24" s="20"/>
      <c r="R24" s="20" t="s">
        <v>46</v>
      </c>
      <c r="S24" s="20">
        <v>8200204302</v>
      </c>
      <c r="T24" s="20"/>
      <c r="U24" s="20"/>
      <c r="V24" s="20">
        <v>7740947773</v>
      </c>
      <c r="W24" s="20" t="s">
        <v>160</v>
      </c>
      <c r="X24" s="20">
        <v>250000</v>
      </c>
      <c r="Y24" s="20" t="s">
        <v>49</v>
      </c>
      <c r="Z24" s="20" t="s">
        <v>49</v>
      </c>
      <c r="AA24" s="20" t="s">
        <v>59</v>
      </c>
      <c r="AB24" s="20">
        <v>8</v>
      </c>
      <c r="AC24" s="20" t="s">
        <v>51</v>
      </c>
      <c r="AD24" s="20">
        <v>1</v>
      </c>
    </row>
    <row r="25" spans="1:30" ht="30">
      <c r="A25" s="20">
        <v>1</v>
      </c>
      <c r="B25" s="20" t="s">
        <v>39</v>
      </c>
      <c r="C25" s="20">
        <v>932</v>
      </c>
      <c r="D25" s="21">
        <v>44397</v>
      </c>
      <c r="E25" s="20" t="s">
        <v>161</v>
      </c>
      <c r="F25" s="20"/>
      <c r="G25" s="20" t="s">
        <v>162</v>
      </c>
      <c r="H25" s="20" t="s">
        <v>163</v>
      </c>
      <c r="I25" s="20" t="s">
        <v>43</v>
      </c>
      <c r="J25" s="21">
        <v>41958</v>
      </c>
      <c r="K25" s="20">
        <v>124</v>
      </c>
      <c r="L25" s="20"/>
      <c r="M25" s="20">
        <v>41</v>
      </c>
      <c r="N25" s="20">
        <v>11</v>
      </c>
      <c r="O25" s="20" t="s">
        <v>44</v>
      </c>
      <c r="P25" s="20" t="s">
        <v>56</v>
      </c>
      <c r="Q25" s="20"/>
      <c r="R25" s="20" t="s">
        <v>46</v>
      </c>
      <c r="S25" s="20">
        <v>8200204302</v>
      </c>
      <c r="T25" s="20" t="s">
        <v>164</v>
      </c>
      <c r="U25" s="20"/>
      <c r="V25" s="20">
        <v>9636363969</v>
      </c>
      <c r="W25" s="20" t="s">
        <v>165</v>
      </c>
      <c r="X25" s="20">
        <v>120000</v>
      </c>
      <c r="Y25" s="20" t="s">
        <v>49</v>
      </c>
      <c r="Z25" s="20" t="s">
        <v>49</v>
      </c>
      <c r="AA25" s="20" t="s">
        <v>59</v>
      </c>
      <c r="AB25" s="20">
        <v>8</v>
      </c>
      <c r="AC25" s="20" t="s">
        <v>51</v>
      </c>
      <c r="AD25" s="20">
        <v>1</v>
      </c>
    </row>
    <row r="26" spans="1:30" ht="30">
      <c r="A26" s="20">
        <v>1</v>
      </c>
      <c r="B26" s="20" t="s">
        <v>39</v>
      </c>
      <c r="C26" s="20">
        <v>927</v>
      </c>
      <c r="D26" s="21">
        <v>44397</v>
      </c>
      <c r="E26" s="20" t="s">
        <v>166</v>
      </c>
      <c r="F26" s="20"/>
      <c r="G26" s="20" t="s">
        <v>167</v>
      </c>
      <c r="H26" s="20" t="s">
        <v>168</v>
      </c>
      <c r="I26" s="20" t="s">
        <v>55</v>
      </c>
      <c r="J26" s="21">
        <v>42400</v>
      </c>
      <c r="K26" s="20">
        <v>125</v>
      </c>
      <c r="L26" s="20"/>
      <c r="M26" s="20">
        <v>41</v>
      </c>
      <c r="N26" s="20">
        <v>16</v>
      </c>
      <c r="O26" s="20" t="s">
        <v>44</v>
      </c>
      <c r="P26" s="20" t="s">
        <v>56</v>
      </c>
      <c r="Q26" s="20"/>
      <c r="R26" s="20" t="s">
        <v>46</v>
      </c>
      <c r="S26" s="20">
        <v>8200204302</v>
      </c>
      <c r="T26" s="20" t="s">
        <v>169</v>
      </c>
      <c r="U26" s="20"/>
      <c r="V26" s="20">
        <v>9001102701</v>
      </c>
      <c r="W26" s="20" t="s">
        <v>170</v>
      </c>
      <c r="X26" s="20">
        <v>144000</v>
      </c>
      <c r="Y26" s="20" t="s">
        <v>49</v>
      </c>
      <c r="Z26" s="20" t="s">
        <v>49</v>
      </c>
      <c r="AA26" s="20" t="s">
        <v>59</v>
      </c>
      <c r="AB26" s="20">
        <v>6</v>
      </c>
      <c r="AC26" s="20" t="s">
        <v>51</v>
      </c>
      <c r="AD26" s="20">
        <v>1</v>
      </c>
    </row>
    <row r="27" spans="1:30" ht="30">
      <c r="A27" s="20">
        <v>1</v>
      </c>
      <c r="B27" s="20" t="s">
        <v>39</v>
      </c>
      <c r="C27" s="20">
        <v>938</v>
      </c>
      <c r="D27" s="21">
        <v>44397</v>
      </c>
      <c r="E27" s="20" t="s">
        <v>171</v>
      </c>
      <c r="F27" s="20"/>
      <c r="G27" s="20" t="s">
        <v>172</v>
      </c>
      <c r="H27" s="20" t="s">
        <v>173</v>
      </c>
      <c r="I27" s="20" t="s">
        <v>55</v>
      </c>
      <c r="J27" s="21">
        <v>42179</v>
      </c>
      <c r="K27" s="20">
        <v>126</v>
      </c>
      <c r="L27" s="20"/>
      <c r="M27" s="20">
        <v>41</v>
      </c>
      <c r="N27" s="20">
        <v>10</v>
      </c>
      <c r="O27" s="20" t="s">
        <v>151</v>
      </c>
      <c r="P27" s="20" t="s">
        <v>56</v>
      </c>
      <c r="Q27" s="20"/>
      <c r="R27" s="20" t="s">
        <v>46</v>
      </c>
      <c r="S27" s="20">
        <v>8200204302</v>
      </c>
      <c r="T27" s="20"/>
      <c r="U27" s="20"/>
      <c r="V27" s="20">
        <v>7737969735</v>
      </c>
      <c r="W27" s="20" t="s">
        <v>174</v>
      </c>
      <c r="X27" s="20">
        <v>120000</v>
      </c>
      <c r="Y27" s="20" t="s">
        <v>49</v>
      </c>
      <c r="Z27" s="20" t="s">
        <v>49</v>
      </c>
      <c r="AA27" s="20" t="s">
        <v>59</v>
      </c>
      <c r="AB27" s="20">
        <v>7</v>
      </c>
      <c r="AC27" s="20" t="s">
        <v>51</v>
      </c>
      <c r="AD27" s="20">
        <v>1</v>
      </c>
    </row>
    <row r="28" spans="1:30" ht="30">
      <c r="A28" s="20">
        <v>1</v>
      </c>
      <c r="B28" s="20" t="s">
        <v>39</v>
      </c>
      <c r="C28" s="20">
        <v>950</v>
      </c>
      <c r="D28" s="21">
        <v>44397</v>
      </c>
      <c r="E28" s="20" t="s">
        <v>175</v>
      </c>
      <c r="F28" s="20"/>
      <c r="G28" s="20" t="s">
        <v>176</v>
      </c>
      <c r="H28" s="20" t="s">
        <v>177</v>
      </c>
      <c r="I28" s="20" t="s">
        <v>55</v>
      </c>
      <c r="J28" s="21">
        <v>42427</v>
      </c>
      <c r="K28" s="20">
        <v>127</v>
      </c>
      <c r="L28" s="20"/>
      <c r="M28" s="20">
        <v>41</v>
      </c>
      <c r="N28" s="20">
        <v>6</v>
      </c>
      <c r="O28" s="20" t="s">
        <v>44</v>
      </c>
      <c r="P28" s="20" t="s">
        <v>56</v>
      </c>
      <c r="Q28" s="20"/>
      <c r="R28" s="20" t="s">
        <v>46</v>
      </c>
      <c r="S28" s="20">
        <v>8200204302</v>
      </c>
      <c r="T28" s="20"/>
      <c r="U28" s="20"/>
      <c r="V28" s="20">
        <v>6375404158</v>
      </c>
      <c r="W28" s="20" t="s">
        <v>178</v>
      </c>
      <c r="X28" s="20">
        <v>120000</v>
      </c>
      <c r="Y28" s="20" t="s">
        <v>49</v>
      </c>
      <c r="Z28" s="20" t="s">
        <v>49</v>
      </c>
      <c r="AA28" s="20" t="s">
        <v>59</v>
      </c>
      <c r="AB28" s="20">
        <v>6</v>
      </c>
      <c r="AC28" s="20" t="s">
        <v>51</v>
      </c>
      <c r="AD28" s="20">
        <v>3</v>
      </c>
    </row>
    <row r="29" spans="1:30" ht="30">
      <c r="A29" s="20">
        <v>1</v>
      </c>
      <c r="B29" s="20" t="s">
        <v>39</v>
      </c>
      <c r="C29" s="20">
        <v>945</v>
      </c>
      <c r="D29" s="21">
        <v>44397</v>
      </c>
      <c r="E29" s="20" t="s">
        <v>179</v>
      </c>
      <c r="F29" s="20"/>
      <c r="G29" s="20" t="s">
        <v>180</v>
      </c>
      <c r="H29" s="20" t="s">
        <v>181</v>
      </c>
      <c r="I29" s="20" t="s">
        <v>55</v>
      </c>
      <c r="J29" s="21">
        <v>42207</v>
      </c>
      <c r="K29" s="20">
        <v>128</v>
      </c>
      <c r="L29" s="20"/>
      <c r="M29" s="20">
        <v>41</v>
      </c>
      <c r="N29" s="20">
        <v>11</v>
      </c>
      <c r="O29" s="20" t="s">
        <v>44</v>
      </c>
      <c r="P29" s="20" t="s">
        <v>56</v>
      </c>
      <c r="Q29" s="20"/>
      <c r="R29" s="20" t="s">
        <v>46</v>
      </c>
      <c r="S29" s="20">
        <v>8200204302</v>
      </c>
      <c r="T29" s="20" t="s">
        <v>182</v>
      </c>
      <c r="U29" s="20"/>
      <c r="V29" s="20">
        <v>8209451757</v>
      </c>
      <c r="W29" s="20" t="s">
        <v>170</v>
      </c>
      <c r="X29" s="20">
        <v>72000</v>
      </c>
      <c r="Y29" s="20" t="s">
        <v>49</v>
      </c>
      <c r="Z29" s="20" t="s">
        <v>49</v>
      </c>
      <c r="AA29" s="20" t="s">
        <v>59</v>
      </c>
      <c r="AB29" s="20">
        <v>7</v>
      </c>
      <c r="AC29" s="20" t="s">
        <v>51</v>
      </c>
      <c r="AD29" s="20">
        <v>1</v>
      </c>
    </row>
    <row r="30" spans="1:30" ht="30">
      <c r="A30" s="20">
        <v>1</v>
      </c>
      <c r="B30" s="20" t="s">
        <v>39</v>
      </c>
      <c r="C30" s="20">
        <v>928</v>
      </c>
      <c r="D30" s="21">
        <v>44397</v>
      </c>
      <c r="E30" s="20" t="s">
        <v>183</v>
      </c>
      <c r="F30" s="20"/>
      <c r="G30" s="20" t="s">
        <v>184</v>
      </c>
      <c r="H30" s="20" t="s">
        <v>185</v>
      </c>
      <c r="I30" s="20" t="s">
        <v>55</v>
      </c>
      <c r="J30" s="21">
        <v>42411</v>
      </c>
      <c r="K30" s="20">
        <v>129</v>
      </c>
      <c r="L30" s="20"/>
      <c r="M30" s="20">
        <v>41</v>
      </c>
      <c r="N30" s="20">
        <v>12</v>
      </c>
      <c r="O30" s="20" t="s">
        <v>44</v>
      </c>
      <c r="P30" s="20" t="s">
        <v>56</v>
      </c>
      <c r="Q30" s="20"/>
      <c r="R30" s="20" t="s">
        <v>46</v>
      </c>
      <c r="S30" s="20">
        <v>8200204302</v>
      </c>
      <c r="T30" s="20" t="s">
        <v>186</v>
      </c>
      <c r="U30" s="20"/>
      <c r="V30" s="20">
        <v>8104771274</v>
      </c>
      <c r="W30" s="20" t="s">
        <v>187</v>
      </c>
      <c r="X30" s="20">
        <v>140000</v>
      </c>
      <c r="Y30" s="20" t="s">
        <v>49</v>
      </c>
      <c r="Z30" s="20" t="s">
        <v>49</v>
      </c>
      <c r="AA30" s="20" t="s">
        <v>59</v>
      </c>
      <c r="AB30" s="20">
        <v>6</v>
      </c>
      <c r="AC30" s="20" t="s">
        <v>51</v>
      </c>
      <c r="AD30" s="20">
        <v>1</v>
      </c>
    </row>
    <row r="31" spans="1:30" ht="30">
      <c r="A31" s="20">
        <v>1</v>
      </c>
      <c r="B31" s="20" t="s">
        <v>39</v>
      </c>
      <c r="C31" s="20">
        <v>947</v>
      </c>
      <c r="D31" s="21">
        <v>44397</v>
      </c>
      <c r="E31" s="20" t="s">
        <v>188</v>
      </c>
      <c r="F31" s="20"/>
      <c r="G31" s="20" t="s">
        <v>189</v>
      </c>
      <c r="H31" s="20" t="s">
        <v>190</v>
      </c>
      <c r="I31" s="20" t="s">
        <v>55</v>
      </c>
      <c r="J31" s="21">
        <v>42203</v>
      </c>
      <c r="K31" s="20">
        <v>130</v>
      </c>
      <c r="L31" s="20"/>
      <c r="M31" s="20">
        <v>41</v>
      </c>
      <c r="N31" s="20">
        <v>10</v>
      </c>
      <c r="O31" s="20" t="s">
        <v>44</v>
      </c>
      <c r="P31" s="20" t="s">
        <v>56</v>
      </c>
      <c r="Q31" s="20"/>
      <c r="R31" s="20" t="s">
        <v>46</v>
      </c>
      <c r="S31" s="20">
        <v>8200204302</v>
      </c>
      <c r="T31" s="20" t="s">
        <v>191</v>
      </c>
      <c r="U31" s="20"/>
      <c r="V31" s="20">
        <v>9829470240</v>
      </c>
      <c r="W31" s="20" t="s">
        <v>192</v>
      </c>
      <c r="X31" s="20">
        <v>360000</v>
      </c>
      <c r="Y31" s="20" t="s">
        <v>49</v>
      </c>
      <c r="Z31" s="20" t="s">
        <v>49</v>
      </c>
      <c r="AA31" s="20" t="s">
        <v>59</v>
      </c>
      <c r="AB31" s="20">
        <v>7</v>
      </c>
      <c r="AC31" s="20" t="s">
        <v>51</v>
      </c>
      <c r="AD31" s="20">
        <v>1</v>
      </c>
    </row>
    <row r="32" spans="1:30" ht="30">
      <c r="A32" s="20">
        <v>1</v>
      </c>
      <c r="B32" s="20" t="s">
        <v>39</v>
      </c>
      <c r="C32" s="20">
        <v>930</v>
      </c>
      <c r="D32" s="21">
        <v>44397</v>
      </c>
      <c r="E32" s="20" t="s">
        <v>193</v>
      </c>
      <c r="F32" s="20"/>
      <c r="G32" s="20" t="s">
        <v>194</v>
      </c>
      <c r="H32" s="20" t="s">
        <v>195</v>
      </c>
      <c r="I32" s="20" t="s">
        <v>55</v>
      </c>
      <c r="J32" s="21">
        <v>42076</v>
      </c>
      <c r="K32" s="20">
        <v>131</v>
      </c>
      <c r="L32" s="20"/>
      <c r="M32" s="20">
        <v>41</v>
      </c>
      <c r="N32" s="20">
        <v>17</v>
      </c>
      <c r="O32" s="20" t="s">
        <v>44</v>
      </c>
      <c r="P32" s="20" t="s">
        <v>56</v>
      </c>
      <c r="Q32" s="20"/>
      <c r="R32" s="20" t="s">
        <v>46</v>
      </c>
      <c r="S32" s="20">
        <v>8200204302</v>
      </c>
      <c r="T32" s="20" t="s">
        <v>196</v>
      </c>
      <c r="U32" s="20"/>
      <c r="V32" s="20">
        <v>9413269510</v>
      </c>
      <c r="W32" s="20" t="s">
        <v>197</v>
      </c>
      <c r="X32" s="20">
        <v>0</v>
      </c>
      <c r="Y32" s="20" t="s">
        <v>49</v>
      </c>
      <c r="Z32" s="20" t="s">
        <v>49</v>
      </c>
      <c r="AA32" s="20" t="s">
        <v>59</v>
      </c>
      <c r="AB32" s="20">
        <v>7</v>
      </c>
      <c r="AC32" s="20" t="s">
        <v>51</v>
      </c>
      <c r="AD32" s="20">
        <v>1</v>
      </c>
    </row>
    <row r="33" spans="1:30" ht="30">
      <c r="A33" s="20">
        <v>1</v>
      </c>
      <c r="B33" s="20" t="s">
        <v>39</v>
      </c>
      <c r="C33" s="20">
        <v>941</v>
      </c>
      <c r="D33" s="21">
        <v>44397</v>
      </c>
      <c r="E33" s="20" t="s">
        <v>198</v>
      </c>
      <c r="F33" s="20"/>
      <c r="G33" s="20" t="s">
        <v>199</v>
      </c>
      <c r="H33" s="20" t="s">
        <v>200</v>
      </c>
      <c r="I33" s="20" t="s">
        <v>43</v>
      </c>
      <c r="J33" s="21">
        <v>42071</v>
      </c>
      <c r="K33" s="20">
        <v>132</v>
      </c>
      <c r="L33" s="20"/>
      <c r="M33" s="20">
        <v>41</v>
      </c>
      <c r="N33" s="20">
        <v>14</v>
      </c>
      <c r="O33" s="20" t="s">
        <v>145</v>
      </c>
      <c r="P33" s="20" t="s">
        <v>45</v>
      </c>
      <c r="Q33" s="20"/>
      <c r="R33" s="20" t="s">
        <v>46</v>
      </c>
      <c r="S33" s="20">
        <v>8200204302</v>
      </c>
      <c r="T33" s="20" t="s">
        <v>201</v>
      </c>
      <c r="U33" s="20"/>
      <c r="V33" s="20">
        <v>9602864242</v>
      </c>
      <c r="W33" s="20" t="s">
        <v>202</v>
      </c>
      <c r="X33" s="20">
        <v>54000</v>
      </c>
      <c r="Y33" s="20" t="s">
        <v>49</v>
      </c>
      <c r="Z33" s="20" t="s">
        <v>49</v>
      </c>
      <c r="AA33" s="20" t="s">
        <v>50</v>
      </c>
      <c r="AB33" s="20">
        <v>7</v>
      </c>
      <c r="AC33" s="20" t="s">
        <v>51</v>
      </c>
      <c r="AD33" s="20">
        <v>1</v>
      </c>
    </row>
    <row r="34" spans="1:30" ht="30">
      <c r="A34" s="20">
        <v>2</v>
      </c>
      <c r="B34" s="20" t="s">
        <v>39</v>
      </c>
      <c r="C34" s="20">
        <v>747</v>
      </c>
      <c r="D34" s="21">
        <v>44060</v>
      </c>
      <c r="E34" s="20" t="s">
        <v>203</v>
      </c>
      <c r="F34" s="20"/>
      <c r="G34" s="20" t="s">
        <v>204</v>
      </c>
      <c r="H34" s="20" t="s">
        <v>205</v>
      </c>
      <c r="I34" s="20" t="s">
        <v>55</v>
      </c>
      <c r="J34" s="21">
        <v>42170</v>
      </c>
      <c r="K34" s="20">
        <v>201</v>
      </c>
      <c r="L34" s="20"/>
      <c r="M34" s="20">
        <v>41</v>
      </c>
      <c r="N34" s="20">
        <v>37</v>
      </c>
      <c r="O34" s="20" t="s">
        <v>44</v>
      </c>
      <c r="P34" s="20" t="s">
        <v>45</v>
      </c>
      <c r="Q34" s="20"/>
      <c r="R34" s="20" t="s">
        <v>46</v>
      </c>
      <c r="S34" s="20">
        <v>8200204302</v>
      </c>
      <c r="T34" s="20" t="s">
        <v>206</v>
      </c>
      <c r="U34" s="20"/>
      <c r="V34" s="20">
        <v>9414391771</v>
      </c>
      <c r="W34" s="20" t="s">
        <v>207</v>
      </c>
      <c r="X34" s="20">
        <v>200000</v>
      </c>
      <c r="Y34" s="20" t="s">
        <v>49</v>
      </c>
      <c r="Z34" s="20" t="s">
        <v>49</v>
      </c>
      <c r="AA34" s="20" t="s">
        <v>50</v>
      </c>
      <c r="AB34" s="20">
        <v>7</v>
      </c>
      <c r="AC34" s="20" t="s">
        <v>51</v>
      </c>
      <c r="AD34" s="20">
        <v>1</v>
      </c>
    </row>
    <row r="35" spans="1:30" ht="30">
      <c r="A35" s="20">
        <v>2</v>
      </c>
      <c r="B35" s="20" t="s">
        <v>39</v>
      </c>
      <c r="C35" s="20">
        <v>731</v>
      </c>
      <c r="D35" s="21">
        <v>44060</v>
      </c>
      <c r="E35" s="20" t="s">
        <v>208</v>
      </c>
      <c r="F35" s="20"/>
      <c r="G35" s="20" t="s">
        <v>209</v>
      </c>
      <c r="H35" s="20" t="s">
        <v>210</v>
      </c>
      <c r="I35" s="20" t="s">
        <v>43</v>
      </c>
      <c r="J35" s="21">
        <v>41736</v>
      </c>
      <c r="K35" s="20">
        <v>202</v>
      </c>
      <c r="L35" s="20"/>
      <c r="M35" s="20">
        <v>41</v>
      </c>
      <c r="N35" s="20">
        <v>30</v>
      </c>
      <c r="O35" s="20" t="s">
        <v>44</v>
      </c>
      <c r="P35" s="20" t="s">
        <v>45</v>
      </c>
      <c r="Q35" s="20"/>
      <c r="R35" s="20" t="s">
        <v>46</v>
      </c>
      <c r="S35" s="20">
        <v>8200204302</v>
      </c>
      <c r="T35" s="20" t="s">
        <v>206</v>
      </c>
      <c r="U35" s="20"/>
      <c r="V35" s="20">
        <v>9829101955</v>
      </c>
      <c r="W35" s="20" t="s">
        <v>211</v>
      </c>
      <c r="X35" s="20">
        <v>36000</v>
      </c>
      <c r="Y35" s="20" t="s">
        <v>49</v>
      </c>
      <c r="Z35" s="20" t="s">
        <v>49</v>
      </c>
      <c r="AA35" s="20" t="s">
        <v>50</v>
      </c>
      <c r="AB35" s="20">
        <v>8</v>
      </c>
      <c r="AC35" s="20" t="s">
        <v>51</v>
      </c>
      <c r="AD35" s="20">
        <v>1</v>
      </c>
    </row>
    <row r="36" spans="1:30" ht="30">
      <c r="A36" s="20">
        <v>2</v>
      </c>
      <c r="B36" s="20" t="s">
        <v>39</v>
      </c>
      <c r="C36" s="20">
        <v>759</v>
      </c>
      <c r="D36" s="21">
        <v>44060</v>
      </c>
      <c r="E36" s="20" t="s">
        <v>212</v>
      </c>
      <c r="F36" s="20"/>
      <c r="G36" s="20" t="s">
        <v>91</v>
      </c>
      <c r="H36" s="20" t="s">
        <v>213</v>
      </c>
      <c r="I36" s="20" t="s">
        <v>55</v>
      </c>
      <c r="J36" s="21">
        <v>42005</v>
      </c>
      <c r="K36" s="20">
        <v>203</v>
      </c>
      <c r="L36" s="20"/>
      <c r="M36" s="20">
        <v>41</v>
      </c>
      <c r="N36" s="20">
        <v>23</v>
      </c>
      <c r="O36" s="20" t="s">
        <v>145</v>
      </c>
      <c r="P36" s="20" t="s">
        <v>56</v>
      </c>
      <c r="Q36" s="20"/>
      <c r="R36" s="20" t="s">
        <v>46</v>
      </c>
      <c r="S36" s="20">
        <v>8200204302</v>
      </c>
      <c r="T36" s="20" t="s">
        <v>214</v>
      </c>
      <c r="U36" s="20"/>
      <c r="V36" s="20">
        <v>9829160585</v>
      </c>
      <c r="W36" s="20" t="s">
        <v>215</v>
      </c>
      <c r="X36" s="20">
        <v>48000</v>
      </c>
      <c r="Y36" s="20" t="s">
        <v>49</v>
      </c>
      <c r="Z36" s="20" t="s">
        <v>49</v>
      </c>
      <c r="AA36" s="20" t="s">
        <v>59</v>
      </c>
      <c r="AB36" s="20">
        <v>7</v>
      </c>
      <c r="AC36" s="20" t="s">
        <v>51</v>
      </c>
      <c r="AD36" s="20">
        <v>1</v>
      </c>
    </row>
    <row r="37" spans="1:30" ht="30">
      <c r="A37" s="20">
        <v>2</v>
      </c>
      <c r="B37" s="20" t="s">
        <v>39</v>
      </c>
      <c r="C37" s="20">
        <v>754</v>
      </c>
      <c r="D37" s="21">
        <v>44060</v>
      </c>
      <c r="E37" s="20" t="s">
        <v>216</v>
      </c>
      <c r="F37" s="20"/>
      <c r="G37" s="20" t="s">
        <v>217</v>
      </c>
      <c r="H37" s="20" t="s">
        <v>218</v>
      </c>
      <c r="I37" s="20" t="s">
        <v>43</v>
      </c>
      <c r="J37" s="21">
        <v>42225</v>
      </c>
      <c r="K37" s="20">
        <v>204</v>
      </c>
      <c r="L37" s="20"/>
      <c r="M37" s="20">
        <v>41</v>
      </c>
      <c r="N37" s="20">
        <v>22</v>
      </c>
      <c r="O37" s="20" t="s">
        <v>82</v>
      </c>
      <c r="P37" s="20" t="s">
        <v>56</v>
      </c>
      <c r="Q37" s="20"/>
      <c r="R37" s="20" t="s">
        <v>46</v>
      </c>
      <c r="S37" s="20">
        <v>8200204302</v>
      </c>
      <c r="T37" s="20" t="s">
        <v>219</v>
      </c>
      <c r="U37" s="20"/>
      <c r="V37" s="20">
        <v>9929913423</v>
      </c>
      <c r="W37" s="20" t="s">
        <v>220</v>
      </c>
      <c r="X37" s="20">
        <v>55000</v>
      </c>
      <c r="Y37" s="20" t="s">
        <v>49</v>
      </c>
      <c r="Z37" s="20" t="s">
        <v>49</v>
      </c>
      <c r="AA37" s="20" t="s">
        <v>59</v>
      </c>
      <c r="AB37" s="20">
        <v>7</v>
      </c>
      <c r="AC37" s="20" t="s">
        <v>51</v>
      </c>
      <c r="AD37" s="20">
        <v>1</v>
      </c>
    </row>
    <row r="38" spans="1:30" ht="30">
      <c r="A38" s="20">
        <v>2</v>
      </c>
      <c r="B38" s="20" t="s">
        <v>39</v>
      </c>
      <c r="C38" s="20">
        <v>758</v>
      </c>
      <c r="D38" s="21">
        <v>44060</v>
      </c>
      <c r="E38" s="20" t="s">
        <v>221</v>
      </c>
      <c r="F38" s="20"/>
      <c r="G38" s="20" t="s">
        <v>222</v>
      </c>
      <c r="H38" s="20" t="s">
        <v>223</v>
      </c>
      <c r="I38" s="20" t="s">
        <v>55</v>
      </c>
      <c r="J38" s="21">
        <v>41976</v>
      </c>
      <c r="K38" s="20">
        <v>205</v>
      </c>
      <c r="L38" s="20"/>
      <c r="M38" s="20">
        <v>41</v>
      </c>
      <c r="N38" s="20">
        <v>32</v>
      </c>
      <c r="O38" s="20" t="s">
        <v>44</v>
      </c>
      <c r="P38" s="20" t="s">
        <v>56</v>
      </c>
      <c r="Q38" s="20"/>
      <c r="R38" s="20" t="s">
        <v>46</v>
      </c>
      <c r="S38" s="20">
        <v>8200204302</v>
      </c>
      <c r="T38" s="20" t="s">
        <v>224</v>
      </c>
      <c r="U38" s="20"/>
      <c r="V38" s="20">
        <v>6354120572</v>
      </c>
      <c r="W38" s="20" t="s">
        <v>225</v>
      </c>
      <c r="X38" s="20">
        <v>96000</v>
      </c>
      <c r="Y38" s="20" t="s">
        <v>49</v>
      </c>
      <c r="Z38" s="20" t="s">
        <v>49</v>
      </c>
      <c r="AA38" s="20" t="s">
        <v>59</v>
      </c>
      <c r="AB38" s="20">
        <v>8</v>
      </c>
      <c r="AC38" s="20" t="s">
        <v>51</v>
      </c>
      <c r="AD38" s="20">
        <v>1</v>
      </c>
    </row>
    <row r="39" spans="1:30" ht="30">
      <c r="A39" s="20">
        <v>2</v>
      </c>
      <c r="B39" s="20" t="s">
        <v>39</v>
      </c>
      <c r="C39" s="20">
        <v>739</v>
      </c>
      <c r="D39" s="21">
        <v>44060</v>
      </c>
      <c r="E39" s="20" t="s">
        <v>226</v>
      </c>
      <c r="F39" s="20"/>
      <c r="G39" s="20" t="s">
        <v>227</v>
      </c>
      <c r="H39" s="20" t="s">
        <v>228</v>
      </c>
      <c r="I39" s="20" t="s">
        <v>43</v>
      </c>
      <c r="J39" s="21">
        <v>41607</v>
      </c>
      <c r="K39" s="20">
        <v>206</v>
      </c>
      <c r="L39" s="20"/>
      <c r="M39" s="20">
        <v>41</v>
      </c>
      <c r="N39" s="20">
        <v>5</v>
      </c>
      <c r="O39" s="20" t="s">
        <v>145</v>
      </c>
      <c r="P39" s="20" t="s">
        <v>56</v>
      </c>
      <c r="Q39" s="20"/>
      <c r="R39" s="20" t="s">
        <v>46</v>
      </c>
      <c r="S39" s="20">
        <v>8200204302</v>
      </c>
      <c r="T39" s="20" t="s">
        <v>229</v>
      </c>
      <c r="U39" s="20"/>
      <c r="V39" s="20">
        <v>8209873824</v>
      </c>
      <c r="W39" s="20" t="s">
        <v>230</v>
      </c>
      <c r="X39" s="20">
        <v>108000</v>
      </c>
      <c r="Y39" s="20" t="s">
        <v>49</v>
      </c>
      <c r="Z39" s="20" t="s">
        <v>49</v>
      </c>
      <c r="AA39" s="20" t="s">
        <v>59</v>
      </c>
      <c r="AB39" s="20">
        <v>9</v>
      </c>
      <c r="AC39" s="20" t="s">
        <v>51</v>
      </c>
      <c r="AD39" s="20">
        <v>1</v>
      </c>
    </row>
    <row r="40" spans="1:30" ht="30">
      <c r="A40" s="20">
        <v>2</v>
      </c>
      <c r="B40" s="20" t="s">
        <v>39</v>
      </c>
      <c r="C40" s="20">
        <v>887</v>
      </c>
      <c r="D40" s="21">
        <v>44081</v>
      </c>
      <c r="E40" s="20" t="s">
        <v>231</v>
      </c>
      <c r="F40" s="20"/>
      <c r="G40" s="20" t="s">
        <v>232</v>
      </c>
      <c r="H40" s="20" t="s">
        <v>233</v>
      </c>
      <c r="I40" s="20" t="s">
        <v>43</v>
      </c>
      <c r="J40" s="21">
        <v>40544</v>
      </c>
      <c r="K40" s="20">
        <v>207</v>
      </c>
      <c r="L40" s="20"/>
      <c r="M40" s="20">
        <v>41</v>
      </c>
      <c r="N40" s="20">
        <v>33</v>
      </c>
      <c r="O40" s="20" t="s">
        <v>82</v>
      </c>
      <c r="P40" s="20" t="s">
        <v>56</v>
      </c>
      <c r="Q40" s="20"/>
      <c r="R40" s="20" t="s">
        <v>46</v>
      </c>
      <c r="S40" s="20">
        <v>8200204302</v>
      </c>
      <c r="T40" s="20" t="s">
        <v>234</v>
      </c>
      <c r="U40" s="20" t="s">
        <v>235</v>
      </c>
      <c r="V40" s="20">
        <v>8209227321</v>
      </c>
      <c r="W40" s="20" t="s">
        <v>236</v>
      </c>
      <c r="X40" s="20">
        <v>50000</v>
      </c>
      <c r="Y40" s="20" t="s">
        <v>49</v>
      </c>
      <c r="Z40" s="20" t="s">
        <v>49</v>
      </c>
      <c r="AA40" s="20" t="s">
        <v>59</v>
      </c>
      <c r="AB40" s="20">
        <v>11</v>
      </c>
      <c r="AC40" s="20" t="s">
        <v>51</v>
      </c>
      <c r="AD40" s="20">
        <v>12</v>
      </c>
    </row>
    <row r="41" spans="1:30" ht="30">
      <c r="A41" s="20">
        <v>2</v>
      </c>
      <c r="B41" s="20" t="s">
        <v>39</v>
      </c>
      <c r="C41" s="20">
        <v>744</v>
      </c>
      <c r="D41" s="21">
        <v>44060</v>
      </c>
      <c r="E41" s="20" t="s">
        <v>237</v>
      </c>
      <c r="F41" s="20"/>
      <c r="G41" s="20" t="s">
        <v>238</v>
      </c>
      <c r="H41" s="20" t="s">
        <v>218</v>
      </c>
      <c r="I41" s="20" t="s">
        <v>55</v>
      </c>
      <c r="J41" s="21">
        <v>41913</v>
      </c>
      <c r="K41" s="20">
        <v>208</v>
      </c>
      <c r="L41" s="20"/>
      <c r="M41" s="20">
        <v>41</v>
      </c>
      <c r="N41" s="20">
        <v>40</v>
      </c>
      <c r="O41" s="20" t="s">
        <v>44</v>
      </c>
      <c r="P41" s="20" t="s">
        <v>56</v>
      </c>
      <c r="Q41" s="20"/>
      <c r="R41" s="20" t="s">
        <v>46</v>
      </c>
      <c r="S41" s="20">
        <v>8200204302</v>
      </c>
      <c r="T41" s="20" t="s">
        <v>239</v>
      </c>
      <c r="U41" s="20"/>
      <c r="V41" s="20">
        <v>8861447193</v>
      </c>
      <c r="W41" s="20" t="s">
        <v>240</v>
      </c>
      <c r="X41" s="20">
        <v>100000</v>
      </c>
      <c r="Y41" s="20" t="s">
        <v>49</v>
      </c>
      <c r="Z41" s="20" t="s">
        <v>49</v>
      </c>
      <c r="AA41" s="20" t="s">
        <v>59</v>
      </c>
      <c r="AB41" s="20">
        <v>8</v>
      </c>
      <c r="AC41" s="20" t="s">
        <v>51</v>
      </c>
      <c r="AD41" s="20">
        <v>1</v>
      </c>
    </row>
    <row r="42" spans="1:30" ht="30">
      <c r="A42" s="20">
        <v>2</v>
      </c>
      <c r="B42" s="20" t="s">
        <v>39</v>
      </c>
      <c r="C42" s="20">
        <v>880</v>
      </c>
      <c r="D42" s="21">
        <v>44081</v>
      </c>
      <c r="E42" s="20" t="s">
        <v>241</v>
      </c>
      <c r="F42" s="20"/>
      <c r="G42" s="20" t="s">
        <v>242</v>
      </c>
      <c r="H42" s="20" t="s">
        <v>111</v>
      </c>
      <c r="I42" s="20" t="s">
        <v>55</v>
      </c>
      <c r="J42" s="21">
        <v>42112</v>
      </c>
      <c r="K42" s="20">
        <v>209</v>
      </c>
      <c r="L42" s="20"/>
      <c r="M42" s="20">
        <v>41</v>
      </c>
      <c r="N42" s="20">
        <v>34</v>
      </c>
      <c r="O42" s="20" t="s">
        <v>151</v>
      </c>
      <c r="P42" s="20" t="s">
        <v>56</v>
      </c>
      <c r="Q42" s="20"/>
      <c r="R42" s="20" t="s">
        <v>46</v>
      </c>
      <c r="S42" s="20">
        <v>8200204302</v>
      </c>
      <c r="T42" s="20" t="s">
        <v>243</v>
      </c>
      <c r="U42" s="20" t="s">
        <v>244</v>
      </c>
      <c r="V42" s="20">
        <v>9484727209</v>
      </c>
      <c r="W42" s="20" t="s">
        <v>245</v>
      </c>
      <c r="X42" s="20">
        <v>60000</v>
      </c>
      <c r="Y42" s="20" t="s">
        <v>49</v>
      </c>
      <c r="Z42" s="20" t="s">
        <v>49</v>
      </c>
      <c r="AA42" s="20" t="s">
        <v>59</v>
      </c>
      <c r="AB42" s="20">
        <v>7</v>
      </c>
      <c r="AC42" s="20" t="s">
        <v>51</v>
      </c>
      <c r="AD42" s="20">
        <v>1</v>
      </c>
    </row>
    <row r="43" spans="1:30" ht="30">
      <c r="A43" s="20">
        <v>2</v>
      </c>
      <c r="B43" s="20" t="s">
        <v>39</v>
      </c>
      <c r="C43" s="20">
        <v>738</v>
      </c>
      <c r="D43" s="21">
        <v>44060</v>
      </c>
      <c r="E43" s="20" t="s">
        <v>246</v>
      </c>
      <c r="F43" s="20"/>
      <c r="G43" s="20" t="s">
        <v>247</v>
      </c>
      <c r="H43" s="20" t="s">
        <v>248</v>
      </c>
      <c r="I43" s="20" t="s">
        <v>43</v>
      </c>
      <c r="J43" s="21">
        <v>42110</v>
      </c>
      <c r="K43" s="20">
        <v>210</v>
      </c>
      <c r="L43" s="20"/>
      <c r="M43" s="20">
        <v>41</v>
      </c>
      <c r="N43" s="20">
        <v>36</v>
      </c>
      <c r="O43" s="20" t="s">
        <v>44</v>
      </c>
      <c r="P43" s="20" t="s">
        <v>56</v>
      </c>
      <c r="Q43" s="20"/>
      <c r="R43" s="20" t="s">
        <v>46</v>
      </c>
      <c r="S43" s="20">
        <v>8200204302</v>
      </c>
      <c r="T43" s="20" t="s">
        <v>249</v>
      </c>
      <c r="U43" s="20"/>
      <c r="V43" s="20">
        <v>8095444231</v>
      </c>
      <c r="W43" s="20" t="s">
        <v>250</v>
      </c>
      <c r="X43" s="20">
        <v>120000</v>
      </c>
      <c r="Y43" s="20" t="s">
        <v>49</v>
      </c>
      <c r="Z43" s="20" t="s">
        <v>49</v>
      </c>
      <c r="AA43" s="20" t="s">
        <v>59</v>
      </c>
      <c r="AB43" s="20">
        <v>7</v>
      </c>
      <c r="AC43" s="20" t="s">
        <v>51</v>
      </c>
      <c r="AD43" s="20">
        <v>1</v>
      </c>
    </row>
    <row r="44" spans="1:30" ht="30">
      <c r="A44" s="20">
        <v>2</v>
      </c>
      <c r="B44" s="20" t="s">
        <v>39</v>
      </c>
      <c r="C44" s="20">
        <v>881</v>
      </c>
      <c r="D44" s="21">
        <v>44081</v>
      </c>
      <c r="E44" s="20" t="s">
        <v>251</v>
      </c>
      <c r="F44" s="20"/>
      <c r="G44" s="20" t="s">
        <v>252</v>
      </c>
      <c r="H44" s="20" t="s">
        <v>253</v>
      </c>
      <c r="I44" s="20" t="s">
        <v>43</v>
      </c>
      <c r="J44" s="21">
        <v>40909</v>
      </c>
      <c r="K44" s="20">
        <v>211</v>
      </c>
      <c r="L44" s="20"/>
      <c r="M44" s="20">
        <v>41</v>
      </c>
      <c r="N44" s="20">
        <v>33</v>
      </c>
      <c r="O44" s="20" t="s">
        <v>151</v>
      </c>
      <c r="P44" s="20" t="s">
        <v>56</v>
      </c>
      <c r="Q44" s="20"/>
      <c r="R44" s="20" t="s">
        <v>46</v>
      </c>
      <c r="S44" s="20">
        <v>8200204302</v>
      </c>
      <c r="T44" s="20" t="s">
        <v>254</v>
      </c>
      <c r="U44" s="20" t="s">
        <v>255</v>
      </c>
      <c r="V44" s="20">
        <v>6317437348</v>
      </c>
      <c r="W44" s="20" t="s">
        <v>174</v>
      </c>
      <c r="X44" s="20">
        <v>60000</v>
      </c>
      <c r="Y44" s="20" t="s">
        <v>49</v>
      </c>
      <c r="Z44" s="20" t="s">
        <v>49</v>
      </c>
      <c r="AA44" s="20" t="s">
        <v>59</v>
      </c>
      <c r="AB44" s="20">
        <v>10</v>
      </c>
      <c r="AC44" s="20" t="s">
        <v>51</v>
      </c>
      <c r="AD44" s="20">
        <v>1</v>
      </c>
    </row>
    <row r="45" spans="1:30" ht="30">
      <c r="A45" s="20">
        <v>2</v>
      </c>
      <c r="B45" s="20" t="s">
        <v>39</v>
      </c>
      <c r="C45" s="20">
        <v>736</v>
      </c>
      <c r="D45" s="21">
        <v>44060</v>
      </c>
      <c r="E45" s="20" t="s">
        <v>256</v>
      </c>
      <c r="F45" s="20"/>
      <c r="G45" s="20" t="s">
        <v>257</v>
      </c>
      <c r="H45" s="20" t="s">
        <v>92</v>
      </c>
      <c r="I45" s="20" t="s">
        <v>43</v>
      </c>
      <c r="J45" s="21">
        <v>41657</v>
      </c>
      <c r="K45" s="20">
        <v>212</v>
      </c>
      <c r="L45" s="20"/>
      <c r="M45" s="20">
        <v>41</v>
      </c>
      <c r="N45" s="20">
        <v>39</v>
      </c>
      <c r="O45" s="20" t="s">
        <v>44</v>
      </c>
      <c r="P45" s="20" t="s">
        <v>56</v>
      </c>
      <c r="Q45" s="20"/>
      <c r="R45" s="20" t="s">
        <v>46</v>
      </c>
      <c r="S45" s="20">
        <v>8200204302</v>
      </c>
      <c r="T45" s="20" t="s">
        <v>258</v>
      </c>
      <c r="U45" s="20"/>
      <c r="V45" s="20">
        <v>8290161836</v>
      </c>
      <c r="W45" s="20" t="s">
        <v>259</v>
      </c>
      <c r="X45" s="20">
        <v>60000</v>
      </c>
      <c r="Y45" s="20" t="s">
        <v>49</v>
      </c>
      <c r="Z45" s="20" t="s">
        <v>49</v>
      </c>
      <c r="AA45" s="20" t="s">
        <v>59</v>
      </c>
      <c r="AB45" s="20">
        <v>8</v>
      </c>
      <c r="AC45" s="20" t="s">
        <v>51</v>
      </c>
      <c r="AD45" s="20">
        <v>1</v>
      </c>
    </row>
    <row r="46" spans="1:30" ht="30">
      <c r="A46" s="20">
        <v>2</v>
      </c>
      <c r="B46" s="20" t="s">
        <v>39</v>
      </c>
      <c r="C46" s="20">
        <v>875</v>
      </c>
      <c r="D46" s="21">
        <v>44081</v>
      </c>
      <c r="E46" s="20" t="s">
        <v>81</v>
      </c>
      <c r="F46" s="20"/>
      <c r="G46" s="20" t="s">
        <v>232</v>
      </c>
      <c r="H46" s="20" t="s">
        <v>190</v>
      </c>
      <c r="I46" s="20" t="s">
        <v>43</v>
      </c>
      <c r="J46" s="21">
        <v>41365</v>
      </c>
      <c r="K46" s="20">
        <v>213</v>
      </c>
      <c r="L46" s="20"/>
      <c r="M46" s="20">
        <v>41</v>
      </c>
      <c r="N46" s="20">
        <v>25</v>
      </c>
      <c r="O46" s="20" t="s">
        <v>82</v>
      </c>
      <c r="P46" s="20" t="s">
        <v>56</v>
      </c>
      <c r="Q46" s="20"/>
      <c r="R46" s="20" t="s">
        <v>46</v>
      </c>
      <c r="S46" s="20">
        <v>8200204302</v>
      </c>
      <c r="T46" s="20" t="s">
        <v>260</v>
      </c>
      <c r="U46" s="20"/>
      <c r="V46" s="20">
        <v>8290157036</v>
      </c>
      <c r="W46" s="20" t="s">
        <v>261</v>
      </c>
      <c r="X46" s="20">
        <v>60000</v>
      </c>
      <c r="Y46" s="20" t="s">
        <v>49</v>
      </c>
      <c r="Z46" s="20" t="s">
        <v>49</v>
      </c>
      <c r="AA46" s="20" t="s">
        <v>59</v>
      </c>
      <c r="AB46" s="20">
        <v>9</v>
      </c>
      <c r="AC46" s="20" t="s">
        <v>51</v>
      </c>
      <c r="AD46" s="20">
        <v>1</v>
      </c>
    </row>
    <row r="47" spans="1:30" ht="30">
      <c r="A47" s="20">
        <v>2</v>
      </c>
      <c r="B47" s="20" t="s">
        <v>39</v>
      </c>
      <c r="C47" s="20">
        <v>730</v>
      </c>
      <c r="D47" s="21">
        <v>44060</v>
      </c>
      <c r="E47" s="20" t="s">
        <v>262</v>
      </c>
      <c r="F47" s="20"/>
      <c r="G47" s="20" t="s">
        <v>263</v>
      </c>
      <c r="H47" s="20" t="s">
        <v>264</v>
      </c>
      <c r="I47" s="20" t="s">
        <v>55</v>
      </c>
      <c r="J47" s="21">
        <v>42036</v>
      </c>
      <c r="K47" s="20">
        <v>214</v>
      </c>
      <c r="L47" s="20"/>
      <c r="M47" s="20">
        <v>41</v>
      </c>
      <c r="N47" s="20">
        <v>38</v>
      </c>
      <c r="O47" s="20" t="s">
        <v>44</v>
      </c>
      <c r="P47" s="20" t="s">
        <v>56</v>
      </c>
      <c r="Q47" s="20"/>
      <c r="R47" s="20" t="s">
        <v>46</v>
      </c>
      <c r="S47" s="20">
        <v>8200204302</v>
      </c>
      <c r="T47" s="20" t="s">
        <v>239</v>
      </c>
      <c r="U47" s="20"/>
      <c r="V47" s="20">
        <v>8875007409</v>
      </c>
      <c r="W47" s="20" t="s">
        <v>240</v>
      </c>
      <c r="X47" s="20">
        <v>540000</v>
      </c>
      <c r="Y47" s="20" t="s">
        <v>49</v>
      </c>
      <c r="Z47" s="20" t="s">
        <v>49</v>
      </c>
      <c r="AA47" s="20" t="s">
        <v>59</v>
      </c>
      <c r="AB47" s="20">
        <v>7</v>
      </c>
      <c r="AC47" s="20" t="s">
        <v>51</v>
      </c>
      <c r="AD47" s="20">
        <v>1</v>
      </c>
    </row>
    <row r="48" spans="1:30" ht="30">
      <c r="A48" s="20">
        <v>2</v>
      </c>
      <c r="B48" s="20" t="s">
        <v>39</v>
      </c>
      <c r="C48" s="20">
        <v>888</v>
      </c>
      <c r="D48" s="21">
        <v>44081</v>
      </c>
      <c r="E48" s="20" t="s">
        <v>265</v>
      </c>
      <c r="F48" s="20"/>
      <c r="G48" s="20" t="s">
        <v>266</v>
      </c>
      <c r="H48" s="20" t="s">
        <v>267</v>
      </c>
      <c r="I48" s="20" t="s">
        <v>43</v>
      </c>
      <c r="J48" s="21">
        <v>41275</v>
      </c>
      <c r="K48" s="20">
        <v>215</v>
      </c>
      <c r="L48" s="20"/>
      <c r="M48" s="20">
        <v>41</v>
      </c>
      <c r="N48" s="20">
        <v>27</v>
      </c>
      <c r="O48" s="20" t="s">
        <v>44</v>
      </c>
      <c r="P48" s="20" t="s">
        <v>56</v>
      </c>
      <c r="Q48" s="20"/>
      <c r="R48" s="20" t="s">
        <v>46</v>
      </c>
      <c r="S48" s="20">
        <v>8200204302</v>
      </c>
      <c r="T48" s="20" t="s">
        <v>268</v>
      </c>
      <c r="U48" s="20"/>
      <c r="V48" s="20">
        <v>7340483815</v>
      </c>
      <c r="W48" s="20" t="s">
        <v>269</v>
      </c>
      <c r="X48" s="20">
        <v>36000</v>
      </c>
      <c r="Y48" s="20" t="s">
        <v>49</v>
      </c>
      <c r="Z48" s="20" t="s">
        <v>49</v>
      </c>
      <c r="AA48" s="20" t="s">
        <v>59</v>
      </c>
      <c r="AB48" s="20">
        <v>9</v>
      </c>
      <c r="AC48" s="20" t="s">
        <v>51</v>
      </c>
      <c r="AD48" s="20">
        <v>1</v>
      </c>
    </row>
    <row r="49" spans="1:30" ht="30">
      <c r="A49" s="20">
        <v>2</v>
      </c>
      <c r="B49" s="20" t="s">
        <v>39</v>
      </c>
      <c r="C49" s="20">
        <v>883</v>
      </c>
      <c r="D49" s="21">
        <v>44081</v>
      </c>
      <c r="E49" s="20" t="s">
        <v>270</v>
      </c>
      <c r="F49" s="20"/>
      <c r="G49" s="20" t="s">
        <v>271</v>
      </c>
      <c r="H49" s="20" t="s">
        <v>272</v>
      </c>
      <c r="I49" s="20" t="s">
        <v>55</v>
      </c>
      <c r="J49" s="21">
        <v>42163</v>
      </c>
      <c r="K49" s="20">
        <v>216</v>
      </c>
      <c r="L49" s="20"/>
      <c r="M49" s="20">
        <v>41</v>
      </c>
      <c r="N49" s="20">
        <v>28</v>
      </c>
      <c r="O49" s="20" t="s">
        <v>44</v>
      </c>
      <c r="P49" s="20" t="s">
        <v>56</v>
      </c>
      <c r="Q49" s="20"/>
      <c r="R49" s="20" t="s">
        <v>46</v>
      </c>
      <c r="S49" s="20">
        <v>8200204302</v>
      </c>
      <c r="T49" s="20" t="s">
        <v>273</v>
      </c>
      <c r="U49" s="20"/>
      <c r="V49" s="20">
        <v>9214757249</v>
      </c>
      <c r="W49" s="20" t="s">
        <v>274</v>
      </c>
      <c r="X49" s="20">
        <v>66000</v>
      </c>
      <c r="Y49" s="20" t="s">
        <v>49</v>
      </c>
      <c r="Z49" s="20" t="s">
        <v>49</v>
      </c>
      <c r="AA49" s="20" t="s">
        <v>59</v>
      </c>
      <c r="AB49" s="20">
        <v>7</v>
      </c>
      <c r="AC49" s="20" t="s">
        <v>51</v>
      </c>
      <c r="AD49" s="20">
        <v>1</v>
      </c>
    </row>
    <row r="50" spans="1:30" ht="30">
      <c r="A50" s="20">
        <v>2</v>
      </c>
      <c r="B50" s="20" t="s">
        <v>39</v>
      </c>
      <c r="C50" s="20">
        <v>733</v>
      </c>
      <c r="D50" s="21">
        <v>44060</v>
      </c>
      <c r="E50" s="20" t="s">
        <v>275</v>
      </c>
      <c r="F50" s="20"/>
      <c r="G50" s="20" t="s">
        <v>276</v>
      </c>
      <c r="H50" s="20" t="s">
        <v>277</v>
      </c>
      <c r="I50" s="20" t="s">
        <v>43</v>
      </c>
      <c r="J50" s="21">
        <v>41749</v>
      </c>
      <c r="K50" s="20">
        <v>217</v>
      </c>
      <c r="L50" s="20"/>
      <c r="M50" s="20">
        <v>41</v>
      </c>
      <c r="N50" s="20">
        <v>28</v>
      </c>
      <c r="O50" s="20" t="s">
        <v>82</v>
      </c>
      <c r="P50" s="20" t="s">
        <v>56</v>
      </c>
      <c r="Q50" s="20"/>
      <c r="R50" s="20" t="s">
        <v>46</v>
      </c>
      <c r="S50" s="20">
        <v>8200204302</v>
      </c>
      <c r="T50" s="20" t="s">
        <v>278</v>
      </c>
      <c r="U50" s="20"/>
      <c r="V50" s="20">
        <v>7891884546</v>
      </c>
      <c r="W50" s="20" t="s">
        <v>279</v>
      </c>
      <c r="X50" s="20">
        <v>60000</v>
      </c>
      <c r="Y50" s="20" t="s">
        <v>49</v>
      </c>
      <c r="Z50" s="20" t="s">
        <v>49</v>
      </c>
      <c r="AA50" s="20" t="s">
        <v>59</v>
      </c>
      <c r="AB50" s="20">
        <v>8</v>
      </c>
      <c r="AC50" s="20" t="s">
        <v>51</v>
      </c>
      <c r="AD50" s="20">
        <v>1</v>
      </c>
    </row>
    <row r="51" spans="1:30" ht="30">
      <c r="A51" s="20">
        <v>2</v>
      </c>
      <c r="B51" s="20" t="s">
        <v>39</v>
      </c>
      <c r="C51" s="20">
        <v>740</v>
      </c>
      <c r="D51" s="21">
        <v>44060</v>
      </c>
      <c r="E51" s="20" t="s">
        <v>280</v>
      </c>
      <c r="F51" s="20"/>
      <c r="G51" s="20" t="s">
        <v>281</v>
      </c>
      <c r="H51" s="20" t="s">
        <v>282</v>
      </c>
      <c r="I51" s="20" t="s">
        <v>55</v>
      </c>
      <c r="J51" s="21">
        <v>41355</v>
      </c>
      <c r="K51" s="20">
        <v>218</v>
      </c>
      <c r="L51" s="20"/>
      <c r="M51" s="20">
        <v>41</v>
      </c>
      <c r="N51" s="20">
        <v>16</v>
      </c>
      <c r="O51" s="20" t="s">
        <v>82</v>
      </c>
      <c r="P51" s="20" t="s">
        <v>56</v>
      </c>
      <c r="Q51" s="20"/>
      <c r="R51" s="20" t="s">
        <v>46</v>
      </c>
      <c r="S51" s="20">
        <v>8200204302</v>
      </c>
      <c r="T51" s="20" t="s">
        <v>283</v>
      </c>
      <c r="U51" s="20"/>
      <c r="V51" s="20">
        <v>9636084276</v>
      </c>
      <c r="W51" s="20" t="s">
        <v>284</v>
      </c>
      <c r="X51" s="20">
        <v>216000</v>
      </c>
      <c r="Y51" s="20" t="s">
        <v>49</v>
      </c>
      <c r="Z51" s="20" t="s">
        <v>49</v>
      </c>
      <c r="AA51" s="20" t="s">
        <v>59</v>
      </c>
      <c r="AB51" s="20">
        <v>9</v>
      </c>
      <c r="AC51" s="20" t="s">
        <v>51</v>
      </c>
      <c r="AD51" s="20">
        <v>5</v>
      </c>
    </row>
    <row r="52" spans="1:30" ht="30">
      <c r="A52" s="20">
        <v>2</v>
      </c>
      <c r="B52" s="20" t="s">
        <v>39</v>
      </c>
      <c r="C52" s="20">
        <v>884</v>
      </c>
      <c r="D52" s="21">
        <v>44081</v>
      </c>
      <c r="E52" s="20" t="s">
        <v>285</v>
      </c>
      <c r="F52" s="20"/>
      <c r="G52" s="20" t="s">
        <v>286</v>
      </c>
      <c r="H52" s="20" t="s">
        <v>130</v>
      </c>
      <c r="I52" s="20" t="s">
        <v>43</v>
      </c>
      <c r="J52" s="21">
        <v>41984</v>
      </c>
      <c r="K52" s="20">
        <v>219</v>
      </c>
      <c r="L52" s="20"/>
      <c r="M52" s="20">
        <v>41</v>
      </c>
      <c r="N52" s="20">
        <v>21</v>
      </c>
      <c r="O52" s="20" t="s">
        <v>82</v>
      </c>
      <c r="P52" s="20" t="s">
        <v>56</v>
      </c>
      <c r="Q52" s="20"/>
      <c r="R52" s="20" t="s">
        <v>46</v>
      </c>
      <c r="S52" s="20">
        <v>8200204302</v>
      </c>
      <c r="T52" s="20" t="s">
        <v>287</v>
      </c>
      <c r="U52" s="20"/>
      <c r="V52" s="20">
        <v>9785665124</v>
      </c>
      <c r="W52" s="20" t="s">
        <v>288</v>
      </c>
      <c r="X52" s="20">
        <v>96000</v>
      </c>
      <c r="Y52" s="20" t="s">
        <v>49</v>
      </c>
      <c r="Z52" s="20" t="s">
        <v>289</v>
      </c>
      <c r="AA52" s="20" t="s">
        <v>59</v>
      </c>
      <c r="AB52" s="20">
        <v>8</v>
      </c>
      <c r="AC52" s="20" t="s">
        <v>51</v>
      </c>
      <c r="AD52" s="20">
        <v>1</v>
      </c>
    </row>
    <row r="53" spans="1:30" ht="30">
      <c r="A53" s="20">
        <v>2</v>
      </c>
      <c r="B53" s="20" t="s">
        <v>39</v>
      </c>
      <c r="C53" s="20">
        <v>755</v>
      </c>
      <c r="D53" s="21">
        <v>44060</v>
      </c>
      <c r="E53" s="20" t="s">
        <v>290</v>
      </c>
      <c r="F53" s="20"/>
      <c r="G53" s="20" t="s">
        <v>291</v>
      </c>
      <c r="H53" s="20" t="s">
        <v>292</v>
      </c>
      <c r="I53" s="20" t="s">
        <v>43</v>
      </c>
      <c r="J53" s="21">
        <v>41899</v>
      </c>
      <c r="K53" s="20">
        <v>220</v>
      </c>
      <c r="L53" s="20"/>
      <c r="M53" s="20">
        <v>41</v>
      </c>
      <c r="N53" s="20">
        <v>34</v>
      </c>
      <c r="O53" s="20" t="s">
        <v>145</v>
      </c>
      <c r="P53" s="20" t="s">
        <v>56</v>
      </c>
      <c r="Q53" s="20"/>
      <c r="R53" s="20" t="s">
        <v>46</v>
      </c>
      <c r="S53" s="20">
        <v>8200204302</v>
      </c>
      <c r="T53" s="20" t="s">
        <v>293</v>
      </c>
      <c r="U53" s="20"/>
      <c r="V53" s="20">
        <v>9828164883</v>
      </c>
      <c r="W53" s="20" t="s">
        <v>294</v>
      </c>
      <c r="X53" s="20">
        <v>36000</v>
      </c>
      <c r="Y53" s="20" t="s">
        <v>49</v>
      </c>
      <c r="Z53" s="20" t="s">
        <v>49</v>
      </c>
      <c r="AA53" s="20" t="s">
        <v>59</v>
      </c>
      <c r="AB53" s="20">
        <v>8</v>
      </c>
      <c r="AC53" s="20" t="s">
        <v>51</v>
      </c>
      <c r="AD53" s="20">
        <v>1</v>
      </c>
    </row>
    <row r="54" spans="1:30" ht="30">
      <c r="A54" s="20">
        <v>2</v>
      </c>
      <c r="B54" s="20" t="s">
        <v>39</v>
      </c>
      <c r="C54" s="20">
        <v>742</v>
      </c>
      <c r="D54" s="21">
        <v>44060</v>
      </c>
      <c r="E54" s="20" t="s">
        <v>295</v>
      </c>
      <c r="F54" s="20"/>
      <c r="G54" s="20" t="s">
        <v>296</v>
      </c>
      <c r="H54" s="20" t="s">
        <v>297</v>
      </c>
      <c r="I54" s="20" t="s">
        <v>55</v>
      </c>
      <c r="J54" s="21">
        <v>41728</v>
      </c>
      <c r="K54" s="20">
        <v>221</v>
      </c>
      <c r="L54" s="20"/>
      <c r="M54" s="20">
        <v>41</v>
      </c>
      <c r="N54" s="20">
        <v>17</v>
      </c>
      <c r="O54" s="20" t="s">
        <v>151</v>
      </c>
      <c r="P54" s="20" t="s">
        <v>56</v>
      </c>
      <c r="Q54" s="20"/>
      <c r="R54" s="20" t="s">
        <v>46</v>
      </c>
      <c r="S54" s="20">
        <v>8200204302</v>
      </c>
      <c r="T54" s="20" t="s">
        <v>298</v>
      </c>
      <c r="U54" s="20"/>
      <c r="V54" s="20">
        <v>8112248053</v>
      </c>
      <c r="W54" s="20" t="s">
        <v>299</v>
      </c>
      <c r="X54" s="20">
        <v>48000</v>
      </c>
      <c r="Y54" s="20" t="s">
        <v>49</v>
      </c>
      <c r="Z54" s="20" t="s">
        <v>49</v>
      </c>
      <c r="AA54" s="20" t="s">
        <v>59</v>
      </c>
      <c r="AB54" s="20">
        <v>8</v>
      </c>
      <c r="AC54" s="20" t="s">
        <v>51</v>
      </c>
      <c r="AD54" s="20">
        <v>1</v>
      </c>
    </row>
    <row r="55" spans="1:30" ht="30">
      <c r="A55" s="20">
        <v>2</v>
      </c>
      <c r="B55" s="20" t="s">
        <v>39</v>
      </c>
      <c r="C55" s="20">
        <v>885</v>
      </c>
      <c r="D55" s="21">
        <v>44081</v>
      </c>
      <c r="E55" s="20" t="s">
        <v>300</v>
      </c>
      <c r="F55" s="20"/>
      <c r="G55" s="20" t="s">
        <v>301</v>
      </c>
      <c r="H55" s="20" t="s">
        <v>101</v>
      </c>
      <c r="I55" s="20" t="s">
        <v>55</v>
      </c>
      <c r="J55" s="21">
        <v>41150</v>
      </c>
      <c r="K55" s="20">
        <v>222</v>
      </c>
      <c r="L55" s="20"/>
      <c r="M55" s="20">
        <v>41</v>
      </c>
      <c r="N55" s="20">
        <v>16</v>
      </c>
      <c r="O55" s="20" t="s">
        <v>82</v>
      </c>
      <c r="P55" s="20" t="s">
        <v>56</v>
      </c>
      <c r="Q55" s="20"/>
      <c r="R55" s="20" t="s">
        <v>46</v>
      </c>
      <c r="S55" s="20">
        <v>8200204302</v>
      </c>
      <c r="T55" s="20" t="s">
        <v>302</v>
      </c>
      <c r="U55" s="20"/>
      <c r="V55" s="20">
        <v>9079973110</v>
      </c>
      <c r="W55" s="20" t="s">
        <v>303</v>
      </c>
      <c r="X55" s="20">
        <v>80000</v>
      </c>
      <c r="Y55" s="20" t="s">
        <v>49</v>
      </c>
      <c r="Z55" s="20" t="s">
        <v>289</v>
      </c>
      <c r="AA55" s="20" t="s">
        <v>59</v>
      </c>
      <c r="AB55" s="20">
        <v>10</v>
      </c>
      <c r="AC55" s="20" t="s">
        <v>51</v>
      </c>
      <c r="AD55" s="20">
        <v>1</v>
      </c>
    </row>
    <row r="56" spans="1:30" ht="30">
      <c r="A56" s="20">
        <v>2</v>
      </c>
      <c r="B56" s="20" t="s">
        <v>39</v>
      </c>
      <c r="C56" s="20">
        <v>746</v>
      </c>
      <c r="D56" s="21">
        <v>44060</v>
      </c>
      <c r="E56" s="20" t="s">
        <v>304</v>
      </c>
      <c r="F56" s="20"/>
      <c r="G56" s="20" t="s">
        <v>305</v>
      </c>
      <c r="H56" s="20" t="s">
        <v>306</v>
      </c>
      <c r="I56" s="20" t="s">
        <v>43</v>
      </c>
      <c r="J56" s="21">
        <v>41762</v>
      </c>
      <c r="K56" s="20">
        <v>223</v>
      </c>
      <c r="L56" s="20"/>
      <c r="M56" s="20">
        <v>41</v>
      </c>
      <c r="N56" s="20">
        <v>36</v>
      </c>
      <c r="O56" s="20" t="s">
        <v>151</v>
      </c>
      <c r="P56" s="20" t="s">
        <v>56</v>
      </c>
      <c r="Q56" s="20"/>
      <c r="R56" s="20" t="s">
        <v>46</v>
      </c>
      <c r="S56" s="20">
        <v>8200204302</v>
      </c>
      <c r="T56" s="20" t="s">
        <v>307</v>
      </c>
      <c r="U56" s="20"/>
      <c r="V56" s="20">
        <v>9929424455</v>
      </c>
      <c r="W56" s="20" t="s">
        <v>308</v>
      </c>
      <c r="X56" s="20">
        <v>72000</v>
      </c>
      <c r="Y56" s="20" t="s">
        <v>49</v>
      </c>
      <c r="Z56" s="20" t="s">
        <v>49</v>
      </c>
      <c r="AA56" s="20" t="s">
        <v>59</v>
      </c>
      <c r="AB56" s="20">
        <v>8</v>
      </c>
      <c r="AC56" s="20" t="s">
        <v>51</v>
      </c>
      <c r="AD56" s="20">
        <v>1</v>
      </c>
    </row>
    <row r="57" spans="1:30" ht="30">
      <c r="A57" s="20">
        <v>2</v>
      </c>
      <c r="B57" s="20" t="s">
        <v>39</v>
      </c>
      <c r="C57" s="20">
        <v>874</v>
      </c>
      <c r="D57" s="21">
        <v>44081</v>
      </c>
      <c r="E57" s="20" t="s">
        <v>309</v>
      </c>
      <c r="F57" s="20"/>
      <c r="G57" s="20" t="s">
        <v>310</v>
      </c>
      <c r="H57" s="20" t="s">
        <v>311</v>
      </c>
      <c r="I57" s="20" t="s">
        <v>55</v>
      </c>
      <c r="J57" s="21">
        <v>41457</v>
      </c>
      <c r="K57" s="20">
        <v>224</v>
      </c>
      <c r="L57" s="20"/>
      <c r="M57" s="20">
        <v>41</v>
      </c>
      <c r="N57" s="20">
        <v>33</v>
      </c>
      <c r="O57" s="20" t="s">
        <v>44</v>
      </c>
      <c r="P57" s="20" t="s">
        <v>56</v>
      </c>
      <c r="Q57" s="20"/>
      <c r="R57" s="20" t="s">
        <v>46</v>
      </c>
      <c r="S57" s="20">
        <v>8200204302</v>
      </c>
      <c r="T57" s="20" t="s">
        <v>312</v>
      </c>
      <c r="U57" s="20"/>
      <c r="V57" s="20">
        <v>9950821745</v>
      </c>
      <c r="W57" s="20" t="s">
        <v>313</v>
      </c>
      <c r="X57" s="20">
        <v>45000</v>
      </c>
      <c r="Y57" s="20" t="s">
        <v>49</v>
      </c>
      <c r="Z57" s="20" t="s">
        <v>49</v>
      </c>
      <c r="AA57" s="20" t="s">
        <v>59</v>
      </c>
      <c r="AB57" s="20">
        <v>9</v>
      </c>
      <c r="AC57" s="20" t="s">
        <v>51</v>
      </c>
      <c r="AD57" s="20">
        <v>1</v>
      </c>
    </row>
    <row r="58" spans="1:30" ht="30">
      <c r="A58" s="20">
        <v>2</v>
      </c>
      <c r="B58" s="20" t="s">
        <v>39</v>
      </c>
      <c r="C58" s="20">
        <v>956</v>
      </c>
      <c r="D58" s="21">
        <v>44401</v>
      </c>
      <c r="E58" s="20" t="s">
        <v>314</v>
      </c>
      <c r="F58" s="20"/>
      <c r="G58" s="20" t="s">
        <v>315</v>
      </c>
      <c r="H58" s="20" t="s">
        <v>316</v>
      </c>
      <c r="I58" s="20" t="s">
        <v>43</v>
      </c>
      <c r="J58" s="21">
        <v>42250</v>
      </c>
      <c r="K58" s="20">
        <v>225</v>
      </c>
      <c r="L58" s="20"/>
      <c r="M58" s="20">
        <v>41</v>
      </c>
      <c r="N58" s="20">
        <v>16</v>
      </c>
      <c r="O58" s="20" t="s">
        <v>145</v>
      </c>
      <c r="P58" s="20" t="s">
        <v>56</v>
      </c>
      <c r="Q58" s="20"/>
      <c r="R58" s="20" t="s">
        <v>46</v>
      </c>
      <c r="S58" s="20">
        <v>8200204302</v>
      </c>
      <c r="T58" s="20" t="s">
        <v>317</v>
      </c>
      <c r="U58" s="20"/>
      <c r="V58" s="20">
        <v>9024730730</v>
      </c>
      <c r="W58" s="20" t="s">
        <v>318</v>
      </c>
      <c r="X58" s="20">
        <v>480000</v>
      </c>
      <c r="Y58" s="20" t="s">
        <v>49</v>
      </c>
      <c r="Z58" s="20" t="s">
        <v>49</v>
      </c>
      <c r="AA58" s="20" t="s">
        <v>59</v>
      </c>
      <c r="AB58" s="20">
        <v>7</v>
      </c>
      <c r="AC58" s="20" t="s">
        <v>51</v>
      </c>
      <c r="AD58" s="20">
        <v>1</v>
      </c>
    </row>
    <row r="59" spans="1:30" ht="30">
      <c r="A59" s="20">
        <v>2</v>
      </c>
      <c r="B59" s="20" t="s">
        <v>39</v>
      </c>
      <c r="C59" s="20">
        <v>756</v>
      </c>
      <c r="D59" s="21">
        <v>44060</v>
      </c>
      <c r="E59" s="20" t="s">
        <v>319</v>
      </c>
      <c r="F59" s="20"/>
      <c r="G59" s="20" t="s">
        <v>320</v>
      </c>
      <c r="H59" s="20" t="s">
        <v>190</v>
      </c>
      <c r="I59" s="20" t="s">
        <v>55</v>
      </c>
      <c r="J59" s="21">
        <v>42086</v>
      </c>
      <c r="K59" s="20">
        <v>226</v>
      </c>
      <c r="L59" s="20"/>
      <c r="M59" s="20">
        <v>41</v>
      </c>
      <c r="N59" s="20">
        <v>33</v>
      </c>
      <c r="O59" s="20" t="s">
        <v>151</v>
      </c>
      <c r="P59" s="20" t="s">
        <v>56</v>
      </c>
      <c r="Q59" s="20"/>
      <c r="R59" s="20" t="s">
        <v>46</v>
      </c>
      <c r="S59" s="20">
        <v>8200204302</v>
      </c>
      <c r="T59" s="20" t="s">
        <v>321</v>
      </c>
      <c r="U59" s="20"/>
      <c r="V59" s="20">
        <v>8003828685</v>
      </c>
      <c r="W59" s="20" t="s">
        <v>211</v>
      </c>
      <c r="X59" s="20">
        <v>36000</v>
      </c>
      <c r="Y59" s="20" t="s">
        <v>49</v>
      </c>
      <c r="Z59" s="20" t="s">
        <v>49</v>
      </c>
      <c r="AA59" s="20" t="s">
        <v>59</v>
      </c>
      <c r="AB59" s="20">
        <v>7</v>
      </c>
      <c r="AC59" s="20" t="s">
        <v>51</v>
      </c>
      <c r="AD59" s="20">
        <v>1</v>
      </c>
    </row>
    <row r="60" spans="1:30" ht="30">
      <c r="A60" s="20">
        <v>2</v>
      </c>
      <c r="B60" s="20" t="s">
        <v>39</v>
      </c>
      <c r="C60" s="20">
        <v>734</v>
      </c>
      <c r="D60" s="21">
        <v>44060</v>
      </c>
      <c r="E60" s="20" t="s">
        <v>322</v>
      </c>
      <c r="F60" s="20"/>
      <c r="G60" s="20" t="s">
        <v>323</v>
      </c>
      <c r="H60" s="20" t="s">
        <v>324</v>
      </c>
      <c r="I60" s="20" t="s">
        <v>55</v>
      </c>
      <c r="J60" s="21">
        <v>40438</v>
      </c>
      <c r="K60" s="20">
        <v>227</v>
      </c>
      <c r="L60" s="20"/>
      <c r="M60" s="20">
        <v>41</v>
      </c>
      <c r="N60" s="20">
        <v>28</v>
      </c>
      <c r="O60" s="20" t="s">
        <v>151</v>
      </c>
      <c r="P60" s="20" t="s">
        <v>56</v>
      </c>
      <c r="Q60" s="20"/>
      <c r="R60" s="20" t="s">
        <v>46</v>
      </c>
      <c r="S60" s="20">
        <v>8200204302</v>
      </c>
      <c r="T60" s="20" t="s">
        <v>325</v>
      </c>
      <c r="U60" s="20"/>
      <c r="V60" s="20">
        <v>9887202989</v>
      </c>
      <c r="W60" s="20" t="s">
        <v>326</v>
      </c>
      <c r="X60" s="20">
        <v>60000</v>
      </c>
      <c r="Y60" s="20" t="s">
        <v>49</v>
      </c>
      <c r="Z60" s="20" t="s">
        <v>49</v>
      </c>
      <c r="AA60" s="20" t="s">
        <v>59</v>
      </c>
      <c r="AB60" s="20">
        <v>12</v>
      </c>
      <c r="AC60" s="20" t="s">
        <v>51</v>
      </c>
      <c r="AD60" s="20">
        <v>1</v>
      </c>
    </row>
    <row r="61" spans="1:30" ht="30">
      <c r="A61" s="20">
        <v>2</v>
      </c>
      <c r="B61" s="20" t="s">
        <v>39</v>
      </c>
      <c r="C61" s="20">
        <v>752</v>
      </c>
      <c r="D61" s="21">
        <v>44060</v>
      </c>
      <c r="E61" s="20" t="s">
        <v>327</v>
      </c>
      <c r="F61" s="20"/>
      <c r="G61" s="20" t="s">
        <v>328</v>
      </c>
      <c r="H61" s="20" t="s">
        <v>190</v>
      </c>
      <c r="I61" s="20" t="s">
        <v>43</v>
      </c>
      <c r="J61" s="21">
        <v>41255</v>
      </c>
      <c r="K61" s="20">
        <v>228</v>
      </c>
      <c r="L61" s="20"/>
      <c r="M61" s="20">
        <v>41</v>
      </c>
      <c r="N61" s="20">
        <v>36</v>
      </c>
      <c r="O61" s="20" t="s">
        <v>151</v>
      </c>
      <c r="P61" s="20" t="s">
        <v>56</v>
      </c>
      <c r="Q61" s="20"/>
      <c r="R61" s="20" t="s">
        <v>46</v>
      </c>
      <c r="S61" s="20">
        <v>8200204302</v>
      </c>
      <c r="T61" s="20" t="s">
        <v>329</v>
      </c>
      <c r="U61" s="20"/>
      <c r="V61" s="20">
        <v>8003828685</v>
      </c>
      <c r="W61" s="20" t="s">
        <v>330</v>
      </c>
      <c r="X61" s="20">
        <v>36000</v>
      </c>
      <c r="Y61" s="20" t="s">
        <v>49</v>
      </c>
      <c r="Z61" s="20" t="s">
        <v>49</v>
      </c>
      <c r="AA61" s="20" t="s">
        <v>59</v>
      </c>
      <c r="AB61" s="20">
        <v>10</v>
      </c>
      <c r="AC61" s="20" t="s">
        <v>51</v>
      </c>
      <c r="AD61" s="20">
        <v>1</v>
      </c>
    </row>
    <row r="62" spans="1:30" ht="30">
      <c r="A62" s="20">
        <v>2</v>
      </c>
      <c r="B62" s="20" t="s">
        <v>39</v>
      </c>
      <c r="C62" s="20">
        <v>877</v>
      </c>
      <c r="D62" s="21">
        <v>44081</v>
      </c>
      <c r="E62" s="20" t="s">
        <v>331</v>
      </c>
      <c r="F62" s="20"/>
      <c r="G62" s="20" t="s">
        <v>332</v>
      </c>
      <c r="H62" s="20" t="s">
        <v>333</v>
      </c>
      <c r="I62" s="20" t="s">
        <v>55</v>
      </c>
      <c r="J62" s="21">
        <v>40605</v>
      </c>
      <c r="K62" s="20">
        <v>229</v>
      </c>
      <c r="L62" s="20"/>
      <c r="M62" s="20">
        <v>41</v>
      </c>
      <c r="N62" s="20">
        <v>25</v>
      </c>
      <c r="O62" s="20" t="s">
        <v>44</v>
      </c>
      <c r="P62" s="20" t="s">
        <v>56</v>
      </c>
      <c r="Q62" s="20"/>
      <c r="R62" s="20" t="s">
        <v>46</v>
      </c>
      <c r="S62" s="20">
        <v>8200204302</v>
      </c>
      <c r="T62" s="20" t="s">
        <v>334</v>
      </c>
      <c r="U62" s="20"/>
      <c r="V62" s="20">
        <v>7976862446</v>
      </c>
      <c r="W62" s="20" t="s">
        <v>335</v>
      </c>
      <c r="X62" s="20">
        <v>0</v>
      </c>
      <c r="Y62" s="20" t="s">
        <v>49</v>
      </c>
      <c r="Z62" s="20" t="s">
        <v>49</v>
      </c>
      <c r="AA62" s="20" t="s">
        <v>59</v>
      </c>
      <c r="AB62" s="20">
        <v>11</v>
      </c>
      <c r="AC62" s="20" t="s">
        <v>51</v>
      </c>
      <c r="AD62" s="20">
        <v>1</v>
      </c>
    </row>
    <row r="63" spans="1:30" ht="30">
      <c r="A63" s="20">
        <v>2</v>
      </c>
      <c r="B63" s="20" t="s">
        <v>39</v>
      </c>
      <c r="C63" s="20">
        <v>761</v>
      </c>
      <c r="D63" s="21">
        <v>44060</v>
      </c>
      <c r="E63" s="20" t="s">
        <v>336</v>
      </c>
      <c r="F63" s="20"/>
      <c r="G63" s="20" t="s">
        <v>337</v>
      </c>
      <c r="H63" s="20" t="s">
        <v>253</v>
      </c>
      <c r="I63" s="20" t="s">
        <v>55</v>
      </c>
      <c r="J63" s="21">
        <v>41640</v>
      </c>
      <c r="K63" s="20">
        <v>230</v>
      </c>
      <c r="L63" s="20"/>
      <c r="M63" s="20">
        <v>41</v>
      </c>
      <c r="N63" s="20">
        <v>36</v>
      </c>
      <c r="O63" s="20" t="s">
        <v>151</v>
      </c>
      <c r="P63" s="20" t="s">
        <v>56</v>
      </c>
      <c r="Q63" s="20"/>
      <c r="R63" s="20" t="s">
        <v>46</v>
      </c>
      <c r="S63" s="20">
        <v>8200204302</v>
      </c>
      <c r="T63" s="20" t="s">
        <v>338</v>
      </c>
      <c r="U63" s="20"/>
      <c r="V63" s="20">
        <v>8317437348</v>
      </c>
      <c r="W63" s="20" t="s">
        <v>339</v>
      </c>
      <c r="X63" s="20">
        <v>60000</v>
      </c>
      <c r="Y63" s="20" t="s">
        <v>49</v>
      </c>
      <c r="Z63" s="20" t="s">
        <v>49</v>
      </c>
      <c r="AA63" s="20" t="s">
        <v>59</v>
      </c>
      <c r="AB63" s="20">
        <v>8</v>
      </c>
      <c r="AC63" s="20" t="s">
        <v>51</v>
      </c>
      <c r="AD63" s="20">
        <v>1</v>
      </c>
    </row>
    <row r="64" spans="1:30" ht="30">
      <c r="A64" s="20">
        <v>2</v>
      </c>
      <c r="B64" s="20" t="s">
        <v>39</v>
      </c>
      <c r="C64" s="20">
        <v>743</v>
      </c>
      <c r="D64" s="21">
        <v>44060</v>
      </c>
      <c r="E64" s="20" t="s">
        <v>340</v>
      </c>
      <c r="F64" s="20"/>
      <c r="G64" s="20" t="s">
        <v>341</v>
      </c>
      <c r="H64" s="20" t="s">
        <v>342</v>
      </c>
      <c r="I64" s="20" t="s">
        <v>43</v>
      </c>
      <c r="J64" s="21">
        <v>41933</v>
      </c>
      <c r="K64" s="20">
        <v>231</v>
      </c>
      <c r="L64" s="20"/>
      <c r="M64" s="20">
        <v>41</v>
      </c>
      <c r="N64" s="20">
        <v>35</v>
      </c>
      <c r="O64" s="20" t="s">
        <v>151</v>
      </c>
      <c r="P64" s="20" t="s">
        <v>56</v>
      </c>
      <c r="Q64" s="20"/>
      <c r="R64" s="20" t="s">
        <v>46</v>
      </c>
      <c r="S64" s="20">
        <v>8200204302</v>
      </c>
      <c r="T64" s="20" t="s">
        <v>343</v>
      </c>
      <c r="U64" s="20"/>
      <c r="V64" s="20">
        <v>9413873576</v>
      </c>
      <c r="W64" s="20" t="s">
        <v>344</v>
      </c>
      <c r="X64" s="20">
        <v>40000</v>
      </c>
      <c r="Y64" s="20" t="s">
        <v>49</v>
      </c>
      <c r="Z64" s="20" t="s">
        <v>49</v>
      </c>
      <c r="AA64" s="20" t="s">
        <v>59</v>
      </c>
      <c r="AB64" s="20">
        <v>8</v>
      </c>
      <c r="AC64" s="20" t="s">
        <v>51</v>
      </c>
      <c r="AD64" s="20">
        <v>1</v>
      </c>
    </row>
    <row r="65" spans="1:30" ht="30">
      <c r="A65" s="20">
        <v>2</v>
      </c>
      <c r="B65" s="20" t="s">
        <v>39</v>
      </c>
      <c r="C65" s="20">
        <v>757</v>
      </c>
      <c r="D65" s="21">
        <v>44060</v>
      </c>
      <c r="E65" s="20" t="s">
        <v>345</v>
      </c>
      <c r="F65" s="20"/>
      <c r="G65" s="20" t="s">
        <v>346</v>
      </c>
      <c r="H65" s="20" t="s">
        <v>347</v>
      </c>
      <c r="I65" s="20" t="s">
        <v>43</v>
      </c>
      <c r="J65" s="21">
        <v>41797</v>
      </c>
      <c r="K65" s="20">
        <v>232</v>
      </c>
      <c r="L65" s="20"/>
      <c r="M65" s="20">
        <v>41</v>
      </c>
      <c r="N65" s="20">
        <v>38</v>
      </c>
      <c r="O65" s="20" t="s">
        <v>82</v>
      </c>
      <c r="P65" s="20" t="s">
        <v>56</v>
      </c>
      <c r="Q65" s="20"/>
      <c r="R65" s="20" t="s">
        <v>46</v>
      </c>
      <c r="S65" s="20">
        <v>8200204302</v>
      </c>
      <c r="T65" s="20" t="s">
        <v>343</v>
      </c>
      <c r="U65" s="20"/>
      <c r="V65" s="20">
        <v>9079038905</v>
      </c>
      <c r="W65" s="20" t="s">
        <v>348</v>
      </c>
      <c r="X65" s="20">
        <v>36000</v>
      </c>
      <c r="Y65" s="20" t="s">
        <v>49</v>
      </c>
      <c r="Z65" s="20" t="s">
        <v>49</v>
      </c>
      <c r="AA65" s="20" t="s">
        <v>59</v>
      </c>
      <c r="AB65" s="20">
        <v>8</v>
      </c>
      <c r="AC65" s="20" t="s">
        <v>51</v>
      </c>
      <c r="AD65" s="20">
        <v>1</v>
      </c>
    </row>
    <row r="66" spans="1:30" ht="30">
      <c r="A66" s="20">
        <v>2</v>
      </c>
      <c r="B66" s="20" t="s">
        <v>39</v>
      </c>
      <c r="C66" s="20">
        <v>882</v>
      </c>
      <c r="D66" s="21">
        <v>44081</v>
      </c>
      <c r="E66" s="20" t="s">
        <v>349</v>
      </c>
      <c r="F66" s="20"/>
      <c r="G66" s="20" t="s">
        <v>266</v>
      </c>
      <c r="H66" s="20" t="s">
        <v>267</v>
      </c>
      <c r="I66" s="20" t="s">
        <v>43</v>
      </c>
      <c r="J66" s="21">
        <v>40909</v>
      </c>
      <c r="K66" s="20">
        <v>233</v>
      </c>
      <c r="L66" s="20"/>
      <c r="M66" s="20">
        <v>41</v>
      </c>
      <c r="N66" s="20">
        <v>33</v>
      </c>
      <c r="O66" s="20" t="s">
        <v>151</v>
      </c>
      <c r="P66" s="20" t="s">
        <v>56</v>
      </c>
      <c r="Q66" s="20"/>
      <c r="R66" s="20" t="s">
        <v>46</v>
      </c>
      <c r="S66" s="20">
        <v>8200204302</v>
      </c>
      <c r="T66" s="20" t="s">
        <v>350</v>
      </c>
      <c r="U66" s="20"/>
      <c r="V66" s="20">
        <v>7340483875</v>
      </c>
      <c r="W66" s="20" t="s">
        <v>351</v>
      </c>
      <c r="X66" s="20">
        <v>50000</v>
      </c>
      <c r="Y66" s="20" t="s">
        <v>49</v>
      </c>
      <c r="Z66" s="20" t="s">
        <v>49</v>
      </c>
      <c r="AA66" s="20" t="s">
        <v>59</v>
      </c>
      <c r="AB66" s="20">
        <v>10</v>
      </c>
      <c r="AC66" s="20" t="s">
        <v>51</v>
      </c>
      <c r="AD66" s="20">
        <v>1</v>
      </c>
    </row>
    <row r="67" spans="1:30" ht="30">
      <c r="A67" s="20">
        <v>2</v>
      </c>
      <c r="B67" s="20" t="s">
        <v>39</v>
      </c>
      <c r="C67" s="20">
        <v>760</v>
      </c>
      <c r="D67" s="21">
        <v>44060</v>
      </c>
      <c r="E67" s="20" t="s">
        <v>352</v>
      </c>
      <c r="F67" s="20"/>
      <c r="G67" s="20" t="s">
        <v>353</v>
      </c>
      <c r="H67" s="20" t="s">
        <v>354</v>
      </c>
      <c r="I67" s="20" t="s">
        <v>55</v>
      </c>
      <c r="J67" s="21">
        <v>42043</v>
      </c>
      <c r="K67" s="20">
        <v>234</v>
      </c>
      <c r="L67" s="20"/>
      <c r="M67" s="20">
        <v>41</v>
      </c>
      <c r="N67" s="20">
        <v>22</v>
      </c>
      <c r="O67" s="20" t="s">
        <v>44</v>
      </c>
      <c r="P67" s="20" t="s">
        <v>56</v>
      </c>
      <c r="Q67" s="20"/>
      <c r="R67" s="20" t="s">
        <v>46</v>
      </c>
      <c r="S67" s="20">
        <v>8200204302</v>
      </c>
      <c r="T67" s="20" t="s">
        <v>355</v>
      </c>
      <c r="U67" s="20"/>
      <c r="V67" s="20">
        <v>9982711807</v>
      </c>
      <c r="W67" s="20" t="s">
        <v>174</v>
      </c>
      <c r="X67" s="20">
        <v>36000</v>
      </c>
      <c r="Y67" s="20" t="s">
        <v>49</v>
      </c>
      <c r="Z67" s="20" t="s">
        <v>49</v>
      </c>
      <c r="AA67" s="20" t="s">
        <v>59</v>
      </c>
      <c r="AB67" s="20">
        <v>7</v>
      </c>
      <c r="AC67" s="20" t="s">
        <v>51</v>
      </c>
      <c r="AD67" s="20">
        <v>1</v>
      </c>
    </row>
    <row r="68" spans="1:30" ht="30">
      <c r="A68" s="20">
        <v>2</v>
      </c>
      <c r="B68" s="20" t="s">
        <v>39</v>
      </c>
      <c r="C68" s="20">
        <v>750</v>
      </c>
      <c r="D68" s="21">
        <v>44060</v>
      </c>
      <c r="E68" s="20" t="s">
        <v>356</v>
      </c>
      <c r="F68" s="20"/>
      <c r="G68" s="20" t="s">
        <v>357</v>
      </c>
      <c r="H68" s="20" t="s">
        <v>358</v>
      </c>
      <c r="I68" s="20" t="s">
        <v>43</v>
      </c>
      <c r="J68" s="21">
        <v>41743</v>
      </c>
      <c r="K68" s="20">
        <v>235</v>
      </c>
      <c r="L68" s="20"/>
      <c r="M68" s="20">
        <v>41</v>
      </c>
      <c r="N68" s="20">
        <v>33</v>
      </c>
      <c r="O68" s="20" t="s">
        <v>151</v>
      </c>
      <c r="P68" s="20" t="s">
        <v>56</v>
      </c>
      <c r="Q68" s="20"/>
      <c r="R68" s="20" t="s">
        <v>46</v>
      </c>
      <c r="S68" s="20">
        <v>8200204302</v>
      </c>
      <c r="T68" s="20" t="s">
        <v>359</v>
      </c>
      <c r="U68" s="20" t="s">
        <v>360</v>
      </c>
      <c r="V68" s="20">
        <v>9887776775</v>
      </c>
      <c r="W68" s="20" t="s">
        <v>361</v>
      </c>
      <c r="X68" s="20">
        <v>250000</v>
      </c>
      <c r="Y68" s="20" t="s">
        <v>49</v>
      </c>
      <c r="Z68" s="20" t="s">
        <v>49</v>
      </c>
      <c r="AA68" s="20" t="s">
        <v>59</v>
      </c>
      <c r="AB68" s="20">
        <v>8</v>
      </c>
      <c r="AC68" s="20" t="s">
        <v>51</v>
      </c>
      <c r="AD68" s="20">
        <v>1</v>
      </c>
    </row>
    <row r="69" spans="1:30" ht="30">
      <c r="A69" s="20">
        <v>2</v>
      </c>
      <c r="B69" s="20" t="s">
        <v>39</v>
      </c>
      <c r="C69" s="20">
        <v>751</v>
      </c>
      <c r="D69" s="21">
        <v>44060</v>
      </c>
      <c r="E69" s="20" t="s">
        <v>362</v>
      </c>
      <c r="F69" s="20"/>
      <c r="G69" s="20" t="s">
        <v>301</v>
      </c>
      <c r="H69" s="20" t="s">
        <v>101</v>
      </c>
      <c r="I69" s="20" t="s">
        <v>55</v>
      </c>
      <c r="J69" s="21">
        <v>41525</v>
      </c>
      <c r="K69" s="20">
        <v>236</v>
      </c>
      <c r="L69" s="20"/>
      <c r="M69" s="20">
        <v>41</v>
      </c>
      <c r="N69" s="20">
        <v>16</v>
      </c>
      <c r="O69" s="20" t="s">
        <v>82</v>
      </c>
      <c r="P69" s="20" t="s">
        <v>56</v>
      </c>
      <c r="Q69" s="20"/>
      <c r="R69" s="20" t="s">
        <v>46</v>
      </c>
      <c r="S69" s="20">
        <v>8200204302</v>
      </c>
      <c r="T69" s="20" t="s">
        <v>363</v>
      </c>
      <c r="U69" s="20"/>
      <c r="V69" s="20">
        <v>9079973110</v>
      </c>
      <c r="W69" s="20" t="s">
        <v>364</v>
      </c>
      <c r="X69" s="20">
        <v>60000</v>
      </c>
      <c r="Y69" s="20" t="s">
        <v>49</v>
      </c>
      <c r="Z69" s="20" t="s">
        <v>289</v>
      </c>
      <c r="AA69" s="20" t="s">
        <v>59</v>
      </c>
      <c r="AB69" s="20">
        <v>9</v>
      </c>
      <c r="AC69" s="20" t="s">
        <v>51</v>
      </c>
      <c r="AD69" s="20">
        <v>1</v>
      </c>
    </row>
    <row r="70" spans="1:30" ht="30">
      <c r="A70" s="20">
        <v>2</v>
      </c>
      <c r="B70" s="20" t="s">
        <v>39</v>
      </c>
      <c r="C70" s="20">
        <v>890</v>
      </c>
      <c r="D70" s="21">
        <v>44081</v>
      </c>
      <c r="E70" s="20" t="s">
        <v>365</v>
      </c>
      <c r="F70" s="20"/>
      <c r="G70" s="20" t="s">
        <v>366</v>
      </c>
      <c r="H70" s="20" t="s">
        <v>367</v>
      </c>
      <c r="I70" s="20" t="s">
        <v>55</v>
      </c>
      <c r="J70" s="21">
        <v>41443</v>
      </c>
      <c r="K70" s="20">
        <v>237</v>
      </c>
      <c r="L70" s="20"/>
      <c r="M70" s="20">
        <v>41</v>
      </c>
      <c r="N70" s="20">
        <v>6</v>
      </c>
      <c r="O70" s="20" t="s">
        <v>82</v>
      </c>
      <c r="P70" s="20" t="s">
        <v>56</v>
      </c>
      <c r="Q70" s="20"/>
      <c r="R70" s="20" t="s">
        <v>46</v>
      </c>
      <c r="S70" s="20">
        <v>8200204302</v>
      </c>
      <c r="T70" s="20" t="s">
        <v>368</v>
      </c>
      <c r="U70" s="20"/>
      <c r="V70" s="20">
        <v>9610890510</v>
      </c>
      <c r="W70" s="20" t="s">
        <v>303</v>
      </c>
      <c r="X70" s="20">
        <v>120000</v>
      </c>
      <c r="Y70" s="20" t="s">
        <v>49</v>
      </c>
      <c r="Z70" s="20" t="s">
        <v>49</v>
      </c>
      <c r="AA70" s="20" t="s">
        <v>59</v>
      </c>
      <c r="AB70" s="20">
        <v>9</v>
      </c>
      <c r="AC70" s="20" t="s">
        <v>51</v>
      </c>
      <c r="AD70" s="20">
        <v>1</v>
      </c>
    </row>
    <row r="71" spans="1:30" ht="30">
      <c r="A71" s="20">
        <v>2</v>
      </c>
      <c r="B71" s="20" t="s">
        <v>39</v>
      </c>
      <c r="C71" s="20">
        <v>753</v>
      </c>
      <c r="D71" s="21">
        <v>44060</v>
      </c>
      <c r="E71" s="20" t="s">
        <v>369</v>
      </c>
      <c r="F71" s="20"/>
      <c r="G71" s="20" t="s">
        <v>281</v>
      </c>
      <c r="H71" s="20" t="s">
        <v>282</v>
      </c>
      <c r="I71" s="20" t="s">
        <v>43</v>
      </c>
      <c r="J71" s="21">
        <v>42099</v>
      </c>
      <c r="K71" s="20">
        <v>238</v>
      </c>
      <c r="L71" s="20"/>
      <c r="M71" s="20">
        <v>41</v>
      </c>
      <c r="N71" s="20">
        <v>25</v>
      </c>
      <c r="O71" s="20" t="s">
        <v>82</v>
      </c>
      <c r="P71" s="20" t="s">
        <v>56</v>
      </c>
      <c r="Q71" s="20"/>
      <c r="R71" s="20" t="s">
        <v>46</v>
      </c>
      <c r="S71" s="20">
        <v>8200204302</v>
      </c>
      <c r="T71" s="20" t="s">
        <v>370</v>
      </c>
      <c r="U71" s="20"/>
      <c r="V71" s="20">
        <v>9636084275</v>
      </c>
      <c r="W71" s="20" t="s">
        <v>371</v>
      </c>
      <c r="X71" s="20">
        <v>108000</v>
      </c>
      <c r="Y71" s="20" t="s">
        <v>49</v>
      </c>
      <c r="Z71" s="20" t="s">
        <v>49</v>
      </c>
      <c r="AA71" s="20" t="s">
        <v>59</v>
      </c>
      <c r="AB71" s="20">
        <v>7</v>
      </c>
      <c r="AC71" s="20" t="s">
        <v>51</v>
      </c>
      <c r="AD71" s="20">
        <v>1</v>
      </c>
    </row>
    <row r="72" spans="1:30" ht="30">
      <c r="A72" s="20">
        <v>2</v>
      </c>
      <c r="B72" s="20" t="s">
        <v>39</v>
      </c>
      <c r="C72" s="20">
        <v>745</v>
      </c>
      <c r="D72" s="21">
        <v>44060</v>
      </c>
      <c r="E72" s="20" t="s">
        <v>372</v>
      </c>
      <c r="F72" s="20"/>
      <c r="G72" s="20" t="s">
        <v>373</v>
      </c>
      <c r="H72" s="20" t="s">
        <v>374</v>
      </c>
      <c r="I72" s="20" t="s">
        <v>55</v>
      </c>
      <c r="J72" s="21">
        <v>41746</v>
      </c>
      <c r="K72" s="20">
        <v>239</v>
      </c>
      <c r="L72" s="20"/>
      <c r="M72" s="20">
        <v>41</v>
      </c>
      <c r="N72" s="20">
        <v>33</v>
      </c>
      <c r="O72" s="20" t="s">
        <v>82</v>
      </c>
      <c r="P72" s="20" t="s">
        <v>56</v>
      </c>
      <c r="Q72" s="20"/>
      <c r="R72" s="20" t="s">
        <v>46</v>
      </c>
      <c r="S72" s="20">
        <v>8200204302</v>
      </c>
      <c r="T72" s="20" t="s">
        <v>375</v>
      </c>
      <c r="U72" s="20"/>
      <c r="V72" s="20">
        <v>7586750553</v>
      </c>
      <c r="W72" s="20" t="s">
        <v>174</v>
      </c>
      <c r="X72" s="20">
        <v>60000</v>
      </c>
      <c r="Y72" s="20" t="s">
        <v>49</v>
      </c>
      <c r="Z72" s="20" t="s">
        <v>49</v>
      </c>
      <c r="AA72" s="20" t="s">
        <v>59</v>
      </c>
      <c r="AB72" s="20">
        <v>8</v>
      </c>
      <c r="AC72" s="20" t="s">
        <v>51</v>
      </c>
      <c r="AD72" s="20">
        <v>1</v>
      </c>
    </row>
    <row r="73" spans="1:30" ht="30">
      <c r="A73" s="20">
        <v>2</v>
      </c>
      <c r="B73" s="20" t="s">
        <v>39</v>
      </c>
      <c r="C73" s="20">
        <v>732</v>
      </c>
      <c r="D73" s="21">
        <v>44060</v>
      </c>
      <c r="E73" s="20" t="s">
        <v>376</v>
      </c>
      <c r="F73" s="20"/>
      <c r="G73" s="20" t="s">
        <v>266</v>
      </c>
      <c r="H73" s="20" t="s">
        <v>267</v>
      </c>
      <c r="I73" s="20" t="s">
        <v>55</v>
      </c>
      <c r="J73" s="21">
        <v>40544</v>
      </c>
      <c r="K73" s="20">
        <v>240</v>
      </c>
      <c r="L73" s="20"/>
      <c r="M73" s="20">
        <v>41</v>
      </c>
      <c r="N73" s="20">
        <v>31</v>
      </c>
      <c r="O73" s="20" t="s">
        <v>44</v>
      </c>
      <c r="P73" s="20" t="s">
        <v>56</v>
      </c>
      <c r="Q73" s="20"/>
      <c r="R73" s="20" t="s">
        <v>46</v>
      </c>
      <c r="S73" s="20">
        <v>8200204302</v>
      </c>
      <c r="T73" s="20" t="s">
        <v>377</v>
      </c>
      <c r="U73" s="20"/>
      <c r="V73" s="20">
        <v>7340483875</v>
      </c>
      <c r="W73" s="20" t="s">
        <v>378</v>
      </c>
      <c r="X73" s="20">
        <v>45000</v>
      </c>
      <c r="Y73" s="20" t="s">
        <v>49</v>
      </c>
      <c r="Z73" s="20" t="s">
        <v>49</v>
      </c>
      <c r="AA73" s="20" t="s">
        <v>59</v>
      </c>
      <c r="AB73" s="20">
        <v>11</v>
      </c>
      <c r="AC73" s="20" t="s">
        <v>51</v>
      </c>
      <c r="AD73" s="20">
        <v>1</v>
      </c>
    </row>
    <row r="74" spans="1:30" ht="30">
      <c r="A74" s="20">
        <v>2</v>
      </c>
      <c r="B74" s="20" t="s">
        <v>39</v>
      </c>
      <c r="C74" s="20">
        <v>735</v>
      </c>
      <c r="D74" s="21">
        <v>44060</v>
      </c>
      <c r="E74" s="20" t="s">
        <v>379</v>
      </c>
      <c r="F74" s="20"/>
      <c r="G74" s="20" t="s">
        <v>380</v>
      </c>
      <c r="H74" s="20" t="s">
        <v>381</v>
      </c>
      <c r="I74" s="20" t="s">
        <v>55</v>
      </c>
      <c r="J74" s="21">
        <v>41835</v>
      </c>
      <c r="K74" s="20">
        <v>241</v>
      </c>
      <c r="L74" s="20"/>
      <c r="M74" s="20">
        <v>41</v>
      </c>
      <c r="N74" s="20">
        <v>31</v>
      </c>
      <c r="O74" s="20" t="s">
        <v>151</v>
      </c>
      <c r="P74" s="20" t="s">
        <v>56</v>
      </c>
      <c r="Q74" s="20"/>
      <c r="R74" s="20" t="s">
        <v>46</v>
      </c>
      <c r="S74" s="20">
        <v>8200204302</v>
      </c>
      <c r="T74" s="20" t="s">
        <v>382</v>
      </c>
      <c r="U74" s="20"/>
      <c r="V74" s="20">
        <v>9731446086</v>
      </c>
      <c r="W74" s="20" t="s">
        <v>383</v>
      </c>
      <c r="X74" s="20">
        <v>50000</v>
      </c>
      <c r="Y74" s="20" t="s">
        <v>49</v>
      </c>
      <c r="Z74" s="20" t="s">
        <v>49</v>
      </c>
      <c r="AA74" s="20" t="s">
        <v>59</v>
      </c>
      <c r="AB74" s="20">
        <v>8</v>
      </c>
      <c r="AC74" s="20" t="s">
        <v>51</v>
      </c>
      <c r="AD74" s="20">
        <v>1</v>
      </c>
    </row>
    <row r="75" spans="1:30" ht="30">
      <c r="A75" s="20">
        <v>2</v>
      </c>
      <c r="B75" s="20" t="s">
        <v>39</v>
      </c>
      <c r="C75" s="20">
        <v>876</v>
      </c>
      <c r="D75" s="21">
        <v>44081</v>
      </c>
      <c r="E75" s="20" t="s">
        <v>384</v>
      </c>
      <c r="F75" s="20"/>
      <c r="G75" s="20" t="s">
        <v>385</v>
      </c>
      <c r="H75" s="20" t="s">
        <v>386</v>
      </c>
      <c r="I75" s="20" t="s">
        <v>43</v>
      </c>
      <c r="J75" s="21">
        <v>41507</v>
      </c>
      <c r="K75" s="20">
        <v>242</v>
      </c>
      <c r="L75" s="20"/>
      <c r="M75" s="20">
        <v>41</v>
      </c>
      <c r="N75" s="20">
        <v>24</v>
      </c>
      <c r="O75" s="20" t="s">
        <v>44</v>
      </c>
      <c r="P75" s="20" t="s">
        <v>56</v>
      </c>
      <c r="Q75" s="20"/>
      <c r="R75" s="20" t="s">
        <v>46</v>
      </c>
      <c r="S75" s="20">
        <v>8200204302</v>
      </c>
      <c r="T75" s="20" t="s">
        <v>387</v>
      </c>
      <c r="U75" s="20"/>
      <c r="V75" s="20">
        <v>9841917777</v>
      </c>
      <c r="W75" s="20" t="s">
        <v>388</v>
      </c>
      <c r="X75" s="20">
        <v>65000</v>
      </c>
      <c r="Y75" s="20" t="s">
        <v>49</v>
      </c>
      <c r="Z75" s="20" t="s">
        <v>49</v>
      </c>
      <c r="AA75" s="20" t="s">
        <v>59</v>
      </c>
      <c r="AB75" s="20">
        <v>9</v>
      </c>
      <c r="AC75" s="20" t="s">
        <v>51</v>
      </c>
      <c r="AD75" s="20">
        <v>1</v>
      </c>
    </row>
    <row r="76" spans="1:30" ht="30">
      <c r="A76" s="20">
        <v>2</v>
      </c>
      <c r="B76" s="20" t="s">
        <v>39</v>
      </c>
      <c r="C76" s="20">
        <v>878</v>
      </c>
      <c r="D76" s="21">
        <v>44075</v>
      </c>
      <c r="E76" s="20" t="s">
        <v>389</v>
      </c>
      <c r="F76" s="20"/>
      <c r="G76" s="20" t="s">
        <v>222</v>
      </c>
      <c r="H76" s="20" t="s">
        <v>223</v>
      </c>
      <c r="I76" s="20" t="s">
        <v>43</v>
      </c>
      <c r="J76" s="21">
        <v>41342</v>
      </c>
      <c r="K76" s="20">
        <v>243</v>
      </c>
      <c r="L76" s="20"/>
      <c r="M76" s="20">
        <v>41</v>
      </c>
      <c r="N76" s="20">
        <v>32</v>
      </c>
      <c r="O76" s="20" t="s">
        <v>44</v>
      </c>
      <c r="P76" s="20" t="s">
        <v>56</v>
      </c>
      <c r="Q76" s="20"/>
      <c r="R76" s="20" t="s">
        <v>46</v>
      </c>
      <c r="S76" s="20">
        <v>8200204302</v>
      </c>
      <c r="T76" s="20" t="s">
        <v>390</v>
      </c>
      <c r="U76" s="20"/>
      <c r="V76" s="20">
        <v>6354120572</v>
      </c>
      <c r="W76" s="20" t="s">
        <v>391</v>
      </c>
      <c r="X76" s="20">
        <v>96000</v>
      </c>
      <c r="Y76" s="20" t="s">
        <v>49</v>
      </c>
      <c r="Z76" s="20" t="s">
        <v>49</v>
      </c>
      <c r="AA76" s="20" t="s">
        <v>59</v>
      </c>
      <c r="AB76" s="20">
        <v>9</v>
      </c>
      <c r="AC76" s="20" t="s">
        <v>51</v>
      </c>
      <c r="AD76" s="20">
        <v>1</v>
      </c>
    </row>
    <row r="77" spans="1:30" ht="30">
      <c r="A77" s="20">
        <v>2</v>
      </c>
      <c r="B77" s="20" t="s">
        <v>39</v>
      </c>
      <c r="C77" s="20">
        <v>741</v>
      </c>
      <c r="D77" s="21">
        <v>44060</v>
      </c>
      <c r="E77" s="20" t="s">
        <v>392</v>
      </c>
      <c r="F77" s="20"/>
      <c r="G77" s="20" t="s">
        <v>232</v>
      </c>
      <c r="H77" s="20" t="s">
        <v>190</v>
      </c>
      <c r="I77" s="20" t="s">
        <v>43</v>
      </c>
      <c r="J77" s="21">
        <v>41821</v>
      </c>
      <c r="K77" s="20">
        <v>244</v>
      </c>
      <c r="L77" s="20"/>
      <c r="M77" s="20">
        <v>41</v>
      </c>
      <c r="N77" s="20">
        <v>24</v>
      </c>
      <c r="O77" s="20" t="s">
        <v>82</v>
      </c>
      <c r="P77" s="20" t="s">
        <v>56</v>
      </c>
      <c r="Q77" s="20"/>
      <c r="R77" s="20" t="s">
        <v>46</v>
      </c>
      <c r="S77" s="20">
        <v>8200204302</v>
      </c>
      <c r="T77" s="20" t="s">
        <v>393</v>
      </c>
      <c r="U77" s="20"/>
      <c r="V77" s="20">
        <v>8290157036</v>
      </c>
      <c r="W77" s="20" t="s">
        <v>378</v>
      </c>
      <c r="X77" s="20">
        <v>60000</v>
      </c>
      <c r="Y77" s="20" t="s">
        <v>49</v>
      </c>
      <c r="Z77" s="20" t="s">
        <v>49</v>
      </c>
      <c r="AA77" s="20" t="s">
        <v>59</v>
      </c>
      <c r="AB77" s="20">
        <v>8</v>
      </c>
      <c r="AC77" s="20" t="s">
        <v>51</v>
      </c>
      <c r="AD77" s="20">
        <v>1</v>
      </c>
    </row>
    <row r="78" spans="1:30" ht="30">
      <c r="A78" s="20">
        <v>2</v>
      </c>
      <c r="B78" s="20" t="s">
        <v>39</v>
      </c>
      <c r="C78" s="20">
        <v>749</v>
      </c>
      <c r="D78" s="21">
        <v>44060</v>
      </c>
      <c r="E78" s="20" t="s">
        <v>394</v>
      </c>
      <c r="F78" s="20"/>
      <c r="G78" s="20" t="s">
        <v>323</v>
      </c>
      <c r="H78" s="20" t="s">
        <v>324</v>
      </c>
      <c r="I78" s="20" t="s">
        <v>55</v>
      </c>
      <c r="J78" s="21">
        <v>42057</v>
      </c>
      <c r="K78" s="20">
        <v>245</v>
      </c>
      <c r="L78" s="20"/>
      <c r="M78" s="20">
        <v>41</v>
      </c>
      <c r="N78" s="20">
        <v>30</v>
      </c>
      <c r="O78" s="20" t="s">
        <v>151</v>
      </c>
      <c r="P78" s="20" t="s">
        <v>56</v>
      </c>
      <c r="Q78" s="20"/>
      <c r="R78" s="20" t="s">
        <v>46</v>
      </c>
      <c r="S78" s="20">
        <v>8200204302</v>
      </c>
      <c r="T78" s="20" t="s">
        <v>395</v>
      </c>
      <c r="U78" s="20"/>
      <c r="V78" s="20">
        <v>9887202989</v>
      </c>
      <c r="W78" s="20" t="s">
        <v>396</v>
      </c>
      <c r="X78" s="20">
        <v>60000</v>
      </c>
      <c r="Y78" s="20" t="s">
        <v>49</v>
      </c>
      <c r="Z78" s="20" t="s">
        <v>49</v>
      </c>
      <c r="AA78" s="20" t="s">
        <v>59</v>
      </c>
      <c r="AB78" s="20">
        <v>7</v>
      </c>
      <c r="AC78" s="20" t="s">
        <v>51</v>
      </c>
      <c r="AD78" s="20">
        <v>1</v>
      </c>
    </row>
    <row r="79" spans="1:30" ht="30">
      <c r="A79" s="20">
        <v>2</v>
      </c>
      <c r="B79" s="20" t="s">
        <v>39</v>
      </c>
      <c r="C79" s="20">
        <v>889</v>
      </c>
      <c r="D79" s="21">
        <v>44081</v>
      </c>
      <c r="E79" s="20" t="s">
        <v>397</v>
      </c>
      <c r="F79" s="20"/>
      <c r="G79" s="20" t="s">
        <v>398</v>
      </c>
      <c r="H79" s="20" t="s">
        <v>399</v>
      </c>
      <c r="I79" s="20" t="s">
        <v>55</v>
      </c>
      <c r="J79" s="21">
        <v>41842</v>
      </c>
      <c r="K79" s="20">
        <v>246</v>
      </c>
      <c r="L79" s="20"/>
      <c r="M79" s="20">
        <v>41</v>
      </c>
      <c r="N79" s="20">
        <v>29</v>
      </c>
      <c r="O79" s="20" t="s">
        <v>44</v>
      </c>
      <c r="P79" s="20" t="s">
        <v>56</v>
      </c>
      <c r="Q79" s="20"/>
      <c r="R79" s="20" t="s">
        <v>46</v>
      </c>
      <c r="S79" s="20">
        <v>8200204302</v>
      </c>
      <c r="T79" s="20" t="s">
        <v>400</v>
      </c>
      <c r="U79" s="20"/>
      <c r="V79" s="20">
        <v>9829516674</v>
      </c>
      <c r="W79" s="20" t="s">
        <v>401</v>
      </c>
      <c r="X79" s="20">
        <v>36000</v>
      </c>
      <c r="Y79" s="20" t="s">
        <v>49</v>
      </c>
      <c r="Z79" s="20" t="s">
        <v>49</v>
      </c>
      <c r="AA79" s="20" t="s">
        <v>59</v>
      </c>
      <c r="AB79" s="20">
        <v>8</v>
      </c>
      <c r="AC79" s="20" t="s">
        <v>51</v>
      </c>
      <c r="AD79" s="20">
        <v>1</v>
      </c>
    </row>
    <row r="80" spans="1:30" ht="30">
      <c r="A80" s="20">
        <v>2</v>
      </c>
      <c r="B80" s="20" t="s">
        <v>39</v>
      </c>
      <c r="C80" s="20">
        <v>886</v>
      </c>
      <c r="D80" s="21">
        <v>44081</v>
      </c>
      <c r="E80" s="20" t="s">
        <v>402</v>
      </c>
      <c r="F80" s="20"/>
      <c r="G80" s="20" t="s">
        <v>403</v>
      </c>
      <c r="H80" s="20" t="s">
        <v>404</v>
      </c>
      <c r="I80" s="20" t="s">
        <v>55</v>
      </c>
      <c r="J80" s="21">
        <v>42170</v>
      </c>
      <c r="K80" s="20">
        <v>247</v>
      </c>
      <c r="L80" s="20"/>
      <c r="M80" s="20">
        <v>41</v>
      </c>
      <c r="N80" s="20">
        <v>1</v>
      </c>
      <c r="O80" s="20" t="s">
        <v>151</v>
      </c>
      <c r="P80" s="20" t="s">
        <v>56</v>
      </c>
      <c r="Q80" s="20"/>
      <c r="R80" s="20" t="s">
        <v>46</v>
      </c>
      <c r="S80" s="20">
        <v>8200204302</v>
      </c>
      <c r="T80" s="20" t="s">
        <v>405</v>
      </c>
      <c r="U80" s="20"/>
      <c r="V80" s="20">
        <v>9887362667</v>
      </c>
      <c r="W80" s="20" t="s">
        <v>141</v>
      </c>
      <c r="X80" s="20">
        <v>0</v>
      </c>
      <c r="Y80" s="20" t="s">
        <v>49</v>
      </c>
      <c r="Z80" s="20" t="s">
        <v>49</v>
      </c>
      <c r="AA80" s="20" t="s">
        <v>59</v>
      </c>
      <c r="AB80" s="20">
        <v>7</v>
      </c>
      <c r="AC80" s="20" t="s">
        <v>51</v>
      </c>
      <c r="AD80" s="20">
        <v>1</v>
      </c>
    </row>
    <row r="81" spans="1:30" ht="30">
      <c r="A81" s="20">
        <v>2</v>
      </c>
      <c r="B81" s="20" t="s">
        <v>39</v>
      </c>
      <c r="C81" s="20">
        <v>737</v>
      </c>
      <c r="D81" s="21">
        <v>44060</v>
      </c>
      <c r="E81" s="20" t="s">
        <v>406</v>
      </c>
      <c r="F81" s="20"/>
      <c r="G81" s="20" t="s">
        <v>204</v>
      </c>
      <c r="H81" s="20" t="s">
        <v>205</v>
      </c>
      <c r="I81" s="20" t="s">
        <v>55</v>
      </c>
      <c r="J81" s="21">
        <v>41659</v>
      </c>
      <c r="K81" s="20">
        <v>248</v>
      </c>
      <c r="L81" s="20"/>
      <c r="M81" s="20">
        <v>41</v>
      </c>
      <c r="N81" s="20">
        <v>37</v>
      </c>
      <c r="O81" s="20" t="s">
        <v>44</v>
      </c>
      <c r="P81" s="20" t="s">
        <v>45</v>
      </c>
      <c r="Q81" s="20"/>
      <c r="R81" s="20" t="s">
        <v>46</v>
      </c>
      <c r="S81" s="20">
        <v>8200204302</v>
      </c>
      <c r="T81" s="20" t="s">
        <v>407</v>
      </c>
      <c r="U81" s="20"/>
      <c r="V81" s="20">
        <v>9414391771</v>
      </c>
      <c r="W81" s="20" t="s">
        <v>174</v>
      </c>
      <c r="X81" s="20">
        <v>200000</v>
      </c>
      <c r="Y81" s="20" t="s">
        <v>49</v>
      </c>
      <c r="Z81" s="20" t="s">
        <v>49</v>
      </c>
      <c r="AA81" s="20" t="s">
        <v>50</v>
      </c>
      <c r="AB81" s="20">
        <v>8</v>
      </c>
      <c r="AC81" s="20" t="s">
        <v>51</v>
      </c>
      <c r="AD81" s="20">
        <v>1</v>
      </c>
    </row>
    <row r="82" spans="1:30" ht="30">
      <c r="A82" s="20">
        <v>2</v>
      </c>
      <c r="B82" s="20" t="s">
        <v>39</v>
      </c>
      <c r="C82" s="20">
        <v>879</v>
      </c>
      <c r="D82" s="21">
        <v>44081</v>
      </c>
      <c r="E82" s="20" t="s">
        <v>408</v>
      </c>
      <c r="F82" s="20"/>
      <c r="G82" s="20" t="s">
        <v>232</v>
      </c>
      <c r="H82" s="20" t="s">
        <v>233</v>
      </c>
      <c r="I82" s="20" t="s">
        <v>43</v>
      </c>
      <c r="J82" s="21">
        <v>41275</v>
      </c>
      <c r="K82" s="20">
        <v>249</v>
      </c>
      <c r="L82" s="20"/>
      <c r="M82" s="20">
        <v>41</v>
      </c>
      <c r="N82" s="20">
        <v>33</v>
      </c>
      <c r="O82" s="20" t="s">
        <v>82</v>
      </c>
      <c r="P82" s="20" t="s">
        <v>56</v>
      </c>
      <c r="Q82" s="20"/>
      <c r="R82" s="20" t="s">
        <v>46</v>
      </c>
      <c r="S82" s="20">
        <v>8200204302</v>
      </c>
      <c r="T82" s="20" t="s">
        <v>409</v>
      </c>
      <c r="U82" s="20" t="s">
        <v>410</v>
      </c>
      <c r="V82" s="20">
        <v>8209227321</v>
      </c>
      <c r="W82" s="20" t="s">
        <v>411</v>
      </c>
      <c r="X82" s="20">
        <v>60000</v>
      </c>
      <c r="Y82" s="20" t="s">
        <v>49</v>
      </c>
      <c r="Z82" s="20" t="s">
        <v>289</v>
      </c>
      <c r="AA82" s="20" t="s">
        <v>59</v>
      </c>
      <c r="AB82" s="20">
        <v>9</v>
      </c>
      <c r="AC82" s="20" t="s">
        <v>51</v>
      </c>
      <c r="AD82" s="20">
        <v>12</v>
      </c>
    </row>
    <row r="83" spans="1:30" ht="30">
      <c r="A83" s="20">
        <v>3</v>
      </c>
      <c r="B83" s="20" t="s">
        <v>39</v>
      </c>
      <c r="C83" s="20">
        <v>810</v>
      </c>
      <c r="D83" s="21">
        <v>44061</v>
      </c>
      <c r="E83" s="20" t="s">
        <v>412</v>
      </c>
      <c r="F83" s="20"/>
      <c r="G83" s="20" t="s">
        <v>413</v>
      </c>
      <c r="H83" s="20" t="s">
        <v>414</v>
      </c>
      <c r="I83" s="20" t="s">
        <v>55</v>
      </c>
      <c r="J83" s="21">
        <v>41504</v>
      </c>
      <c r="K83" s="20">
        <v>301</v>
      </c>
      <c r="L83" s="20"/>
      <c r="M83" s="20">
        <v>41</v>
      </c>
      <c r="N83" s="20">
        <v>0</v>
      </c>
      <c r="O83" s="20" t="s">
        <v>44</v>
      </c>
      <c r="P83" s="20" t="s">
        <v>56</v>
      </c>
      <c r="Q83" s="20"/>
      <c r="R83" s="20" t="s">
        <v>46</v>
      </c>
      <c r="S83" s="20">
        <v>8200204302</v>
      </c>
      <c r="T83" s="20" t="s">
        <v>415</v>
      </c>
      <c r="U83" s="20"/>
      <c r="V83" s="20">
        <v>9887561190</v>
      </c>
      <c r="W83" s="20" t="s">
        <v>416</v>
      </c>
      <c r="X83" s="20">
        <v>720000</v>
      </c>
      <c r="Y83" s="20" t="s">
        <v>49</v>
      </c>
      <c r="Z83" s="20" t="s">
        <v>49</v>
      </c>
      <c r="AA83" s="20" t="s">
        <v>59</v>
      </c>
      <c r="AB83" s="20">
        <v>9</v>
      </c>
      <c r="AC83" s="20" t="s">
        <v>51</v>
      </c>
      <c r="AD83" s="20">
        <v>1</v>
      </c>
    </row>
    <row r="84" spans="1:30" ht="30">
      <c r="A84" s="20">
        <v>3</v>
      </c>
      <c r="B84" s="20" t="s">
        <v>39</v>
      </c>
      <c r="C84" s="20">
        <v>716</v>
      </c>
      <c r="D84" s="21">
        <v>43784</v>
      </c>
      <c r="E84" s="20" t="s">
        <v>417</v>
      </c>
      <c r="F84" s="20"/>
      <c r="G84" s="20" t="s">
        <v>418</v>
      </c>
      <c r="H84" s="20" t="s">
        <v>419</v>
      </c>
      <c r="I84" s="20" t="s">
        <v>43</v>
      </c>
      <c r="J84" s="21">
        <v>41794</v>
      </c>
      <c r="K84" s="20">
        <v>302</v>
      </c>
      <c r="L84" s="20"/>
      <c r="M84" s="20">
        <v>41</v>
      </c>
      <c r="N84" s="20">
        <v>4</v>
      </c>
      <c r="O84" s="20" t="s">
        <v>44</v>
      </c>
      <c r="P84" s="20" t="s">
        <v>45</v>
      </c>
      <c r="Q84" s="20"/>
      <c r="R84" s="20" t="s">
        <v>46</v>
      </c>
      <c r="S84" s="20">
        <v>8200204302</v>
      </c>
      <c r="T84" s="20" t="s">
        <v>420</v>
      </c>
      <c r="U84" s="20"/>
      <c r="V84" s="20">
        <v>9660259983</v>
      </c>
      <c r="W84" s="20" t="s">
        <v>421</v>
      </c>
      <c r="X84" s="20">
        <v>35000</v>
      </c>
      <c r="Y84" s="20" t="s">
        <v>49</v>
      </c>
      <c r="Z84" s="20" t="s">
        <v>49</v>
      </c>
      <c r="AA84" s="20" t="s">
        <v>50</v>
      </c>
      <c r="AB84" s="20">
        <v>8</v>
      </c>
      <c r="AC84" s="20" t="s">
        <v>51</v>
      </c>
      <c r="AD84" s="20">
        <v>2</v>
      </c>
    </row>
    <row r="85" spans="1:30" ht="30">
      <c r="A85" s="20">
        <v>3</v>
      </c>
      <c r="B85" s="20" t="s">
        <v>39</v>
      </c>
      <c r="C85" s="20">
        <v>715</v>
      </c>
      <c r="D85" s="21">
        <v>43776</v>
      </c>
      <c r="E85" s="20" t="s">
        <v>422</v>
      </c>
      <c r="F85" s="20"/>
      <c r="G85" s="20" t="s">
        <v>423</v>
      </c>
      <c r="H85" s="20" t="s">
        <v>424</v>
      </c>
      <c r="I85" s="20" t="s">
        <v>43</v>
      </c>
      <c r="J85" s="21">
        <v>40554</v>
      </c>
      <c r="K85" s="20">
        <v>303</v>
      </c>
      <c r="L85" s="20"/>
      <c r="M85" s="20">
        <v>41</v>
      </c>
      <c r="N85" s="20">
        <v>0</v>
      </c>
      <c r="O85" s="20" t="s">
        <v>82</v>
      </c>
      <c r="P85" s="20" t="s">
        <v>56</v>
      </c>
      <c r="Q85" s="20"/>
      <c r="R85" s="20" t="s">
        <v>46</v>
      </c>
      <c r="S85" s="20">
        <v>8200204302</v>
      </c>
      <c r="T85" s="20"/>
      <c r="U85" s="20"/>
      <c r="V85" s="20">
        <v>9929276788</v>
      </c>
      <c r="W85" s="20" t="s">
        <v>425</v>
      </c>
      <c r="X85" s="20">
        <v>35000</v>
      </c>
      <c r="Y85" s="20" t="s">
        <v>49</v>
      </c>
      <c r="Z85" s="20" t="s">
        <v>49</v>
      </c>
      <c r="AA85" s="20" t="s">
        <v>59</v>
      </c>
      <c r="AB85" s="20">
        <v>11</v>
      </c>
      <c r="AC85" s="20" t="s">
        <v>51</v>
      </c>
      <c r="AD85" s="20">
        <v>2</v>
      </c>
    </row>
    <row r="86" spans="1:30" ht="30">
      <c r="A86" s="20">
        <v>3</v>
      </c>
      <c r="B86" s="20" t="s">
        <v>39</v>
      </c>
      <c r="C86" s="20">
        <v>806</v>
      </c>
      <c r="D86" s="21">
        <v>44061</v>
      </c>
      <c r="E86" s="20" t="s">
        <v>426</v>
      </c>
      <c r="F86" s="20"/>
      <c r="G86" s="20" t="s">
        <v>427</v>
      </c>
      <c r="H86" s="20" t="s">
        <v>428</v>
      </c>
      <c r="I86" s="20" t="s">
        <v>43</v>
      </c>
      <c r="J86" s="21">
        <v>41366</v>
      </c>
      <c r="K86" s="20">
        <v>304</v>
      </c>
      <c r="L86" s="20"/>
      <c r="M86" s="20">
        <v>41</v>
      </c>
      <c r="N86" s="20">
        <v>2</v>
      </c>
      <c r="O86" s="20" t="s">
        <v>44</v>
      </c>
      <c r="P86" s="20" t="s">
        <v>56</v>
      </c>
      <c r="Q86" s="20"/>
      <c r="R86" s="20" t="s">
        <v>46</v>
      </c>
      <c r="S86" s="20">
        <v>8200204302</v>
      </c>
      <c r="T86" s="20"/>
      <c r="U86" s="20"/>
      <c r="V86" s="20">
        <v>9782635555</v>
      </c>
      <c r="W86" s="20" t="s">
        <v>429</v>
      </c>
      <c r="X86" s="20">
        <v>84000</v>
      </c>
      <c r="Y86" s="20" t="s">
        <v>49</v>
      </c>
      <c r="Z86" s="20" t="s">
        <v>49</v>
      </c>
      <c r="AA86" s="20" t="s">
        <v>59</v>
      </c>
      <c r="AB86" s="20">
        <v>9</v>
      </c>
      <c r="AC86" s="20" t="s">
        <v>51</v>
      </c>
      <c r="AD86" s="20">
        <v>1</v>
      </c>
    </row>
    <row r="87" spans="1:30" ht="30">
      <c r="A87" s="20">
        <v>3</v>
      </c>
      <c r="B87" s="20" t="s">
        <v>39</v>
      </c>
      <c r="C87" s="20">
        <v>605</v>
      </c>
      <c r="D87" s="21">
        <v>43650</v>
      </c>
      <c r="E87" s="20" t="s">
        <v>430</v>
      </c>
      <c r="F87" s="20"/>
      <c r="G87" s="20" t="s">
        <v>431</v>
      </c>
      <c r="H87" s="20" t="s">
        <v>432</v>
      </c>
      <c r="I87" s="20" t="s">
        <v>43</v>
      </c>
      <c r="J87" s="21">
        <v>41315</v>
      </c>
      <c r="K87" s="20">
        <v>305</v>
      </c>
      <c r="L87" s="20"/>
      <c r="M87" s="20">
        <v>41</v>
      </c>
      <c r="N87" s="20">
        <v>2</v>
      </c>
      <c r="O87" s="20" t="s">
        <v>82</v>
      </c>
      <c r="P87" s="20" t="s">
        <v>56</v>
      </c>
      <c r="Q87" s="20"/>
      <c r="R87" s="20" t="s">
        <v>46</v>
      </c>
      <c r="S87" s="20">
        <v>8200204302</v>
      </c>
      <c r="T87" s="20" t="s">
        <v>433</v>
      </c>
      <c r="U87" s="20" t="s">
        <v>434</v>
      </c>
      <c r="V87" s="20">
        <v>9694070229</v>
      </c>
      <c r="W87" s="20" t="s">
        <v>435</v>
      </c>
      <c r="X87" s="20">
        <v>34000</v>
      </c>
      <c r="Y87" s="20" t="s">
        <v>49</v>
      </c>
      <c r="Z87" s="20" t="s">
        <v>49</v>
      </c>
      <c r="AA87" s="20" t="s">
        <v>59</v>
      </c>
      <c r="AB87" s="20">
        <v>9</v>
      </c>
      <c r="AC87" s="20" t="s">
        <v>51</v>
      </c>
      <c r="AD87" s="20">
        <v>0</v>
      </c>
    </row>
    <row r="88" spans="1:30" ht="30">
      <c r="A88" s="20">
        <v>3</v>
      </c>
      <c r="B88" s="20" t="s">
        <v>39</v>
      </c>
      <c r="C88" s="20">
        <v>815</v>
      </c>
      <c r="D88" s="21">
        <v>44061</v>
      </c>
      <c r="E88" s="20" t="s">
        <v>436</v>
      </c>
      <c r="F88" s="20"/>
      <c r="G88" s="20" t="s">
        <v>437</v>
      </c>
      <c r="H88" s="20" t="s">
        <v>438</v>
      </c>
      <c r="I88" s="20" t="s">
        <v>55</v>
      </c>
      <c r="J88" s="21">
        <v>40254</v>
      </c>
      <c r="K88" s="20">
        <v>306</v>
      </c>
      <c r="L88" s="20"/>
      <c r="M88" s="20">
        <v>41</v>
      </c>
      <c r="N88" s="20">
        <v>2</v>
      </c>
      <c r="O88" s="20" t="s">
        <v>44</v>
      </c>
      <c r="P88" s="20" t="s">
        <v>56</v>
      </c>
      <c r="Q88" s="20"/>
      <c r="R88" s="20" t="s">
        <v>46</v>
      </c>
      <c r="S88" s="20">
        <v>8200204302</v>
      </c>
      <c r="T88" s="20" t="s">
        <v>439</v>
      </c>
      <c r="U88" s="20"/>
      <c r="V88" s="20">
        <v>7732920641</v>
      </c>
      <c r="W88" s="20" t="s">
        <v>440</v>
      </c>
      <c r="X88" s="20">
        <v>50000</v>
      </c>
      <c r="Y88" s="20" t="s">
        <v>289</v>
      </c>
      <c r="Z88" s="20" t="s">
        <v>49</v>
      </c>
      <c r="AA88" s="20" t="s">
        <v>59</v>
      </c>
      <c r="AB88" s="20">
        <v>12</v>
      </c>
      <c r="AC88" s="20" t="s">
        <v>51</v>
      </c>
      <c r="AD88" s="20">
        <v>1</v>
      </c>
    </row>
    <row r="89" spans="1:30" ht="30">
      <c r="A89" s="20">
        <v>3</v>
      </c>
      <c r="B89" s="20" t="s">
        <v>39</v>
      </c>
      <c r="C89" s="20">
        <v>814</v>
      </c>
      <c r="D89" s="21">
        <v>44061</v>
      </c>
      <c r="E89" s="20" t="s">
        <v>441</v>
      </c>
      <c r="F89" s="20"/>
      <c r="G89" s="20" t="s">
        <v>442</v>
      </c>
      <c r="H89" s="20" t="s">
        <v>443</v>
      </c>
      <c r="I89" s="20" t="s">
        <v>55</v>
      </c>
      <c r="J89" s="21">
        <v>41169</v>
      </c>
      <c r="K89" s="20">
        <v>307</v>
      </c>
      <c r="L89" s="20"/>
      <c r="M89" s="20">
        <v>41</v>
      </c>
      <c r="N89" s="20">
        <v>2</v>
      </c>
      <c r="O89" s="20" t="s">
        <v>82</v>
      </c>
      <c r="P89" s="20" t="s">
        <v>56</v>
      </c>
      <c r="Q89" s="20"/>
      <c r="R89" s="20" t="s">
        <v>46</v>
      </c>
      <c r="S89" s="20">
        <v>8200204302</v>
      </c>
      <c r="T89" s="20" t="s">
        <v>444</v>
      </c>
      <c r="U89" s="20" t="s">
        <v>445</v>
      </c>
      <c r="V89" s="20">
        <v>9784027849</v>
      </c>
      <c r="W89" s="20" t="s">
        <v>446</v>
      </c>
      <c r="X89" s="20">
        <v>45000</v>
      </c>
      <c r="Y89" s="20" t="s">
        <v>49</v>
      </c>
      <c r="Z89" s="20" t="s">
        <v>49</v>
      </c>
      <c r="AA89" s="20" t="s">
        <v>59</v>
      </c>
      <c r="AB89" s="20">
        <v>10</v>
      </c>
      <c r="AC89" s="20" t="s">
        <v>51</v>
      </c>
      <c r="AD89" s="20">
        <v>1</v>
      </c>
    </row>
    <row r="90" spans="1:30" ht="30">
      <c r="A90" s="20">
        <v>3</v>
      </c>
      <c r="B90" s="20" t="s">
        <v>39</v>
      </c>
      <c r="C90" s="20">
        <v>607</v>
      </c>
      <c r="D90" s="21">
        <v>43652</v>
      </c>
      <c r="E90" s="20" t="s">
        <v>447</v>
      </c>
      <c r="F90" s="20"/>
      <c r="G90" s="20" t="s">
        <v>448</v>
      </c>
      <c r="H90" s="20" t="s">
        <v>449</v>
      </c>
      <c r="I90" s="20" t="s">
        <v>43</v>
      </c>
      <c r="J90" s="21">
        <v>41107</v>
      </c>
      <c r="K90" s="20">
        <v>308</v>
      </c>
      <c r="L90" s="20"/>
      <c r="M90" s="20">
        <v>41</v>
      </c>
      <c r="N90" s="20">
        <v>2</v>
      </c>
      <c r="O90" s="20" t="s">
        <v>82</v>
      </c>
      <c r="P90" s="20" t="s">
        <v>56</v>
      </c>
      <c r="Q90" s="20"/>
      <c r="R90" s="20" t="s">
        <v>46</v>
      </c>
      <c r="S90" s="20">
        <v>8200204302</v>
      </c>
      <c r="T90" s="20" t="s">
        <v>450</v>
      </c>
      <c r="U90" s="20" t="s">
        <v>451</v>
      </c>
      <c r="V90" s="20">
        <v>9950299479</v>
      </c>
      <c r="W90" s="20" t="s">
        <v>452</v>
      </c>
      <c r="X90" s="20">
        <v>35000</v>
      </c>
      <c r="Y90" s="20" t="s">
        <v>49</v>
      </c>
      <c r="Z90" s="20" t="s">
        <v>49</v>
      </c>
      <c r="AA90" s="20" t="s">
        <v>59</v>
      </c>
      <c r="AB90" s="20">
        <v>10</v>
      </c>
      <c r="AC90" s="20" t="s">
        <v>51</v>
      </c>
      <c r="AD90" s="20">
        <v>1</v>
      </c>
    </row>
    <row r="91" spans="1:30" ht="30">
      <c r="A91" s="20">
        <v>3</v>
      </c>
      <c r="B91" s="20" t="s">
        <v>39</v>
      </c>
      <c r="C91" s="20">
        <v>958</v>
      </c>
      <c r="D91" s="21">
        <v>44401</v>
      </c>
      <c r="E91" s="20" t="s">
        <v>453</v>
      </c>
      <c r="F91" s="20"/>
      <c r="G91" s="20" t="s">
        <v>454</v>
      </c>
      <c r="H91" s="20" t="s">
        <v>163</v>
      </c>
      <c r="I91" s="20" t="s">
        <v>55</v>
      </c>
      <c r="J91" s="21">
        <v>40840</v>
      </c>
      <c r="K91" s="20">
        <v>310</v>
      </c>
      <c r="L91" s="20"/>
      <c r="M91" s="20">
        <v>41</v>
      </c>
      <c r="N91" s="20">
        <v>1</v>
      </c>
      <c r="O91" s="20" t="s">
        <v>44</v>
      </c>
      <c r="P91" s="20" t="s">
        <v>56</v>
      </c>
      <c r="Q91" s="20"/>
      <c r="R91" s="20" t="s">
        <v>46</v>
      </c>
      <c r="S91" s="20">
        <v>8200204302</v>
      </c>
      <c r="T91" s="20" t="s">
        <v>455</v>
      </c>
      <c r="U91" s="20"/>
      <c r="V91" s="20">
        <v>9636369693</v>
      </c>
      <c r="W91" s="20" t="s">
        <v>456</v>
      </c>
      <c r="X91" s="20">
        <v>0</v>
      </c>
      <c r="Y91" s="20" t="s">
        <v>49</v>
      </c>
      <c r="Z91" s="20" t="s">
        <v>49</v>
      </c>
      <c r="AA91" s="20" t="s">
        <v>59</v>
      </c>
      <c r="AB91" s="20">
        <v>11</v>
      </c>
      <c r="AC91" s="20" t="s">
        <v>51</v>
      </c>
      <c r="AD91" s="20">
        <v>2</v>
      </c>
    </row>
    <row r="92" spans="1:30" ht="30">
      <c r="A92" s="20">
        <v>3</v>
      </c>
      <c r="B92" s="20" t="s">
        <v>39</v>
      </c>
      <c r="C92" s="20">
        <v>606</v>
      </c>
      <c r="D92" s="21">
        <v>43650</v>
      </c>
      <c r="E92" s="20" t="s">
        <v>457</v>
      </c>
      <c r="F92" s="20"/>
      <c r="G92" s="20" t="s">
        <v>458</v>
      </c>
      <c r="H92" s="20" t="s">
        <v>459</v>
      </c>
      <c r="I92" s="20" t="s">
        <v>55</v>
      </c>
      <c r="J92" s="21">
        <v>41734</v>
      </c>
      <c r="K92" s="20">
        <v>311</v>
      </c>
      <c r="L92" s="20"/>
      <c r="M92" s="20">
        <v>41</v>
      </c>
      <c r="N92" s="20">
        <v>0</v>
      </c>
      <c r="O92" s="20" t="s">
        <v>44</v>
      </c>
      <c r="P92" s="20" t="s">
        <v>45</v>
      </c>
      <c r="Q92" s="20"/>
      <c r="R92" s="20" t="s">
        <v>46</v>
      </c>
      <c r="S92" s="20">
        <v>8200204302</v>
      </c>
      <c r="T92" s="20" t="s">
        <v>117</v>
      </c>
      <c r="U92" s="20" t="s">
        <v>460</v>
      </c>
      <c r="V92" s="20">
        <v>8955647472</v>
      </c>
      <c r="W92" s="20" t="s">
        <v>461</v>
      </c>
      <c r="X92" s="20">
        <v>34000</v>
      </c>
      <c r="Y92" s="20" t="s">
        <v>49</v>
      </c>
      <c r="Z92" s="20" t="s">
        <v>289</v>
      </c>
      <c r="AA92" s="20" t="s">
        <v>50</v>
      </c>
      <c r="AB92" s="20">
        <v>8</v>
      </c>
      <c r="AC92" s="20" t="s">
        <v>51</v>
      </c>
      <c r="AD92" s="20">
        <v>0</v>
      </c>
    </row>
    <row r="93" spans="1:30" ht="30">
      <c r="A93" s="20">
        <v>3</v>
      </c>
      <c r="B93" s="20" t="s">
        <v>39</v>
      </c>
      <c r="C93" s="20">
        <v>610</v>
      </c>
      <c r="D93" s="21">
        <v>43652</v>
      </c>
      <c r="E93" s="20" t="s">
        <v>462</v>
      </c>
      <c r="F93" s="20"/>
      <c r="G93" s="20" t="s">
        <v>463</v>
      </c>
      <c r="H93" s="20" t="s">
        <v>464</v>
      </c>
      <c r="I93" s="20" t="s">
        <v>55</v>
      </c>
      <c r="J93" s="21">
        <v>41587</v>
      </c>
      <c r="K93" s="20">
        <v>312</v>
      </c>
      <c r="L93" s="20"/>
      <c r="M93" s="20">
        <v>41</v>
      </c>
      <c r="N93" s="20">
        <v>0</v>
      </c>
      <c r="O93" s="20" t="s">
        <v>82</v>
      </c>
      <c r="P93" s="20" t="s">
        <v>56</v>
      </c>
      <c r="Q93" s="20"/>
      <c r="R93" s="20" t="s">
        <v>46</v>
      </c>
      <c r="S93" s="20">
        <v>8200204302</v>
      </c>
      <c r="T93" s="20"/>
      <c r="U93" s="20" t="s">
        <v>465</v>
      </c>
      <c r="V93" s="20">
        <v>7732917582</v>
      </c>
      <c r="W93" s="20" t="s">
        <v>174</v>
      </c>
      <c r="X93" s="20">
        <v>35000</v>
      </c>
      <c r="Y93" s="20" t="s">
        <v>49</v>
      </c>
      <c r="Z93" s="20" t="s">
        <v>49</v>
      </c>
      <c r="AA93" s="20" t="s">
        <v>59</v>
      </c>
      <c r="AB93" s="20">
        <v>9</v>
      </c>
      <c r="AC93" s="20" t="s">
        <v>51</v>
      </c>
      <c r="AD93" s="20">
        <v>0</v>
      </c>
    </row>
    <row r="94" spans="1:30" ht="30">
      <c r="A94" s="20">
        <v>3</v>
      </c>
      <c r="B94" s="20" t="s">
        <v>39</v>
      </c>
      <c r="C94" s="20">
        <v>609</v>
      </c>
      <c r="D94" s="21">
        <v>43652</v>
      </c>
      <c r="E94" s="20" t="s">
        <v>466</v>
      </c>
      <c r="F94" s="20"/>
      <c r="G94" s="20" t="s">
        <v>467</v>
      </c>
      <c r="H94" s="20" t="s">
        <v>468</v>
      </c>
      <c r="I94" s="20" t="s">
        <v>55</v>
      </c>
      <c r="J94" s="21">
        <v>40563</v>
      </c>
      <c r="K94" s="20">
        <v>313</v>
      </c>
      <c r="L94" s="20"/>
      <c r="M94" s="20">
        <v>41</v>
      </c>
      <c r="N94" s="20">
        <v>1</v>
      </c>
      <c r="O94" s="20" t="s">
        <v>82</v>
      </c>
      <c r="P94" s="20" t="s">
        <v>56</v>
      </c>
      <c r="Q94" s="20"/>
      <c r="R94" s="20" t="s">
        <v>46</v>
      </c>
      <c r="S94" s="20">
        <v>8200204302</v>
      </c>
      <c r="T94" s="20" t="s">
        <v>469</v>
      </c>
      <c r="U94" s="20" t="s">
        <v>470</v>
      </c>
      <c r="V94" s="20">
        <v>8003141156</v>
      </c>
      <c r="W94" s="20" t="s">
        <v>471</v>
      </c>
      <c r="X94" s="20">
        <v>35000</v>
      </c>
      <c r="Y94" s="20" t="s">
        <v>49</v>
      </c>
      <c r="Z94" s="20" t="s">
        <v>49</v>
      </c>
      <c r="AA94" s="20" t="s">
        <v>59</v>
      </c>
      <c r="AB94" s="20">
        <v>11</v>
      </c>
      <c r="AC94" s="20" t="s">
        <v>51</v>
      </c>
      <c r="AD94" s="20">
        <v>1</v>
      </c>
    </row>
    <row r="95" spans="1:30" ht="30">
      <c r="A95" s="20">
        <v>3</v>
      </c>
      <c r="B95" s="20" t="s">
        <v>39</v>
      </c>
      <c r="C95" s="20">
        <v>807</v>
      </c>
      <c r="D95" s="21">
        <v>44061</v>
      </c>
      <c r="E95" s="20" t="s">
        <v>472</v>
      </c>
      <c r="F95" s="20"/>
      <c r="G95" s="20" t="s">
        <v>473</v>
      </c>
      <c r="H95" s="20" t="s">
        <v>474</v>
      </c>
      <c r="I95" s="20" t="s">
        <v>55</v>
      </c>
      <c r="J95" s="21">
        <v>41242</v>
      </c>
      <c r="K95" s="20">
        <v>314</v>
      </c>
      <c r="L95" s="20"/>
      <c r="M95" s="20">
        <v>41</v>
      </c>
      <c r="N95" s="20">
        <v>3</v>
      </c>
      <c r="O95" s="20" t="s">
        <v>44</v>
      </c>
      <c r="P95" s="20" t="s">
        <v>56</v>
      </c>
      <c r="Q95" s="20"/>
      <c r="R95" s="20" t="s">
        <v>46</v>
      </c>
      <c r="S95" s="20">
        <v>8200204302</v>
      </c>
      <c r="T95" s="20" t="s">
        <v>475</v>
      </c>
      <c r="U95" s="20"/>
      <c r="V95" s="20">
        <v>9029038905</v>
      </c>
      <c r="W95" s="20" t="s">
        <v>476</v>
      </c>
      <c r="X95" s="20">
        <v>60000</v>
      </c>
      <c r="Y95" s="20" t="s">
        <v>49</v>
      </c>
      <c r="Z95" s="20" t="s">
        <v>49</v>
      </c>
      <c r="AA95" s="20" t="s">
        <v>59</v>
      </c>
      <c r="AB95" s="20">
        <v>10</v>
      </c>
      <c r="AC95" s="20" t="s">
        <v>51</v>
      </c>
      <c r="AD95" s="20">
        <v>1</v>
      </c>
    </row>
    <row r="96" spans="1:30" ht="30">
      <c r="A96" s="20">
        <v>3</v>
      </c>
      <c r="B96" s="20" t="s">
        <v>39</v>
      </c>
      <c r="C96" s="20">
        <v>608</v>
      </c>
      <c r="D96" s="21">
        <v>43652</v>
      </c>
      <c r="E96" s="20" t="s">
        <v>477</v>
      </c>
      <c r="F96" s="20"/>
      <c r="G96" s="20" t="s">
        <v>478</v>
      </c>
      <c r="H96" s="20" t="s">
        <v>468</v>
      </c>
      <c r="I96" s="20" t="s">
        <v>43</v>
      </c>
      <c r="J96" s="21">
        <v>41138</v>
      </c>
      <c r="K96" s="20">
        <v>315</v>
      </c>
      <c r="L96" s="20"/>
      <c r="M96" s="20">
        <v>41</v>
      </c>
      <c r="N96" s="20">
        <v>1</v>
      </c>
      <c r="O96" s="20" t="s">
        <v>82</v>
      </c>
      <c r="P96" s="20" t="s">
        <v>56</v>
      </c>
      <c r="Q96" s="20"/>
      <c r="R96" s="20" t="s">
        <v>46</v>
      </c>
      <c r="S96" s="20">
        <v>8200204302</v>
      </c>
      <c r="T96" s="20" t="s">
        <v>479</v>
      </c>
      <c r="U96" s="20" t="s">
        <v>470</v>
      </c>
      <c r="V96" s="20">
        <v>8003141156</v>
      </c>
      <c r="W96" s="20" t="s">
        <v>471</v>
      </c>
      <c r="X96" s="20">
        <v>35000</v>
      </c>
      <c r="Y96" s="20" t="s">
        <v>49</v>
      </c>
      <c r="Z96" s="20" t="s">
        <v>49</v>
      </c>
      <c r="AA96" s="20" t="s">
        <v>59</v>
      </c>
      <c r="AB96" s="20">
        <v>10</v>
      </c>
      <c r="AC96" s="20" t="s">
        <v>51</v>
      </c>
      <c r="AD96" s="20">
        <v>1</v>
      </c>
    </row>
    <row r="97" spans="1:30" ht="30">
      <c r="A97" s="20">
        <v>3</v>
      </c>
      <c r="B97" s="20" t="s">
        <v>39</v>
      </c>
      <c r="C97" s="20">
        <v>804</v>
      </c>
      <c r="D97" s="21">
        <v>44061</v>
      </c>
      <c r="E97" s="20" t="s">
        <v>480</v>
      </c>
      <c r="F97" s="20"/>
      <c r="G97" s="20" t="s">
        <v>481</v>
      </c>
      <c r="H97" s="20" t="s">
        <v>482</v>
      </c>
      <c r="I97" s="20" t="s">
        <v>43</v>
      </c>
      <c r="J97" s="21">
        <v>40959</v>
      </c>
      <c r="K97" s="20">
        <v>316</v>
      </c>
      <c r="L97" s="20"/>
      <c r="M97" s="20">
        <v>41</v>
      </c>
      <c r="N97" s="20">
        <v>2</v>
      </c>
      <c r="O97" s="20" t="s">
        <v>44</v>
      </c>
      <c r="P97" s="20" t="s">
        <v>56</v>
      </c>
      <c r="Q97" s="20"/>
      <c r="R97" s="20" t="s">
        <v>46</v>
      </c>
      <c r="S97" s="20">
        <v>8200204302</v>
      </c>
      <c r="T97" s="20" t="s">
        <v>214</v>
      </c>
      <c r="U97" s="20"/>
      <c r="V97" s="20">
        <v>9950821745</v>
      </c>
      <c r="W97" s="20" t="s">
        <v>483</v>
      </c>
      <c r="X97" s="20">
        <v>180000</v>
      </c>
      <c r="Y97" s="20" t="s">
        <v>49</v>
      </c>
      <c r="Z97" s="20" t="s">
        <v>49</v>
      </c>
      <c r="AA97" s="20" t="s">
        <v>59</v>
      </c>
      <c r="AB97" s="20">
        <v>10</v>
      </c>
      <c r="AC97" s="20" t="s">
        <v>51</v>
      </c>
      <c r="AD97" s="20">
        <v>1</v>
      </c>
    </row>
    <row r="98" spans="1:30" ht="30">
      <c r="A98" s="20">
        <v>3</v>
      </c>
      <c r="B98" s="20" t="s">
        <v>39</v>
      </c>
      <c r="C98" s="20">
        <v>811</v>
      </c>
      <c r="D98" s="21">
        <v>44061</v>
      </c>
      <c r="E98" s="20" t="s">
        <v>484</v>
      </c>
      <c r="F98" s="20"/>
      <c r="G98" s="20" t="s">
        <v>485</v>
      </c>
      <c r="H98" s="20" t="s">
        <v>486</v>
      </c>
      <c r="I98" s="20" t="s">
        <v>55</v>
      </c>
      <c r="J98" s="21">
        <v>41340</v>
      </c>
      <c r="K98" s="20">
        <v>317</v>
      </c>
      <c r="L98" s="20"/>
      <c r="M98" s="20">
        <v>41</v>
      </c>
      <c r="N98" s="20">
        <v>3</v>
      </c>
      <c r="O98" s="20" t="s">
        <v>44</v>
      </c>
      <c r="P98" s="20" t="s">
        <v>56</v>
      </c>
      <c r="Q98" s="20"/>
      <c r="R98" s="20" t="s">
        <v>46</v>
      </c>
      <c r="S98" s="20">
        <v>8200204302</v>
      </c>
      <c r="T98" s="20" t="s">
        <v>487</v>
      </c>
      <c r="U98" s="20"/>
      <c r="V98" s="20">
        <v>9887567575</v>
      </c>
      <c r="W98" s="20" t="s">
        <v>488</v>
      </c>
      <c r="X98" s="20">
        <v>40000</v>
      </c>
      <c r="Y98" s="20" t="s">
        <v>49</v>
      </c>
      <c r="Z98" s="20" t="s">
        <v>49</v>
      </c>
      <c r="AA98" s="20" t="s">
        <v>59</v>
      </c>
      <c r="AB98" s="20">
        <v>9</v>
      </c>
      <c r="AC98" s="20" t="s">
        <v>51</v>
      </c>
      <c r="AD98" s="20">
        <v>1</v>
      </c>
    </row>
    <row r="99" spans="1:30" ht="30">
      <c r="A99" s="20">
        <v>3</v>
      </c>
      <c r="B99" s="20" t="s">
        <v>39</v>
      </c>
      <c r="C99" s="20">
        <v>602</v>
      </c>
      <c r="D99" s="21">
        <v>43655</v>
      </c>
      <c r="E99" s="20" t="s">
        <v>489</v>
      </c>
      <c r="F99" s="20"/>
      <c r="G99" s="20" t="s">
        <v>490</v>
      </c>
      <c r="H99" s="20" t="s">
        <v>491</v>
      </c>
      <c r="I99" s="20" t="s">
        <v>43</v>
      </c>
      <c r="J99" s="21">
        <v>41550</v>
      </c>
      <c r="K99" s="20">
        <v>318</v>
      </c>
      <c r="L99" s="20"/>
      <c r="M99" s="20">
        <v>41</v>
      </c>
      <c r="N99" s="20">
        <v>3</v>
      </c>
      <c r="O99" s="20" t="s">
        <v>44</v>
      </c>
      <c r="P99" s="20" t="s">
        <v>56</v>
      </c>
      <c r="Q99" s="20"/>
      <c r="R99" s="20" t="s">
        <v>46</v>
      </c>
      <c r="S99" s="20">
        <v>8200204302</v>
      </c>
      <c r="T99" s="20" t="s">
        <v>492</v>
      </c>
      <c r="U99" s="20" t="s">
        <v>493</v>
      </c>
      <c r="V99" s="20">
        <v>9928207592</v>
      </c>
      <c r="W99" s="20" t="s">
        <v>494</v>
      </c>
      <c r="X99" s="20">
        <v>36000</v>
      </c>
      <c r="Y99" s="20" t="s">
        <v>49</v>
      </c>
      <c r="Z99" s="20" t="s">
        <v>49</v>
      </c>
      <c r="AA99" s="20" t="s">
        <v>59</v>
      </c>
      <c r="AB99" s="20">
        <v>9</v>
      </c>
      <c r="AC99" s="20" t="s">
        <v>51</v>
      </c>
      <c r="AD99" s="20">
        <v>1</v>
      </c>
    </row>
    <row r="100" spans="1:30" ht="30">
      <c r="A100" s="20">
        <v>3</v>
      </c>
      <c r="B100" s="20" t="s">
        <v>39</v>
      </c>
      <c r="C100" s="20">
        <v>714</v>
      </c>
      <c r="D100" s="21">
        <v>43776</v>
      </c>
      <c r="E100" s="20" t="s">
        <v>495</v>
      </c>
      <c r="F100" s="20"/>
      <c r="G100" s="20" t="s">
        <v>423</v>
      </c>
      <c r="H100" s="20" t="s">
        <v>424</v>
      </c>
      <c r="I100" s="20" t="s">
        <v>43</v>
      </c>
      <c r="J100" s="21">
        <v>39631</v>
      </c>
      <c r="K100" s="20">
        <v>319</v>
      </c>
      <c r="L100" s="20"/>
      <c r="M100" s="20">
        <v>41</v>
      </c>
      <c r="N100" s="20">
        <v>0</v>
      </c>
      <c r="O100" s="20" t="s">
        <v>82</v>
      </c>
      <c r="P100" s="20" t="s">
        <v>56</v>
      </c>
      <c r="Q100" s="20"/>
      <c r="R100" s="20" t="s">
        <v>46</v>
      </c>
      <c r="S100" s="20">
        <v>8200204302</v>
      </c>
      <c r="T100" s="20"/>
      <c r="U100" s="20"/>
      <c r="V100" s="20">
        <v>9929276788</v>
      </c>
      <c r="W100" s="20" t="s">
        <v>496</v>
      </c>
      <c r="X100" s="20">
        <v>0</v>
      </c>
      <c r="Y100" s="20" t="s">
        <v>49</v>
      </c>
      <c r="Z100" s="20" t="s">
        <v>49</v>
      </c>
      <c r="AA100" s="20" t="s">
        <v>59</v>
      </c>
      <c r="AB100" s="20">
        <v>14</v>
      </c>
      <c r="AC100" s="20" t="s">
        <v>51</v>
      </c>
      <c r="AD100" s="20">
        <v>2</v>
      </c>
    </row>
    <row r="101" spans="1:30" ht="30">
      <c r="A101" s="20">
        <v>3</v>
      </c>
      <c r="B101" s="20" t="s">
        <v>39</v>
      </c>
      <c r="C101" s="20">
        <v>809</v>
      </c>
      <c r="D101" s="21">
        <v>44061</v>
      </c>
      <c r="E101" s="20" t="s">
        <v>497</v>
      </c>
      <c r="F101" s="20"/>
      <c r="G101" s="20" t="s">
        <v>498</v>
      </c>
      <c r="H101" s="20" t="s">
        <v>499</v>
      </c>
      <c r="I101" s="20" t="s">
        <v>55</v>
      </c>
      <c r="J101" s="21">
        <v>41386</v>
      </c>
      <c r="K101" s="20">
        <v>320</v>
      </c>
      <c r="L101" s="20"/>
      <c r="M101" s="20">
        <v>41</v>
      </c>
      <c r="N101" s="20">
        <v>1</v>
      </c>
      <c r="O101" s="20" t="s">
        <v>44</v>
      </c>
      <c r="P101" s="20" t="s">
        <v>56</v>
      </c>
      <c r="Q101" s="20"/>
      <c r="R101" s="20" t="s">
        <v>46</v>
      </c>
      <c r="S101" s="20">
        <v>8200204302</v>
      </c>
      <c r="T101" s="20" t="s">
        <v>500</v>
      </c>
      <c r="U101" s="20"/>
      <c r="V101" s="20">
        <v>9928899482</v>
      </c>
      <c r="W101" s="20" t="s">
        <v>501</v>
      </c>
      <c r="X101" s="20">
        <v>200000</v>
      </c>
      <c r="Y101" s="20" t="s">
        <v>49</v>
      </c>
      <c r="Z101" s="20" t="s">
        <v>49</v>
      </c>
      <c r="AA101" s="20" t="s">
        <v>59</v>
      </c>
      <c r="AB101" s="20">
        <v>9</v>
      </c>
      <c r="AC101" s="20" t="s">
        <v>51</v>
      </c>
      <c r="AD101" s="20">
        <v>1</v>
      </c>
    </row>
    <row r="102" spans="1:30" ht="30">
      <c r="A102" s="20">
        <v>3</v>
      </c>
      <c r="B102" s="20" t="s">
        <v>39</v>
      </c>
      <c r="C102" s="20">
        <v>803</v>
      </c>
      <c r="D102" s="21">
        <v>44061</v>
      </c>
      <c r="E102" s="20" t="s">
        <v>502</v>
      </c>
      <c r="F102" s="20"/>
      <c r="G102" s="20" t="s">
        <v>503</v>
      </c>
      <c r="H102" s="20" t="s">
        <v>504</v>
      </c>
      <c r="I102" s="20" t="s">
        <v>43</v>
      </c>
      <c r="J102" s="21">
        <v>41495</v>
      </c>
      <c r="K102" s="20">
        <v>321</v>
      </c>
      <c r="L102" s="20"/>
      <c r="M102" s="20">
        <v>41</v>
      </c>
      <c r="N102" s="20">
        <v>0</v>
      </c>
      <c r="O102" s="20" t="s">
        <v>82</v>
      </c>
      <c r="P102" s="20" t="s">
        <v>56</v>
      </c>
      <c r="Q102" s="20"/>
      <c r="R102" s="20" t="s">
        <v>46</v>
      </c>
      <c r="S102" s="20">
        <v>8200204302</v>
      </c>
      <c r="T102" s="20" t="s">
        <v>505</v>
      </c>
      <c r="U102" s="20" t="s">
        <v>506</v>
      </c>
      <c r="V102" s="20">
        <v>7737590693</v>
      </c>
      <c r="W102" s="20" t="s">
        <v>507</v>
      </c>
      <c r="X102" s="20">
        <v>480000</v>
      </c>
      <c r="Y102" s="20" t="s">
        <v>49</v>
      </c>
      <c r="Z102" s="20" t="s">
        <v>49</v>
      </c>
      <c r="AA102" s="20" t="s">
        <v>59</v>
      </c>
      <c r="AB102" s="20">
        <v>9</v>
      </c>
      <c r="AC102" s="20" t="s">
        <v>51</v>
      </c>
      <c r="AD102" s="20">
        <v>1</v>
      </c>
    </row>
    <row r="103" spans="1:30" ht="30">
      <c r="A103" s="20">
        <v>3</v>
      </c>
      <c r="B103" s="20" t="s">
        <v>39</v>
      </c>
      <c r="C103" s="20">
        <v>914</v>
      </c>
      <c r="D103" s="21">
        <v>44092</v>
      </c>
      <c r="E103" s="20" t="s">
        <v>508</v>
      </c>
      <c r="F103" s="20"/>
      <c r="G103" s="20" t="s">
        <v>509</v>
      </c>
      <c r="H103" s="20" t="s">
        <v>510</v>
      </c>
      <c r="I103" s="20" t="s">
        <v>43</v>
      </c>
      <c r="J103" s="21">
        <v>41379</v>
      </c>
      <c r="K103" s="20">
        <v>322</v>
      </c>
      <c r="L103" s="20"/>
      <c r="M103" s="20">
        <v>41</v>
      </c>
      <c r="N103" s="20">
        <v>3</v>
      </c>
      <c r="O103" s="20" t="s">
        <v>82</v>
      </c>
      <c r="P103" s="20" t="s">
        <v>56</v>
      </c>
      <c r="Q103" s="20"/>
      <c r="R103" s="20" t="s">
        <v>46</v>
      </c>
      <c r="S103" s="20">
        <v>8200204302</v>
      </c>
      <c r="T103" s="20" t="s">
        <v>511</v>
      </c>
      <c r="U103" s="20" t="s">
        <v>512</v>
      </c>
      <c r="V103" s="20">
        <v>9799630341</v>
      </c>
      <c r="W103" s="20" t="s">
        <v>513</v>
      </c>
      <c r="X103" s="20">
        <v>250000</v>
      </c>
      <c r="Y103" s="20" t="s">
        <v>49</v>
      </c>
      <c r="Z103" s="20" t="s">
        <v>49</v>
      </c>
      <c r="AA103" s="20" t="s">
        <v>59</v>
      </c>
      <c r="AB103" s="20">
        <v>9</v>
      </c>
      <c r="AC103" s="20" t="s">
        <v>51</v>
      </c>
      <c r="AD103" s="20">
        <v>1</v>
      </c>
    </row>
    <row r="104" spans="1:30" ht="30">
      <c r="A104" s="20">
        <v>3</v>
      </c>
      <c r="B104" s="20" t="s">
        <v>39</v>
      </c>
      <c r="C104" s="20">
        <v>708</v>
      </c>
      <c r="D104" s="21">
        <v>43682</v>
      </c>
      <c r="E104" s="20" t="s">
        <v>514</v>
      </c>
      <c r="F104" s="20"/>
      <c r="G104" s="20" t="s">
        <v>515</v>
      </c>
      <c r="H104" s="20" t="s">
        <v>516</v>
      </c>
      <c r="I104" s="20" t="s">
        <v>43</v>
      </c>
      <c r="J104" s="21">
        <v>41286</v>
      </c>
      <c r="K104" s="20">
        <v>323</v>
      </c>
      <c r="L104" s="20"/>
      <c r="M104" s="20">
        <v>41</v>
      </c>
      <c r="N104" s="20">
        <v>0</v>
      </c>
      <c r="O104" s="20" t="s">
        <v>44</v>
      </c>
      <c r="P104" s="20" t="s">
        <v>56</v>
      </c>
      <c r="Q104" s="20"/>
      <c r="R104" s="20" t="s">
        <v>46</v>
      </c>
      <c r="S104" s="20">
        <v>8200204302</v>
      </c>
      <c r="T104" s="20" t="s">
        <v>517</v>
      </c>
      <c r="U104" s="20"/>
      <c r="V104" s="20">
        <v>8306160572</v>
      </c>
      <c r="W104" s="20" t="s">
        <v>518</v>
      </c>
      <c r="X104" s="20">
        <v>36000</v>
      </c>
      <c r="Y104" s="20" t="s">
        <v>49</v>
      </c>
      <c r="Z104" s="20" t="s">
        <v>49</v>
      </c>
      <c r="AA104" s="20" t="s">
        <v>59</v>
      </c>
      <c r="AB104" s="20">
        <v>9</v>
      </c>
      <c r="AC104" s="20" t="s">
        <v>51</v>
      </c>
      <c r="AD104" s="20">
        <v>2</v>
      </c>
    </row>
    <row r="105" spans="1:30" ht="30">
      <c r="A105" s="20">
        <v>3</v>
      </c>
      <c r="B105" s="20" t="s">
        <v>39</v>
      </c>
      <c r="C105" s="20">
        <v>812</v>
      </c>
      <c r="D105" s="21">
        <v>44061</v>
      </c>
      <c r="E105" s="20" t="s">
        <v>519</v>
      </c>
      <c r="F105" s="20"/>
      <c r="G105" s="20" t="s">
        <v>520</v>
      </c>
      <c r="H105" s="20" t="s">
        <v>521</v>
      </c>
      <c r="I105" s="20" t="s">
        <v>43</v>
      </c>
      <c r="J105" s="21">
        <v>41595</v>
      </c>
      <c r="K105" s="20">
        <v>324</v>
      </c>
      <c r="L105" s="20"/>
      <c r="M105" s="20">
        <v>41</v>
      </c>
      <c r="N105" s="20">
        <v>2</v>
      </c>
      <c r="O105" s="20" t="s">
        <v>44</v>
      </c>
      <c r="P105" s="20" t="s">
        <v>56</v>
      </c>
      <c r="Q105" s="20"/>
      <c r="R105" s="20" t="s">
        <v>46</v>
      </c>
      <c r="S105" s="20">
        <v>8200204302</v>
      </c>
      <c r="T105" s="20"/>
      <c r="U105" s="20"/>
      <c r="V105" s="20">
        <v>7976103510</v>
      </c>
      <c r="W105" s="20" t="s">
        <v>522</v>
      </c>
      <c r="X105" s="20">
        <v>100000</v>
      </c>
      <c r="Y105" s="20" t="s">
        <v>49</v>
      </c>
      <c r="Z105" s="20" t="s">
        <v>49</v>
      </c>
      <c r="AA105" s="20" t="s">
        <v>59</v>
      </c>
      <c r="AB105" s="20">
        <v>9</v>
      </c>
      <c r="AC105" s="20" t="s">
        <v>51</v>
      </c>
      <c r="AD105" s="20">
        <v>3</v>
      </c>
    </row>
    <row r="106" spans="1:30" ht="30">
      <c r="A106" s="20">
        <v>3</v>
      </c>
      <c r="B106" s="20" t="s">
        <v>39</v>
      </c>
      <c r="C106" s="20">
        <v>957</v>
      </c>
      <c r="D106" s="21">
        <v>44401</v>
      </c>
      <c r="E106" s="20" t="s">
        <v>523</v>
      </c>
      <c r="F106" s="20"/>
      <c r="G106" s="20" t="s">
        <v>524</v>
      </c>
      <c r="H106" s="20" t="s">
        <v>525</v>
      </c>
      <c r="I106" s="20" t="s">
        <v>43</v>
      </c>
      <c r="J106" s="21">
        <v>41169</v>
      </c>
      <c r="K106" s="20">
        <v>325</v>
      </c>
      <c r="L106" s="20"/>
      <c r="M106" s="20">
        <v>41</v>
      </c>
      <c r="N106" s="20">
        <v>2</v>
      </c>
      <c r="O106" s="20" t="s">
        <v>145</v>
      </c>
      <c r="P106" s="20" t="s">
        <v>56</v>
      </c>
      <c r="Q106" s="20"/>
      <c r="R106" s="20" t="s">
        <v>46</v>
      </c>
      <c r="S106" s="20">
        <v>8200204302</v>
      </c>
      <c r="T106" s="20" t="s">
        <v>526</v>
      </c>
      <c r="U106" s="20"/>
      <c r="V106" s="20">
        <v>8890984373</v>
      </c>
      <c r="W106" s="20" t="s">
        <v>527</v>
      </c>
      <c r="X106" s="20">
        <v>0</v>
      </c>
      <c r="Y106" s="20" t="s">
        <v>49</v>
      </c>
      <c r="Z106" s="20" t="s">
        <v>49</v>
      </c>
      <c r="AA106" s="20" t="s">
        <v>59</v>
      </c>
      <c r="AB106" s="20">
        <v>10</v>
      </c>
      <c r="AC106" s="20" t="s">
        <v>51</v>
      </c>
      <c r="AD106" s="20">
        <v>2</v>
      </c>
    </row>
    <row r="107" spans="1:30" ht="30">
      <c r="A107" s="20">
        <v>3</v>
      </c>
      <c r="B107" s="20" t="s">
        <v>39</v>
      </c>
      <c r="C107" s="20">
        <v>627</v>
      </c>
      <c r="D107" s="21">
        <v>43654</v>
      </c>
      <c r="E107" s="20" t="s">
        <v>528</v>
      </c>
      <c r="F107" s="20"/>
      <c r="G107" s="20" t="s">
        <v>529</v>
      </c>
      <c r="H107" s="20" t="s">
        <v>530</v>
      </c>
      <c r="I107" s="20" t="s">
        <v>43</v>
      </c>
      <c r="J107" s="21">
        <v>41824</v>
      </c>
      <c r="K107" s="20">
        <v>326</v>
      </c>
      <c r="L107" s="20"/>
      <c r="M107" s="20">
        <v>41</v>
      </c>
      <c r="N107" s="20">
        <v>2</v>
      </c>
      <c r="O107" s="20" t="s">
        <v>82</v>
      </c>
      <c r="P107" s="20" t="s">
        <v>56</v>
      </c>
      <c r="Q107" s="20"/>
      <c r="R107" s="20" t="s">
        <v>46</v>
      </c>
      <c r="S107" s="20">
        <v>8200204302</v>
      </c>
      <c r="T107" s="20"/>
      <c r="U107" s="20" t="s">
        <v>531</v>
      </c>
      <c r="V107" s="20">
        <v>9413063093</v>
      </c>
      <c r="W107" s="20" t="s">
        <v>532</v>
      </c>
      <c r="X107" s="20">
        <v>35000</v>
      </c>
      <c r="Y107" s="20" t="s">
        <v>49</v>
      </c>
      <c r="Z107" s="20" t="s">
        <v>49</v>
      </c>
      <c r="AA107" s="20" t="s">
        <v>59</v>
      </c>
      <c r="AB107" s="20">
        <v>8</v>
      </c>
      <c r="AC107" s="20" t="s">
        <v>51</v>
      </c>
      <c r="AD107" s="20">
        <v>0</v>
      </c>
    </row>
    <row r="108" spans="1:30" ht="30">
      <c r="A108" s="20">
        <v>3</v>
      </c>
      <c r="B108" s="20" t="s">
        <v>39</v>
      </c>
      <c r="C108" s="20">
        <v>603</v>
      </c>
      <c r="D108" s="21">
        <v>43594</v>
      </c>
      <c r="E108" s="20" t="s">
        <v>533</v>
      </c>
      <c r="F108" s="20"/>
      <c r="G108" s="20" t="s">
        <v>534</v>
      </c>
      <c r="H108" s="20" t="s">
        <v>535</v>
      </c>
      <c r="I108" s="20" t="s">
        <v>55</v>
      </c>
      <c r="J108" s="21">
        <v>41368</v>
      </c>
      <c r="K108" s="20">
        <v>327</v>
      </c>
      <c r="L108" s="20"/>
      <c r="M108" s="20">
        <v>41</v>
      </c>
      <c r="N108" s="20">
        <v>0</v>
      </c>
      <c r="O108" s="20" t="s">
        <v>44</v>
      </c>
      <c r="P108" s="20" t="s">
        <v>45</v>
      </c>
      <c r="Q108" s="20"/>
      <c r="R108" s="20" t="s">
        <v>46</v>
      </c>
      <c r="S108" s="20">
        <v>8200204302</v>
      </c>
      <c r="T108" s="20" t="s">
        <v>536</v>
      </c>
      <c r="U108" s="20" t="s">
        <v>537</v>
      </c>
      <c r="V108" s="20">
        <v>9660259983</v>
      </c>
      <c r="W108" s="20" t="s">
        <v>538</v>
      </c>
      <c r="X108" s="20">
        <v>35000</v>
      </c>
      <c r="Y108" s="20" t="s">
        <v>49</v>
      </c>
      <c r="Z108" s="20" t="s">
        <v>49</v>
      </c>
      <c r="AA108" s="20" t="s">
        <v>50</v>
      </c>
      <c r="AB108" s="20">
        <v>9</v>
      </c>
      <c r="AC108" s="20" t="s">
        <v>51</v>
      </c>
      <c r="AD108" s="20">
        <v>0</v>
      </c>
    </row>
    <row r="109" spans="1:30" ht="30">
      <c r="A109" s="20">
        <v>3</v>
      </c>
      <c r="B109" s="20" t="s">
        <v>39</v>
      </c>
      <c r="C109" s="20">
        <v>709</v>
      </c>
      <c r="D109" s="21">
        <v>43682</v>
      </c>
      <c r="E109" s="20" t="s">
        <v>539</v>
      </c>
      <c r="F109" s="20"/>
      <c r="G109" s="20" t="s">
        <v>540</v>
      </c>
      <c r="H109" s="20" t="s">
        <v>541</v>
      </c>
      <c r="I109" s="20" t="s">
        <v>43</v>
      </c>
      <c r="J109" s="21">
        <v>41578</v>
      </c>
      <c r="K109" s="20">
        <v>328</v>
      </c>
      <c r="L109" s="20"/>
      <c r="M109" s="20">
        <v>41</v>
      </c>
      <c r="N109" s="20">
        <v>2</v>
      </c>
      <c r="O109" s="20" t="s">
        <v>44</v>
      </c>
      <c r="P109" s="20" t="s">
        <v>56</v>
      </c>
      <c r="Q109" s="20"/>
      <c r="R109" s="20" t="s">
        <v>46</v>
      </c>
      <c r="S109" s="20">
        <v>8200204302</v>
      </c>
      <c r="T109" s="20" t="s">
        <v>542</v>
      </c>
      <c r="U109" s="20"/>
      <c r="V109" s="20">
        <v>8890608559</v>
      </c>
      <c r="W109" s="20" t="s">
        <v>425</v>
      </c>
      <c r="X109" s="20">
        <v>36000</v>
      </c>
      <c r="Y109" s="20" t="s">
        <v>49</v>
      </c>
      <c r="Z109" s="20" t="s">
        <v>49</v>
      </c>
      <c r="AA109" s="20" t="s">
        <v>59</v>
      </c>
      <c r="AB109" s="20">
        <v>9</v>
      </c>
      <c r="AC109" s="20" t="s">
        <v>51</v>
      </c>
      <c r="AD109" s="20">
        <v>2</v>
      </c>
    </row>
    <row r="110" spans="1:30" ht="30">
      <c r="A110" s="20">
        <v>3</v>
      </c>
      <c r="B110" s="20" t="s">
        <v>39</v>
      </c>
      <c r="C110" s="20">
        <v>813</v>
      </c>
      <c r="D110" s="21">
        <v>44061</v>
      </c>
      <c r="E110" s="20" t="s">
        <v>543</v>
      </c>
      <c r="F110" s="20"/>
      <c r="G110" s="20" t="s">
        <v>544</v>
      </c>
      <c r="H110" s="20" t="s">
        <v>545</v>
      </c>
      <c r="I110" s="20" t="s">
        <v>55</v>
      </c>
      <c r="J110" s="21">
        <v>41343</v>
      </c>
      <c r="K110" s="20">
        <v>329</v>
      </c>
      <c r="L110" s="20"/>
      <c r="M110" s="20">
        <v>41</v>
      </c>
      <c r="N110" s="20">
        <v>2</v>
      </c>
      <c r="O110" s="20" t="s">
        <v>82</v>
      </c>
      <c r="P110" s="20" t="s">
        <v>56</v>
      </c>
      <c r="Q110" s="20"/>
      <c r="R110" s="20" t="s">
        <v>46</v>
      </c>
      <c r="S110" s="20">
        <v>8200204302</v>
      </c>
      <c r="T110" s="20" t="s">
        <v>546</v>
      </c>
      <c r="U110" s="20" t="s">
        <v>547</v>
      </c>
      <c r="V110" s="20">
        <v>8503809615</v>
      </c>
      <c r="W110" s="20" t="s">
        <v>513</v>
      </c>
      <c r="X110" s="20">
        <v>96000</v>
      </c>
      <c r="Y110" s="20" t="s">
        <v>49</v>
      </c>
      <c r="Z110" s="20" t="s">
        <v>49</v>
      </c>
      <c r="AA110" s="20" t="s">
        <v>59</v>
      </c>
      <c r="AB110" s="20">
        <v>9</v>
      </c>
      <c r="AC110" s="20" t="s">
        <v>51</v>
      </c>
      <c r="AD110" s="20">
        <v>1</v>
      </c>
    </row>
    <row r="111" spans="1:30" ht="30">
      <c r="A111" s="20">
        <v>3</v>
      </c>
      <c r="B111" s="20" t="s">
        <v>39</v>
      </c>
      <c r="C111" s="20">
        <v>628</v>
      </c>
      <c r="D111" s="21">
        <v>43654</v>
      </c>
      <c r="E111" s="20" t="s">
        <v>548</v>
      </c>
      <c r="F111" s="20"/>
      <c r="G111" s="20" t="s">
        <v>549</v>
      </c>
      <c r="H111" s="20" t="s">
        <v>550</v>
      </c>
      <c r="I111" s="20" t="s">
        <v>55</v>
      </c>
      <c r="J111" s="21">
        <v>41759</v>
      </c>
      <c r="K111" s="20">
        <v>330</v>
      </c>
      <c r="L111" s="20"/>
      <c r="M111" s="20">
        <v>41</v>
      </c>
      <c r="N111" s="20">
        <v>1</v>
      </c>
      <c r="O111" s="20" t="s">
        <v>82</v>
      </c>
      <c r="P111" s="20" t="s">
        <v>56</v>
      </c>
      <c r="Q111" s="20"/>
      <c r="R111" s="20" t="s">
        <v>46</v>
      </c>
      <c r="S111" s="20">
        <v>8200204302</v>
      </c>
      <c r="T111" s="20"/>
      <c r="U111" s="20" t="s">
        <v>551</v>
      </c>
      <c r="V111" s="20">
        <v>9784569087</v>
      </c>
      <c r="W111" s="20" t="s">
        <v>552</v>
      </c>
      <c r="X111" s="20">
        <v>34000</v>
      </c>
      <c r="Y111" s="20" t="s">
        <v>49</v>
      </c>
      <c r="Z111" s="20" t="s">
        <v>49</v>
      </c>
      <c r="AA111" s="20" t="s">
        <v>59</v>
      </c>
      <c r="AB111" s="20">
        <v>8</v>
      </c>
      <c r="AC111" s="20" t="s">
        <v>51</v>
      </c>
      <c r="AD111" s="20">
        <v>0</v>
      </c>
    </row>
    <row r="112" spans="1:30" ht="30">
      <c r="A112" s="20">
        <v>3</v>
      </c>
      <c r="B112" s="20" t="s">
        <v>39</v>
      </c>
      <c r="C112" s="20">
        <v>805</v>
      </c>
      <c r="D112" s="21">
        <v>44061</v>
      </c>
      <c r="E112" s="20" t="s">
        <v>553</v>
      </c>
      <c r="F112" s="20"/>
      <c r="G112" s="20" t="s">
        <v>554</v>
      </c>
      <c r="H112" s="20" t="s">
        <v>555</v>
      </c>
      <c r="I112" s="20" t="s">
        <v>43</v>
      </c>
      <c r="J112" s="21">
        <v>41618</v>
      </c>
      <c r="K112" s="20">
        <v>331</v>
      </c>
      <c r="L112" s="20"/>
      <c r="M112" s="20">
        <v>41</v>
      </c>
      <c r="N112" s="20">
        <v>2</v>
      </c>
      <c r="O112" s="20" t="s">
        <v>44</v>
      </c>
      <c r="P112" s="20" t="s">
        <v>56</v>
      </c>
      <c r="Q112" s="20"/>
      <c r="R112" s="20" t="s">
        <v>46</v>
      </c>
      <c r="S112" s="20">
        <v>8200204302</v>
      </c>
      <c r="T112" s="20" t="s">
        <v>556</v>
      </c>
      <c r="U112" s="20" t="s">
        <v>557</v>
      </c>
      <c r="V112" s="20">
        <v>8290673657</v>
      </c>
      <c r="W112" s="20" t="s">
        <v>558</v>
      </c>
      <c r="X112" s="20">
        <v>240000</v>
      </c>
      <c r="Y112" s="20" t="s">
        <v>49</v>
      </c>
      <c r="Z112" s="20" t="s">
        <v>49</v>
      </c>
      <c r="AA112" s="20" t="s">
        <v>59</v>
      </c>
      <c r="AB112" s="20">
        <v>9</v>
      </c>
      <c r="AC112" s="20" t="s">
        <v>51</v>
      </c>
      <c r="AD112" s="20">
        <v>1</v>
      </c>
    </row>
    <row r="113" spans="1:30" ht="30">
      <c r="A113" s="20">
        <v>3</v>
      </c>
      <c r="B113" s="20" t="s">
        <v>39</v>
      </c>
      <c r="C113" s="20">
        <v>808</v>
      </c>
      <c r="D113" s="21">
        <v>44061</v>
      </c>
      <c r="E113" s="20" t="s">
        <v>0</v>
      </c>
      <c r="F113" s="20"/>
      <c r="G113" s="20" t="s">
        <v>559</v>
      </c>
      <c r="H113" s="20" t="s">
        <v>560</v>
      </c>
      <c r="I113" s="20" t="s">
        <v>55</v>
      </c>
      <c r="J113" s="21">
        <v>41582</v>
      </c>
      <c r="K113" s="20">
        <v>332</v>
      </c>
      <c r="L113" s="20"/>
      <c r="M113" s="20">
        <v>41</v>
      </c>
      <c r="N113" s="20">
        <v>2</v>
      </c>
      <c r="O113" s="20" t="s">
        <v>44</v>
      </c>
      <c r="P113" s="20" t="s">
        <v>56</v>
      </c>
      <c r="Q113" s="20"/>
      <c r="R113" s="20" t="s">
        <v>46</v>
      </c>
      <c r="S113" s="20">
        <v>8200204302</v>
      </c>
      <c r="T113" s="20"/>
      <c r="U113" s="20"/>
      <c r="V113" s="20">
        <v>9468689898</v>
      </c>
      <c r="W113" s="20" t="s">
        <v>561</v>
      </c>
      <c r="X113" s="20">
        <v>400000</v>
      </c>
      <c r="Y113" s="20" t="s">
        <v>49</v>
      </c>
      <c r="Z113" s="20" t="s">
        <v>49</v>
      </c>
      <c r="AA113" s="20" t="s">
        <v>59</v>
      </c>
      <c r="AB113" s="20">
        <v>9</v>
      </c>
      <c r="AC113" s="20" t="s">
        <v>51</v>
      </c>
      <c r="AD113" s="20">
        <v>1</v>
      </c>
    </row>
    <row r="114" spans="1:30" ht="30">
      <c r="A114" s="20">
        <v>4</v>
      </c>
      <c r="B114" s="20" t="s">
        <v>39</v>
      </c>
      <c r="C114" s="20">
        <v>763</v>
      </c>
      <c r="D114" s="21">
        <v>44061</v>
      </c>
      <c r="E114" s="20" t="s">
        <v>417</v>
      </c>
      <c r="F114" s="20"/>
      <c r="G114" s="20" t="s">
        <v>562</v>
      </c>
      <c r="H114" s="20" t="s">
        <v>563</v>
      </c>
      <c r="I114" s="20" t="s">
        <v>43</v>
      </c>
      <c r="J114" s="21">
        <v>41065</v>
      </c>
      <c r="K114" s="20">
        <v>401</v>
      </c>
      <c r="L114" s="20"/>
      <c r="M114" s="20">
        <v>41</v>
      </c>
      <c r="N114" s="20">
        <v>38</v>
      </c>
      <c r="O114" s="20" t="s">
        <v>44</v>
      </c>
      <c r="P114" s="20" t="s">
        <v>45</v>
      </c>
      <c r="Q114" s="20"/>
      <c r="R114" s="20" t="s">
        <v>46</v>
      </c>
      <c r="S114" s="20">
        <v>8200204302</v>
      </c>
      <c r="T114" s="20" t="s">
        <v>564</v>
      </c>
      <c r="U114" s="20" t="s">
        <v>565</v>
      </c>
      <c r="V114" s="20">
        <v>9680112825</v>
      </c>
      <c r="W114" s="20" t="s">
        <v>566</v>
      </c>
      <c r="X114" s="20">
        <v>48000</v>
      </c>
      <c r="Y114" s="20" t="s">
        <v>49</v>
      </c>
      <c r="Z114" s="20" t="s">
        <v>49</v>
      </c>
      <c r="AA114" s="20" t="s">
        <v>50</v>
      </c>
      <c r="AB114" s="20">
        <v>10</v>
      </c>
      <c r="AC114" s="20" t="s">
        <v>51</v>
      </c>
      <c r="AD114" s="20">
        <v>1</v>
      </c>
    </row>
    <row r="115" spans="1:30" ht="30">
      <c r="A115" s="20">
        <v>4</v>
      </c>
      <c r="B115" s="20" t="s">
        <v>39</v>
      </c>
      <c r="C115" s="20">
        <v>585</v>
      </c>
      <c r="D115" s="21">
        <v>43304</v>
      </c>
      <c r="E115" s="20" t="s">
        <v>567</v>
      </c>
      <c r="F115" s="20"/>
      <c r="G115" s="20" t="s">
        <v>568</v>
      </c>
      <c r="H115" s="20" t="s">
        <v>569</v>
      </c>
      <c r="I115" s="20" t="s">
        <v>43</v>
      </c>
      <c r="J115" s="21">
        <v>41465</v>
      </c>
      <c r="K115" s="20">
        <v>402</v>
      </c>
      <c r="L115" s="20"/>
      <c r="M115" s="20">
        <v>41</v>
      </c>
      <c r="N115" s="20">
        <v>36</v>
      </c>
      <c r="O115" s="20" t="s">
        <v>44</v>
      </c>
      <c r="P115" s="20" t="s">
        <v>45</v>
      </c>
      <c r="Q115" s="20"/>
      <c r="R115" s="20" t="s">
        <v>46</v>
      </c>
      <c r="S115" s="20">
        <v>8200204302</v>
      </c>
      <c r="T115" s="20" t="s">
        <v>570</v>
      </c>
      <c r="U115" s="20"/>
      <c r="V115" s="20">
        <v>7357129486</v>
      </c>
      <c r="W115" s="20" t="s">
        <v>571</v>
      </c>
      <c r="X115" s="20">
        <v>45000</v>
      </c>
      <c r="Y115" s="20" t="s">
        <v>49</v>
      </c>
      <c r="Z115" s="20" t="s">
        <v>49</v>
      </c>
      <c r="AA115" s="20" t="s">
        <v>50</v>
      </c>
      <c r="AB115" s="20">
        <v>9</v>
      </c>
      <c r="AC115" s="20" t="s">
        <v>51</v>
      </c>
      <c r="AD115" s="20">
        <v>2</v>
      </c>
    </row>
    <row r="116" spans="1:30" ht="30">
      <c r="A116" s="20">
        <v>4</v>
      </c>
      <c r="B116" s="20" t="s">
        <v>39</v>
      </c>
      <c r="C116" s="20">
        <v>774</v>
      </c>
      <c r="D116" s="21">
        <v>44061</v>
      </c>
      <c r="E116" s="20" t="s">
        <v>572</v>
      </c>
      <c r="F116" s="20"/>
      <c r="G116" s="20" t="s">
        <v>573</v>
      </c>
      <c r="H116" s="20" t="s">
        <v>574</v>
      </c>
      <c r="I116" s="20" t="s">
        <v>43</v>
      </c>
      <c r="J116" s="21">
        <v>40796</v>
      </c>
      <c r="K116" s="20">
        <v>403</v>
      </c>
      <c r="L116" s="20"/>
      <c r="M116" s="20">
        <v>41</v>
      </c>
      <c r="N116" s="20">
        <v>32</v>
      </c>
      <c r="O116" s="20" t="s">
        <v>44</v>
      </c>
      <c r="P116" s="20" t="s">
        <v>45</v>
      </c>
      <c r="Q116" s="20"/>
      <c r="R116" s="20" t="s">
        <v>46</v>
      </c>
      <c r="S116" s="20">
        <v>8200204302</v>
      </c>
      <c r="T116" s="20" t="s">
        <v>575</v>
      </c>
      <c r="U116" s="20"/>
      <c r="V116" s="20">
        <v>9636323276</v>
      </c>
      <c r="W116" s="20" t="s">
        <v>576</v>
      </c>
      <c r="X116" s="20">
        <v>432000</v>
      </c>
      <c r="Y116" s="20" t="s">
        <v>49</v>
      </c>
      <c r="Z116" s="20" t="s">
        <v>49</v>
      </c>
      <c r="AA116" s="20" t="s">
        <v>50</v>
      </c>
      <c r="AB116" s="20">
        <v>11</v>
      </c>
      <c r="AC116" s="20" t="s">
        <v>51</v>
      </c>
      <c r="AD116" s="20">
        <v>1</v>
      </c>
    </row>
    <row r="117" spans="1:30" ht="30">
      <c r="A117" s="20">
        <v>4</v>
      </c>
      <c r="B117" s="20" t="s">
        <v>39</v>
      </c>
      <c r="C117" s="20">
        <v>766</v>
      </c>
      <c r="D117" s="21">
        <v>44061</v>
      </c>
      <c r="E117" s="20" t="s">
        <v>577</v>
      </c>
      <c r="F117" s="20"/>
      <c r="G117" s="20" t="s">
        <v>578</v>
      </c>
      <c r="H117" s="20" t="s">
        <v>579</v>
      </c>
      <c r="I117" s="20" t="s">
        <v>55</v>
      </c>
      <c r="J117" s="21">
        <v>41120</v>
      </c>
      <c r="K117" s="20">
        <v>404</v>
      </c>
      <c r="L117" s="20"/>
      <c r="M117" s="20">
        <v>41</v>
      </c>
      <c r="N117" s="20">
        <v>18</v>
      </c>
      <c r="O117" s="20" t="s">
        <v>44</v>
      </c>
      <c r="P117" s="20" t="s">
        <v>56</v>
      </c>
      <c r="Q117" s="20"/>
      <c r="R117" s="20" t="s">
        <v>46</v>
      </c>
      <c r="S117" s="20">
        <v>8200204302</v>
      </c>
      <c r="T117" s="20" t="s">
        <v>580</v>
      </c>
      <c r="U117" s="20"/>
      <c r="V117" s="20">
        <v>7891564607</v>
      </c>
      <c r="W117" s="20" t="s">
        <v>581</v>
      </c>
      <c r="X117" s="20">
        <v>40000</v>
      </c>
      <c r="Y117" s="20" t="s">
        <v>49</v>
      </c>
      <c r="Z117" s="20" t="s">
        <v>49</v>
      </c>
      <c r="AA117" s="20" t="s">
        <v>59</v>
      </c>
      <c r="AB117" s="20">
        <v>10</v>
      </c>
      <c r="AC117" s="20" t="s">
        <v>51</v>
      </c>
      <c r="AD117" s="20">
        <v>1</v>
      </c>
    </row>
    <row r="118" spans="1:30" ht="30">
      <c r="A118" s="20">
        <v>4</v>
      </c>
      <c r="B118" s="20" t="s">
        <v>39</v>
      </c>
      <c r="C118" s="20">
        <v>768</v>
      </c>
      <c r="D118" s="21">
        <v>44061</v>
      </c>
      <c r="E118" s="20" t="s">
        <v>582</v>
      </c>
      <c r="F118" s="20"/>
      <c r="G118" s="20" t="s">
        <v>583</v>
      </c>
      <c r="H118" s="20" t="s">
        <v>584</v>
      </c>
      <c r="I118" s="20" t="s">
        <v>55</v>
      </c>
      <c r="J118" s="21">
        <v>40876</v>
      </c>
      <c r="K118" s="20">
        <v>405</v>
      </c>
      <c r="L118" s="20"/>
      <c r="M118" s="20">
        <v>41</v>
      </c>
      <c r="N118" s="20">
        <v>37</v>
      </c>
      <c r="O118" s="20" t="s">
        <v>145</v>
      </c>
      <c r="P118" s="20" t="s">
        <v>56</v>
      </c>
      <c r="Q118" s="20"/>
      <c r="R118" s="20" t="s">
        <v>46</v>
      </c>
      <c r="S118" s="20">
        <v>8200204302</v>
      </c>
      <c r="T118" s="20" t="s">
        <v>585</v>
      </c>
      <c r="U118" s="20"/>
      <c r="V118" s="20">
        <v>9414590323</v>
      </c>
      <c r="W118" s="20" t="s">
        <v>586</v>
      </c>
      <c r="X118" s="20">
        <v>90000</v>
      </c>
      <c r="Y118" s="20" t="s">
        <v>49</v>
      </c>
      <c r="Z118" s="20" t="s">
        <v>49</v>
      </c>
      <c r="AA118" s="20" t="s">
        <v>59</v>
      </c>
      <c r="AB118" s="20">
        <v>11</v>
      </c>
      <c r="AC118" s="20" t="s">
        <v>51</v>
      </c>
      <c r="AD118" s="20">
        <v>1</v>
      </c>
    </row>
    <row r="119" spans="1:30" ht="30">
      <c r="A119" s="20">
        <v>4</v>
      </c>
      <c r="B119" s="20" t="s">
        <v>39</v>
      </c>
      <c r="C119" s="20">
        <v>962</v>
      </c>
      <c r="D119" s="21">
        <v>44401</v>
      </c>
      <c r="E119" s="20" t="s">
        <v>587</v>
      </c>
      <c r="F119" s="20"/>
      <c r="G119" s="20" t="s">
        <v>588</v>
      </c>
      <c r="H119" s="20" t="s">
        <v>589</v>
      </c>
      <c r="I119" s="20" t="s">
        <v>55</v>
      </c>
      <c r="J119" s="21">
        <v>40908</v>
      </c>
      <c r="K119" s="20">
        <v>406</v>
      </c>
      <c r="L119" s="20"/>
      <c r="M119" s="20">
        <v>41</v>
      </c>
      <c r="N119" s="20">
        <v>22</v>
      </c>
      <c r="O119" s="20" t="s">
        <v>44</v>
      </c>
      <c r="P119" s="20" t="s">
        <v>56</v>
      </c>
      <c r="Q119" s="20"/>
      <c r="R119" s="20" t="s">
        <v>46</v>
      </c>
      <c r="S119" s="20">
        <v>8200204302</v>
      </c>
      <c r="T119" s="20" t="s">
        <v>590</v>
      </c>
      <c r="U119" s="20"/>
      <c r="V119" s="20">
        <v>9660177725</v>
      </c>
      <c r="W119" s="20" t="s">
        <v>591</v>
      </c>
      <c r="X119" s="20">
        <v>0</v>
      </c>
      <c r="Y119" s="20" t="s">
        <v>49</v>
      </c>
      <c r="Z119" s="20" t="s">
        <v>49</v>
      </c>
      <c r="AA119" s="20" t="s">
        <v>59</v>
      </c>
      <c r="AB119" s="20">
        <v>11</v>
      </c>
      <c r="AC119" s="20" t="s">
        <v>51</v>
      </c>
      <c r="AD119" s="20">
        <v>2</v>
      </c>
    </row>
    <row r="120" spans="1:30" ht="30">
      <c r="A120" s="20">
        <v>4</v>
      </c>
      <c r="B120" s="20" t="s">
        <v>39</v>
      </c>
      <c r="C120" s="20">
        <v>964</v>
      </c>
      <c r="D120" s="21">
        <v>44412</v>
      </c>
      <c r="E120" s="20" t="s">
        <v>592</v>
      </c>
      <c r="F120" s="20"/>
      <c r="G120" s="20" t="s">
        <v>593</v>
      </c>
      <c r="H120" s="20" t="s">
        <v>594</v>
      </c>
      <c r="I120" s="20" t="s">
        <v>43</v>
      </c>
      <c r="J120" s="21">
        <v>40946</v>
      </c>
      <c r="K120" s="20">
        <v>407</v>
      </c>
      <c r="L120" s="20"/>
      <c r="M120" s="20">
        <v>41</v>
      </c>
      <c r="N120" s="20">
        <v>34</v>
      </c>
      <c r="O120" s="20" t="s">
        <v>44</v>
      </c>
      <c r="P120" s="20" t="s">
        <v>56</v>
      </c>
      <c r="Q120" s="20"/>
      <c r="R120" s="20" t="s">
        <v>46</v>
      </c>
      <c r="S120" s="20">
        <v>8200204302</v>
      </c>
      <c r="T120" s="20" t="s">
        <v>595</v>
      </c>
      <c r="U120" s="20"/>
      <c r="V120" s="20">
        <v>8824057051</v>
      </c>
      <c r="W120" s="20" t="s">
        <v>596</v>
      </c>
      <c r="X120" s="20">
        <v>0</v>
      </c>
      <c r="Y120" s="20" t="s">
        <v>49</v>
      </c>
      <c r="Z120" s="20" t="s">
        <v>49</v>
      </c>
      <c r="AA120" s="20" t="s">
        <v>59</v>
      </c>
      <c r="AB120" s="20">
        <v>10</v>
      </c>
      <c r="AC120" s="20" t="s">
        <v>51</v>
      </c>
      <c r="AD120" s="20">
        <v>12</v>
      </c>
    </row>
    <row r="121" spans="1:30" ht="30">
      <c r="A121" s="20">
        <v>4</v>
      </c>
      <c r="B121" s="20" t="s">
        <v>39</v>
      </c>
      <c r="C121" s="20">
        <v>586</v>
      </c>
      <c r="D121" s="21">
        <v>43304</v>
      </c>
      <c r="E121" s="20" t="s">
        <v>597</v>
      </c>
      <c r="F121" s="20"/>
      <c r="G121" s="20" t="s">
        <v>598</v>
      </c>
      <c r="H121" s="20" t="s">
        <v>599</v>
      </c>
      <c r="I121" s="20" t="s">
        <v>55</v>
      </c>
      <c r="J121" s="21">
        <v>41396</v>
      </c>
      <c r="K121" s="20">
        <v>408</v>
      </c>
      <c r="L121" s="20"/>
      <c r="M121" s="20">
        <v>41</v>
      </c>
      <c r="N121" s="20">
        <v>17</v>
      </c>
      <c r="O121" s="20" t="s">
        <v>44</v>
      </c>
      <c r="P121" s="20" t="s">
        <v>56</v>
      </c>
      <c r="Q121" s="20"/>
      <c r="R121" s="20" t="s">
        <v>46</v>
      </c>
      <c r="S121" s="20">
        <v>8200204302</v>
      </c>
      <c r="T121" s="20" t="s">
        <v>600</v>
      </c>
      <c r="U121" s="20" t="s">
        <v>601</v>
      </c>
      <c r="V121" s="20">
        <v>7073729651</v>
      </c>
      <c r="W121" s="20" t="s">
        <v>602</v>
      </c>
      <c r="X121" s="20">
        <v>30000</v>
      </c>
      <c r="Y121" s="20" t="s">
        <v>49</v>
      </c>
      <c r="Z121" s="20" t="s">
        <v>49</v>
      </c>
      <c r="AA121" s="20" t="s">
        <v>59</v>
      </c>
      <c r="AB121" s="20">
        <v>9</v>
      </c>
      <c r="AC121" s="20" t="s">
        <v>51</v>
      </c>
      <c r="AD121" s="20">
        <v>2</v>
      </c>
    </row>
    <row r="122" spans="1:30" ht="30">
      <c r="A122" s="20">
        <v>4</v>
      </c>
      <c r="B122" s="20" t="s">
        <v>39</v>
      </c>
      <c r="C122" s="20">
        <v>598</v>
      </c>
      <c r="D122" s="21">
        <v>43449</v>
      </c>
      <c r="E122" s="20" t="s">
        <v>603</v>
      </c>
      <c r="F122" s="20"/>
      <c r="G122" s="20" t="s">
        <v>604</v>
      </c>
      <c r="H122" s="20" t="s">
        <v>605</v>
      </c>
      <c r="I122" s="20" t="s">
        <v>55</v>
      </c>
      <c r="J122" s="21">
        <v>41477</v>
      </c>
      <c r="K122" s="20">
        <v>409</v>
      </c>
      <c r="L122" s="20"/>
      <c r="M122" s="20">
        <v>41</v>
      </c>
      <c r="N122" s="20">
        <v>8</v>
      </c>
      <c r="O122" s="20" t="s">
        <v>44</v>
      </c>
      <c r="P122" s="20" t="s">
        <v>45</v>
      </c>
      <c r="Q122" s="20"/>
      <c r="R122" s="20" t="s">
        <v>46</v>
      </c>
      <c r="S122" s="20">
        <v>8200204302</v>
      </c>
      <c r="T122" s="20" t="s">
        <v>606</v>
      </c>
      <c r="U122" s="20" t="s">
        <v>607</v>
      </c>
      <c r="V122" s="20">
        <v>8003304394</v>
      </c>
      <c r="W122" s="20" t="s">
        <v>608</v>
      </c>
      <c r="X122" s="20">
        <v>36000</v>
      </c>
      <c r="Y122" s="20" t="s">
        <v>49</v>
      </c>
      <c r="Z122" s="20" t="s">
        <v>49</v>
      </c>
      <c r="AA122" s="20" t="s">
        <v>50</v>
      </c>
      <c r="AB122" s="20">
        <v>9</v>
      </c>
      <c r="AC122" s="20" t="s">
        <v>51</v>
      </c>
      <c r="AD122" s="20">
        <v>1</v>
      </c>
    </row>
    <row r="123" spans="1:30" ht="30">
      <c r="A123" s="20">
        <v>4</v>
      </c>
      <c r="B123" s="20" t="s">
        <v>39</v>
      </c>
      <c r="C123" s="20">
        <v>713</v>
      </c>
      <c r="D123" s="21">
        <v>43736</v>
      </c>
      <c r="E123" s="20" t="s">
        <v>480</v>
      </c>
      <c r="F123" s="20"/>
      <c r="G123" s="20" t="s">
        <v>609</v>
      </c>
      <c r="H123" s="20" t="s">
        <v>610</v>
      </c>
      <c r="I123" s="20" t="s">
        <v>43</v>
      </c>
      <c r="J123" s="21">
        <v>40909</v>
      </c>
      <c r="K123" s="20">
        <v>410</v>
      </c>
      <c r="L123" s="20"/>
      <c r="M123" s="20">
        <v>41</v>
      </c>
      <c r="N123" s="20">
        <v>0</v>
      </c>
      <c r="O123" s="20" t="s">
        <v>82</v>
      </c>
      <c r="P123" s="20" t="s">
        <v>56</v>
      </c>
      <c r="Q123" s="20"/>
      <c r="R123" s="20" t="s">
        <v>46</v>
      </c>
      <c r="S123" s="20">
        <v>8200204302</v>
      </c>
      <c r="T123" s="20" t="s">
        <v>611</v>
      </c>
      <c r="U123" s="20" t="s">
        <v>612</v>
      </c>
      <c r="V123" s="20">
        <v>7357801584</v>
      </c>
      <c r="W123" s="20" t="s">
        <v>613</v>
      </c>
      <c r="X123" s="20">
        <v>36000</v>
      </c>
      <c r="Y123" s="20" t="s">
        <v>49</v>
      </c>
      <c r="Z123" s="20" t="s">
        <v>49</v>
      </c>
      <c r="AA123" s="20" t="s">
        <v>59</v>
      </c>
      <c r="AB123" s="20">
        <v>10</v>
      </c>
      <c r="AC123" s="20" t="s">
        <v>51</v>
      </c>
      <c r="AD123" s="20">
        <v>1</v>
      </c>
    </row>
    <row r="124" spans="1:30" ht="30">
      <c r="A124" s="20">
        <v>4</v>
      </c>
      <c r="B124" s="20" t="s">
        <v>39</v>
      </c>
      <c r="C124" s="20">
        <v>762</v>
      </c>
      <c r="D124" s="21">
        <v>44061</v>
      </c>
      <c r="E124" s="20" t="s">
        <v>614</v>
      </c>
      <c r="F124" s="20"/>
      <c r="G124" s="20" t="s">
        <v>615</v>
      </c>
      <c r="H124" s="20" t="s">
        <v>443</v>
      </c>
      <c r="I124" s="20" t="s">
        <v>55</v>
      </c>
      <c r="J124" s="21">
        <v>41156</v>
      </c>
      <c r="K124" s="20">
        <v>411</v>
      </c>
      <c r="L124" s="20"/>
      <c r="M124" s="20">
        <v>41</v>
      </c>
      <c r="N124" s="20">
        <v>27</v>
      </c>
      <c r="O124" s="20" t="s">
        <v>151</v>
      </c>
      <c r="P124" s="20" t="s">
        <v>56</v>
      </c>
      <c r="Q124" s="20"/>
      <c r="R124" s="20" t="s">
        <v>46</v>
      </c>
      <c r="S124" s="20">
        <v>8200204302</v>
      </c>
      <c r="T124" s="20" t="s">
        <v>616</v>
      </c>
      <c r="U124" s="20" t="s">
        <v>617</v>
      </c>
      <c r="V124" s="20">
        <v>9588086946</v>
      </c>
      <c r="W124" s="20" t="s">
        <v>618</v>
      </c>
      <c r="X124" s="20">
        <v>72000</v>
      </c>
      <c r="Y124" s="20" t="s">
        <v>49</v>
      </c>
      <c r="Z124" s="20" t="s">
        <v>49</v>
      </c>
      <c r="AA124" s="20" t="s">
        <v>59</v>
      </c>
      <c r="AB124" s="20">
        <v>10</v>
      </c>
      <c r="AC124" s="20" t="s">
        <v>51</v>
      </c>
      <c r="AD124" s="20">
        <v>1</v>
      </c>
    </row>
    <row r="125" spans="1:30" ht="30">
      <c r="A125" s="20">
        <v>4</v>
      </c>
      <c r="B125" s="20" t="s">
        <v>39</v>
      </c>
      <c r="C125" s="20">
        <v>594</v>
      </c>
      <c r="D125" s="21">
        <v>43323</v>
      </c>
      <c r="E125" s="20" t="s">
        <v>619</v>
      </c>
      <c r="F125" s="20"/>
      <c r="G125" s="20" t="s">
        <v>620</v>
      </c>
      <c r="H125" s="20" t="s">
        <v>621</v>
      </c>
      <c r="I125" s="20" t="s">
        <v>55</v>
      </c>
      <c r="J125" s="21">
        <v>40879</v>
      </c>
      <c r="K125" s="20">
        <v>412</v>
      </c>
      <c r="L125" s="20"/>
      <c r="M125" s="20">
        <v>41</v>
      </c>
      <c r="N125" s="20">
        <v>3</v>
      </c>
      <c r="O125" s="20" t="s">
        <v>44</v>
      </c>
      <c r="P125" s="20" t="s">
        <v>56</v>
      </c>
      <c r="Q125" s="20"/>
      <c r="R125" s="20" t="s">
        <v>46</v>
      </c>
      <c r="S125" s="20">
        <v>8200204302</v>
      </c>
      <c r="T125" s="20" t="s">
        <v>622</v>
      </c>
      <c r="U125" s="20"/>
      <c r="V125" s="20">
        <v>8290706369</v>
      </c>
      <c r="W125" s="20" t="s">
        <v>623</v>
      </c>
      <c r="X125" s="20">
        <v>36000</v>
      </c>
      <c r="Y125" s="20" t="s">
        <v>49</v>
      </c>
      <c r="Z125" s="20" t="s">
        <v>49</v>
      </c>
      <c r="AA125" s="20" t="s">
        <v>59</v>
      </c>
      <c r="AB125" s="20">
        <v>11</v>
      </c>
      <c r="AC125" s="20" t="s">
        <v>51</v>
      </c>
      <c r="AD125" s="20">
        <v>2</v>
      </c>
    </row>
    <row r="126" spans="1:30" ht="30">
      <c r="A126" s="20">
        <v>4</v>
      </c>
      <c r="B126" s="20" t="s">
        <v>39</v>
      </c>
      <c r="C126" s="20">
        <v>764</v>
      </c>
      <c r="D126" s="21">
        <v>44061</v>
      </c>
      <c r="E126" s="20" t="s">
        <v>624</v>
      </c>
      <c r="F126" s="20"/>
      <c r="G126" s="20" t="s">
        <v>625</v>
      </c>
      <c r="H126" s="20" t="s">
        <v>626</v>
      </c>
      <c r="I126" s="20" t="s">
        <v>55</v>
      </c>
      <c r="J126" s="21">
        <v>41026</v>
      </c>
      <c r="K126" s="20">
        <v>413</v>
      </c>
      <c r="L126" s="20"/>
      <c r="M126" s="20">
        <v>41</v>
      </c>
      <c r="N126" s="20">
        <v>23</v>
      </c>
      <c r="O126" s="20" t="s">
        <v>44</v>
      </c>
      <c r="P126" s="20" t="s">
        <v>45</v>
      </c>
      <c r="Q126" s="20"/>
      <c r="R126" s="20" t="s">
        <v>46</v>
      </c>
      <c r="S126" s="20">
        <v>8200204302</v>
      </c>
      <c r="T126" s="20" t="s">
        <v>627</v>
      </c>
      <c r="U126" s="20"/>
      <c r="V126" s="20">
        <v>9414590221</v>
      </c>
      <c r="W126" s="20" t="s">
        <v>628</v>
      </c>
      <c r="X126" s="20">
        <v>120000</v>
      </c>
      <c r="Y126" s="20" t="s">
        <v>49</v>
      </c>
      <c r="Z126" s="20" t="s">
        <v>49</v>
      </c>
      <c r="AA126" s="20" t="s">
        <v>50</v>
      </c>
      <c r="AB126" s="20">
        <v>10</v>
      </c>
      <c r="AC126" s="20" t="s">
        <v>51</v>
      </c>
      <c r="AD126" s="20">
        <v>1</v>
      </c>
    </row>
    <row r="127" spans="1:30" ht="30">
      <c r="A127" s="20">
        <v>4</v>
      </c>
      <c r="B127" s="20" t="s">
        <v>39</v>
      </c>
      <c r="C127" s="20">
        <v>549</v>
      </c>
      <c r="D127" s="21">
        <v>43281</v>
      </c>
      <c r="E127" s="20" t="s">
        <v>629</v>
      </c>
      <c r="F127" s="20"/>
      <c r="G127" s="20" t="s">
        <v>630</v>
      </c>
      <c r="H127" s="20" t="s">
        <v>631</v>
      </c>
      <c r="I127" s="20" t="s">
        <v>43</v>
      </c>
      <c r="J127" s="21">
        <v>40721</v>
      </c>
      <c r="K127" s="20">
        <v>414</v>
      </c>
      <c r="L127" s="20"/>
      <c r="M127" s="20">
        <v>41</v>
      </c>
      <c r="N127" s="20">
        <v>19</v>
      </c>
      <c r="O127" s="20" t="s">
        <v>44</v>
      </c>
      <c r="P127" s="20" t="s">
        <v>45</v>
      </c>
      <c r="Q127" s="20"/>
      <c r="R127" s="20" t="s">
        <v>46</v>
      </c>
      <c r="S127" s="20">
        <v>8200204302</v>
      </c>
      <c r="T127" s="20" t="s">
        <v>632</v>
      </c>
      <c r="U127" s="20" t="s">
        <v>633</v>
      </c>
      <c r="V127" s="20">
        <v>7734492277</v>
      </c>
      <c r="W127" s="20" t="s">
        <v>634</v>
      </c>
      <c r="X127" s="20">
        <v>36000</v>
      </c>
      <c r="Y127" s="20" t="s">
        <v>49</v>
      </c>
      <c r="Z127" s="20" t="s">
        <v>49</v>
      </c>
      <c r="AA127" s="20" t="s">
        <v>50</v>
      </c>
      <c r="AB127" s="20">
        <v>11</v>
      </c>
      <c r="AC127" s="20" t="s">
        <v>51</v>
      </c>
      <c r="AD127" s="20">
        <v>1</v>
      </c>
    </row>
    <row r="128" spans="1:30" ht="30">
      <c r="A128" s="20">
        <v>4</v>
      </c>
      <c r="B128" s="20" t="s">
        <v>39</v>
      </c>
      <c r="C128" s="20">
        <v>765</v>
      </c>
      <c r="D128" s="21">
        <v>44061</v>
      </c>
      <c r="E128" s="20" t="s">
        <v>635</v>
      </c>
      <c r="F128" s="20"/>
      <c r="G128" s="20" t="s">
        <v>636</v>
      </c>
      <c r="H128" s="20" t="s">
        <v>637</v>
      </c>
      <c r="I128" s="20" t="s">
        <v>55</v>
      </c>
      <c r="J128" s="21">
        <v>41173</v>
      </c>
      <c r="K128" s="20">
        <v>415</v>
      </c>
      <c r="L128" s="20"/>
      <c r="M128" s="20">
        <v>41</v>
      </c>
      <c r="N128" s="20">
        <v>34</v>
      </c>
      <c r="O128" s="20" t="s">
        <v>44</v>
      </c>
      <c r="P128" s="20" t="s">
        <v>56</v>
      </c>
      <c r="Q128" s="20"/>
      <c r="R128" s="20" t="s">
        <v>46</v>
      </c>
      <c r="S128" s="20">
        <v>8200204302</v>
      </c>
      <c r="T128" s="20"/>
      <c r="U128" s="20" t="s">
        <v>638</v>
      </c>
      <c r="V128" s="20">
        <v>9413261389</v>
      </c>
      <c r="W128" s="20" t="s">
        <v>639</v>
      </c>
      <c r="X128" s="20">
        <v>105000</v>
      </c>
      <c r="Y128" s="20" t="s">
        <v>49</v>
      </c>
      <c r="Z128" s="20" t="s">
        <v>49</v>
      </c>
      <c r="AA128" s="20" t="s">
        <v>59</v>
      </c>
      <c r="AB128" s="20">
        <v>10</v>
      </c>
      <c r="AC128" s="20" t="s">
        <v>51</v>
      </c>
      <c r="AD128" s="20">
        <v>1</v>
      </c>
    </row>
    <row r="129" spans="1:30" ht="30">
      <c r="A129" s="20">
        <v>4</v>
      </c>
      <c r="B129" s="20" t="s">
        <v>39</v>
      </c>
      <c r="C129" s="20">
        <v>770</v>
      </c>
      <c r="D129" s="21">
        <v>44061</v>
      </c>
      <c r="E129" s="20" t="s">
        <v>640</v>
      </c>
      <c r="F129" s="20"/>
      <c r="G129" s="20" t="s">
        <v>641</v>
      </c>
      <c r="H129" s="20" t="s">
        <v>530</v>
      </c>
      <c r="I129" s="20" t="s">
        <v>43</v>
      </c>
      <c r="J129" s="21">
        <v>40701</v>
      </c>
      <c r="K129" s="20">
        <v>416</v>
      </c>
      <c r="L129" s="20"/>
      <c r="M129" s="20">
        <v>41</v>
      </c>
      <c r="N129" s="20">
        <v>33</v>
      </c>
      <c r="O129" s="20" t="s">
        <v>82</v>
      </c>
      <c r="P129" s="20" t="s">
        <v>56</v>
      </c>
      <c r="Q129" s="20"/>
      <c r="R129" s="20" t="s">
        <v>46</v>
      </c>
      <c r="S129" s="20">
        <v>8200204302</v>
      </c>
      <c r="T129" s="20" t="s">
        <v>642</v>
      </c>
      <c r="U129" s="20" t="s">
        <v>643</v>
      </c>
      <c r="V129" s="20">
        <v>9166041427</v>
      </c>
      <c r="W129" s="20" t="s">
        <v>644</v>
      </c>
      <c r="X129" s="20">
        <v>95000</v>
      </c>
      <c r="Y129" s="20" t="s">
        <v>49</v>
      </c>
      <c r="Z129" s="20" t="s">
        <v>49</v>
      </c>
      <c r="AA129" s="20" t="s">
        <v>59</v>
      </c>
      <c r="AB129" s="20">
        <v>11</v>
      </c>
      <c r="AC129" s="20" t="s">
        <v>51</v>
      </c>
      <c r="AD129" s="20">
        <v>1</v>
      </c>
    </row>
    <row r="130" spans="1:30" ht="30">
      <c r="A130" s="20">
        <v>4</v>
      </c>
      <c r="B130" s="20" t="s">
        <v>39</v>
      </c>
      <c r="C130" s="20">
        <v>775</v>
      </c>
      <c r="D130" s="21">
        <v>44061</v>
      </c>
      <c r="E130" s="20" t="s">
        <v>645</v>
      </c>
      <c r="F130" s="20"/>
      <c r="G130" s="20" t="s">
        <v>646</v>
      </c>
      <c r="H130" s="20" t="s">
        <v>647</v>
      </c>
      <c r="I130" s="20" t="s">
        <v>55</v>
      </c>
      <c r="J130" s="21">
        <v>40870</v>
      </c>
      <c r="K130" s="20">
        <v>417</v>
      </c>
      <c r="L130" s="20"/>
      <c r="M130" s="20">
        <v>41</v>
      </c>
      <c r="N130" s="20">
        <v>29</v>
      </c>
      <c r="O130" s="20" t="s">
        <v>82</v>
      </c>
      <c r="P130" s="20" t="s">
        <v>56</v>
      </c>
      <c r="Q130" s="20"/>
      <c r="R130" s="20" t="s">
        <v>46</v>
      </c>
      <c r="S130" s="20">
        <v>8200204302</v>
      </c>
      <c r="T130" s="20" t="s">
        <v>648</v>
      </c>
      <c r="U130" s="20" t="s">
        <v>649</v>
      </c>
      <c r="V130" s="20">
        <v>9636174725</v>
      </c>
      <c r="W130" s="20" t="s">
        <v>650</v>
      </c>
      <c r="X130" s="20">
        <v>324000</v>
      </c>
      <c r="Y130" s="20" t="s">
        <v>49</v>
      </c>
      <c r="Z130" s="20" t="s">
        <v>49</v>
      </c>
      <c r="AA130" s="20" t="s">
        <v>59</v>
      </c>
      <c r="AB130" s="20">
        <v>11</v>
      </c>
      <c r="AC130" s="20" t="s">
        <v>51</v>
      </c>
      <c r="AD130" s="20">
        <v>1</v>
      </c>
    </row>
    <row r="131" spans="1:30" ht="30">
      <c r="A131" s="20">
        <v>4</v>
      </c>
      <c r="B131" s="20" t="s">
        <v>39</v>
      </c>
      <c r="C131" s="20">
        <v>767</v>
      </c>
      <c r="D131" s="21">
        <v>44061</v>
      </c>
      <c r="E131" s="20" t="s">
        <v>651</v>
      </c>
      <c r="F131" s="20"/>
      <c r="G131" s="20" t="s">
        <v>652</v>
      </c>
      <c r="H131" s="20" t="s">
        <v>653</v>
      </c>
      <c r="I131" s="20" t="s">
        <v>55</v>
      </c>
      <c r="J131" s="21">
        <v>40992</v>
      </c>
      <c r="K131" s="20">
        <v>418</v>
      </c>
      <c r="L131" s="20"/>
      <c r="M131" s="20">
        <v>41</v>
      </c>
      <c r="N131" s="20">
        <v>33</v>
      </c>
      <c r="O131" s="20" t="s">
        <v>145</v>
      </c>
      <c r="P131" s="20" t="s">
        <v>56</v>
      </c>
      <c r="Q131" s="20"/>
      <c r="R131" s="20" t="s">
        <v>46</v>
      </c>
      <c r="S131" s="20">
        <v>8200204302</v>
      </c>
      <c r="T131" s="20" t="s">
        <v>654</v>
      </c>
      <c r="U131" s="20"/>
      <c r="V131" s="20">
        <v>9079635684</v>
      </c>
      <c r="W131" s="20" t="s">
        <v>655</v>
      </c>
      <c r="X131" s="20">
        <v>240000</v>
      </c>
      <c r="Y131" s="20" t="s">
        <v>49</v>
      </c>
      <c r="Z131" s="20" t="s">
        <v>49</v>
      </c>
      <c r="AA131" s="20" t="s">
        <v>59</v>
      </c>
      <c r="AB131" s="20">
        <v>10</v>
      </c>
      <c r="AC131" s="20" t="s">
        <v>51</v>
      </c>
      <c r="AD131" s="20">
        <v>1</v>
      </c>
    </row>
    <row r="132" spans="1:30" ht="30">
      <c r="A132" s="20">
        <v>4</v>
      </c>
      <c r="B132" s="20" t="s">
        <v>39</v>
      </c>
      <c r="C132" s="20">
        <v>771</v>
      </c>
      <c r="D132" s="21">
        <v>44061</v>
      </c>
      <c r="E132" s="20" t="s">
        <v>656</v>
      </c>
      <c r="F132" s="20"/>
      <c r="G132" s="20" t="s">
        <v>641</v>
      </c>
      <c r="H132" s="20" t="s">
        <v>530</v>
      </c>
      <c r="I132" s="20" t="s">
        <v>43</v>
      </c>
      <c r="J132" s="21">
        <v>40397</v>
      </c>
      <c r="K132" s="20">
        <v>419</v>
      </c>
      <c r="L132" s="20"/>
      <c r="M132" s="20">
        <v>41</v>
      </c>
      <c r="N132" s="20">
        <v>32</v>
      </c>
      <c r="O132" s="20" t="s">
        <v>82</v>
      </c>
      <c r="P132" s="20" t="s">
        <v>56</v>
      </c>
      <c r="Q132" s="20"/>
      <c r="R132" s="20" t="s">
        <v>46</v>
      </c>
      <c r="S132" s="20">
        <v>8200204302</v>
      </c>
      <c r="T132" s="20" t="s">
        <v>657</v>
      </c>
      <c r="U132" s="20" t="s">
        <v>643</v>
      </c>
      <c r="V132" s="20">
        <v>9784755074</v>
      </c>
      <c r="W132" s="20" t="s">
        <v>658</v>
      </c>
      <c r="X132" s="20">
        <v>95000</v>
      </c>
      <c r="Y132" s="20" t="s">
        <v>49</v>
      </c>
      <c r="Z132" s="20" t="s">
        <v>49</v>
      </c>
      <c r="AA132" s="20" t="s">
        <v>59</v>
      </c>
      <c r="AB132" s="20">
        <v>12</v>
      </c>
      <c r="AC132" s="20" t="s">
        <v>51</v>
      </c>
      <c r="AD132" s="20">
        <v>1</v>
      </c>
    </row>
    <row r="133" spans="1:30" ht="30">
      <c r="A133" s="20">
        <v>4</v>
      </c>
      <c r="B133" s="20" t="s">
        <v>39</v>
      </c>
      <c r="C133" s="20">
        <v>582</v>
      </c>
      <c r="D133" s="21">
        <v>43304</v>
      </c>
      <c r="E133" s="20" t="s">
        <v>659</v>
      </c>
      <c r="F133" s="20"/>
      <c r="G133" s="20" t="s">
        <v>660</v>
      </c>
      <c r="H133" s="20" t="s">
        <v>661</v>
      </c>
      <c r="I133" s="20" t="s">
        <v>43</v>
      </c>
      <c r="J133" s="21">
        <v>41122</v>
      </c>
      <c r="K133" s="20">
        <v>420</v>
      </c>
      <c r="L133" s="20"/>
      <c r="M133" s="20">
        <v>41</v>
      </c>
      <c r="N133" s="20">
        <v>28</v>
      </c>
      <c r="O133" s="20" t="s">
        <v>44</v>
      </c>
      <c r="P133" s="20" t="s">
        <v>45</v>
      </c>
      <c r="Q133" s="20"/>
      <c r="R133" s="20" t="s">
        <v>46</v>
      </c>
      <c r="S133" s="20">
        <v>8200204302</v>
      </c>
      <c r="T133" s="20" t="s">
        <v>662</v>
      </c>
      <c r="U133" s="20" t="s">
        <v>663</v>
      </c>
      <c r="V133" s="20">
        <v>9660259983</v>
      </c>
      <c r="W133" s="20" t="s">
        <v>141</v>
      </c>
      <c r="X133" s="20">
        <v>34000</v>
      </c>
      <c r="Y133" s="20" t="s">
        <v>49</v>
      </c>
      <c r="Z133" s="20" t="s">
        <v>49</v>
      </c>
      <c r="AA133" s="20" t="s">
        <v>50</v>
      </c>
      <c r="AB133" s="20">
        <v>10</v>
      </c>
      <c r="AC133" s="20" t="s">
        <v>51</v>
      </c>
      <c r="AD133" s="20">
        <v>2</v>
      </c>
    </row>
    <row r="134" spans="1:30" ht="30">
      <c r="A134" s="20">
        <v>4</v>
      </c>
      <c r="B134" s="20" t="s">
        <v>39</v>
      </c>
      <c r="C134" s="20">
        <v>548</v>
      </c>
      <c r="D134" s="21">
        <v>43281</v>
      </c>
      <c r="E134" s="20" t="s">
        <v>664</v>
      </c>
      <c r="F134" s="20"/>
      <c r="G134" s="20" t="s">
        <v>630</v>
      </c>
      <c r="H134" s="20" t="s">
        <v>631</v>
      </c>
      <c r="I134" s="20" t="s">
        <v>43</v>
      </c>
      <c r="J134" s="21">
        <v>40021</v>
      </c>
      <c r="K134" s="20">
        <v>421</v>
      </c>
      <c r="L134" s="20"/>
      <c r="M134" s="20">
        <v>41</v>
      </c>
      <c r="N134" s="20">
        <v>20</v>
      </c>
      <c r="O134" s="20" t="s">
        <v>44</v>
      </c>
      <c r="P134" s="20" t="s">
        <v>45</v>
      </c>
      <c r="Q134" s="20"/>
      <c r="R134" s="20" t="s">
        <v>46</v>
      </c>
      <c r="S134" s="20">
        <v>8200204302</v>
      </c>
      <c r="T134" s="20" t="s">
        <v>665</v>
      </c>
      <c r="U134" s="20" t="s">
        <v>666</v>
      </c>
      <c r="V134" s="20">
        <v>7734922717</v>
      </c>
      <c r="W134" s="20" t="s">
        <v>634</v>
      </c>
      <c r="X134" s="20">
        <v>36000</v>
      </c>
      <c r="Y134" s="20" t="s">
        <v>49</v>
      </c>
      <c r="Z134" s="20" t="s">
        <v>49</v>
      </c>
      <c r="AA134" s="20" t="s">
        <v>50</v>
      </c>
      <c r="AB134" s="20">
        <v>13</v>
      </c>
      <c r="AC134" s="20" t="s">
        <v>51</v>
      </c>
      <c r="AD134" s="20">
        <v>1</v>
      </c>
    </row>
    <row r="135" spans="1:30" ht="30">
      <c r="A135" s="20">
        <v>4</v>
      </c>
      <c r="B135" s="20" t="s">
        <v>39</v>
      </c>
      <c r="C135" s="20">
        <v>550</v>
      </c>
      <c r="D135" s="21">
        <v>43281</v>
      </c>
      <c r="E135" s="20" t="s">
        <v>667</v>
      </c>
      <c r="F135" s="20"/>
      <c r="G135" s="20" t="s">
        <v>668</v>
      </c>
      <c r="H135" s="20" t="s">
        <v>669</v>
      </c>
      <c r="I135" s="20" t="s">
        <v>43</v>
      </c>
      <c r="J135" s="21">
        <v>41240</v>
      </c>
      <c r="K135" s="20">
        <v>422</v>
      </c>
      <c r="L135" s="20"/>
      <c r="M135" s="20">
        <v>41</v>
      </c>
      <c r="N135" s="20">
        <v>16</v>
      </c>
      <c r="O135" s="20" t="s">
        <v>44</v>
      </c>
      <c r="P135" s="20" t="s">
        <v>45</v>
      </c>
      <c r="Q135" s="20"/>
      <c r="R135" s="20" t="s">
        <v>46</v>
      </c>
      <c r="S135" s="20">
        <v>8200204302</v>
      </c>
      <c r="T135" s="20" t="s">
        <v>670</v>
      </c>
      <c r="U135" s="20" t="s">
        <v>671</v>
      </c>
      <c r="V135" s="20">
        <v>7726908818</v>
      </c>
      <c r="W135" s="20" t="s">
        <v>672</v>
      </c>
      <c r="X135" s="20">
        <v>33000</v>
      </c>
      <c r="Y135" s="20" t="s">
        <v>49</v>
      </c>
      <c r="Z135" s="20" t="s">
        <v>49</v>
      </c>
      <c r="AA135" s="20" t="s">
        <v>50</v>
      </c>
      <c r="AB135" s="20">
        <v>10</v>
      </c>
      <c r="AC135" s="20" t="s">
        <v>51</v>
      </c>
      <c r="AD135" s="20">
        <v>3</v>
      </c>
    </row>
    <row r="136" spans="1:30" ht="30">
      <c r="A136" s="20">
        <v>4</v>
      </c>
      <c r="B136" s="20" t="s">
        <v>39</v>
      </c>
      <c r="C136" s="20">
        <v>772</v>
      </c>
      <c r="D136" s="21">
        <v>44061</v>
      </c>
      <c r="E136" s="20" t="s">
        <v>673</v>
      </c>
      <c r="F136" s="20"/>
      <c r="G136" s="20" t="s">
        <v>674</v>
      </c>
      <c r="H136" s="20" t="s">
        <v>675</v>
      </c>
      <c r="I136" s="20" t="s">
        <v>43</v>
      </c>
      <c r="J136" s="21">
        <v>41035</v>
      </c>
      <c r="K136" s="20">
        <v>423</v>
      </c>
      <c r="L136" s="20"/>
      <c r="M136" s="20">
        <v>41</v>
      </c>
      <c r="N136" s="20">
        <v>32</v>
      </c>
      <c r="O136" s="20" t="s">
        <v>44</v>
      </c>
      <c r="P136" s="20" t="s">
        <v>56</v>
      </c>
      <c r="Q136" s="20"/>
      <c r="R136" s="20" t="s">
        <v>46</v>
      </c>
      <c r="S136" s="20">
        <v>8200204302</v>
      </c>
      <c r="T136" s="20" t="s">
        <v>676</v>
      </c>
      <c r="U136" s="20"/>
      <c r="V136" s="20">
        <v>9950616286</v>
      </c>
      <c r="W136" s="20" t="s">
        <v>677</v>
      </c>
      <c r="X136" s="20">
        <v>100000</v>
      </c>
      <c r="Y136" s="20" t="s">
        <v>49</v>
      </c>
      <c r="Z136" s="20" t="s">
        <v>49</v>
      </c>
      <c r="AA136" s="20" t="s">
        <v>59</v>
      </c>
      <c r="AB136" s="20">
        <v>10</v>
      </c>
      <c r="AC136" s="20" t="s">
        <v>51</v>
      </c>
      <c r="AD136" s="20">
        <v>1</v>
      </c>
    </row>
    <row r="137" spans="1:30" ht="30">
      <c r="A137" s="20">
        <v>4</v>
      </c>
      <c r="B137" s="20" t="s">
        <v>39</v>
      </c>
      <c r="C137" s="20">
        <v>588</v>
      </c>
      <c r="D137" s="21">
        <v>43312</v>
      </c>
      <c r="E137" s="20" t="s">
        <v>678</v>
      </c>
      <c r="F137" s="20"/>
      <c r="G137" s="20" t="s">
        <v>679</v>
      </c>
      <c r="H137" s="20" t="s">
        <v>680</v>
      </c>
      <c r="I137" s="20" t="s">
        <v>55</v>
      </c>
      <c r="J137" s="21">
        <v>41319</v>
      </c>
      <c r="K137" s="20">
        <v>424</v>
      </c>
      <c r="L137" s="20"/>
      <c r="M137" s="20">
        <v>41</v>
      </c>
      <c r="N137" s="20">
        <v>15</v>
      </c>
      <c r="O137" s="20" t="s">
        <v>44</v>
      </c>
      <c r="P137" s="20" t="s">
        <v>56</v>
      </c>
      <c r="Q137" s="20"/>
      <c r="R137" s="20" t="s">
        <v>46</v>
      </c>
      <c r="S137" s="20">
        <v>8200204302</v>
      </c>
      <c r="T137" s="20" t="s">
        <v>681</v>
      </c>
      <c r="U137" s="20" t="s">
        <v>682</v>
      </c>
      <c r="V137" s="20">
        <v>9928049530</v>
      </c>
      <c r="W137" s="20" t="s">
        <v>683</v>
      </c>
      <c r="X137" s="20">
        <v>34000</v>
      </c>
      <c r="Y137" s="20" t="s">
        <v>49</v>
      </c>
      <c r="Z137" s="20" t="s">
        <v>49</v>
      </c>
      <c r="AA137" s="20" t="s">
        <v>59</v>
      </c>
      <c r="AB137" s="20">
        <v>9</v>
      </c>
      <c r="AC137" s="20" t="s">
        <v>51</v>
      </c>
      <c r="AD137" s="20">
        <v>2</v>
      </c>
    </row>
    <row r="138" spans="1:30" ht="30">
      <c r="A138" s="20">
        <v>4</v>
      </c>
      <c r="B138" s="20" t="s">
        <v>39</v>
      </c>
      <c r="C138" s="20">
        <v>773</v>
      </c>
      <c r="D138" s="21">
        <v>43384</v>
      </c>
      <c r="E138" s="20" t="s">
        <v>684</v>
      </c>
      <c r="F138" s="20"/>
      <c r="G138" s="20" t="s">
        <v>685</v>
      </c>
      <c r="H138" s="20" t="s">
        <v>686</v>
      </c>
      <c r="I138" s="20" t="s">
        <v>55</v>
      </c>
      <c r="J138" s="21">
        <v>41336</v>
      </c>
      <c r="K138" s="20">
        <v>425</v>
      </c>
      <c r="L138" s="20"/>
      <c r="M138" s="20">
        <v>41</v>
      </c>
      <c r="N138" s="20">
        <v>29</v>
      </c>
      <c r="O138" s="20" t="s">
        <v>82</v>
      </c>
      <c r="P138" s="20" t="s">
        <v>56</v>
      </c>
      <c r="Q138" s="20"/>
      <c r="R138" s="20" t="s">
        <v>46</v>
      </c>
      <c r="S138" s="20">
        <v>8200204302</v>
      </c>
      <c r="T138" s="20" t="s">
        <v>687</v>
      </c>
      <c r="U138" s="20"/>
      <c r="V138" s="20">
        <v>9929002416</v>
      </c>
      <c r="W138" s="20" t="s">
        <v>688</v>
      </c>
      <c r="X138" s="20">
        <v>300000</v>
      </c>
      <c r="Y138" s="20" t="s">
        <v>49</v>
      </c>
      <c r="Z138" s="20" t="s">
        <v>49</v>
      </c>
      <c r="AA138" s="20" t="s">
        <v>59</v>
      </c>
      <c r="AB138" s="20">
        <v>9</v>
      </c>
      <c r="AC138" s="20" t="s">
        <v>51</v>
      </c>
      <c r="AD138" s="20">
        <v>1</v>
      </c>
    </row>
    <row r="139" spans="1:30" ht="30">
      <c r="A139" s="20">
        <v>4</v>
      </c>
      <c r="B139" s="20" t="s">
        <v>39</v>
      </c>
      <c r="C139" s="20">
        <v>581</v>
      </c>
      <c r="D139" s="21">
        <v>43304</v>
      </c>
      <c r="E139" s="20" t="s">
        <v>689</v>
      </c>
      <c r="F139" s="20"/>
      <c r="G139" s="20" t="s">
        <v>690</v>
      </c>
      <c r="H139" s="20" t="s">
        <v>691</v>
      </c>
      <c r="I139" s="20" t="s">
        <v>43</v>
      </c>
      <c r="J139" s="21">
        <v>41414</v>
      </c>
      <c r="K139" s="20">
        <v>426</v>
      </c>
      <c r="L139" s="20"/>
      <c r="M139" s="20">
        <v>41</v>
      </c>
      <c r="N139" s="20">
        <v>33</v>
      </c>
      <c r="O139" s="20" t="s">
        <v>44</v>
      </c>
      <c r="P139" s="20" t="s">
        <v>56</v>
      </c>
      <c r="Q139" s="20"/>
      <c r="R139" s="20" t="s">
        <v>46</v>
      </c>
      <c r="S139" s="20">
        <v>8200204302</v>
      </c>
      <c r="T139" s="20" t="s">
        <v>692</v>
      </c>
      <c r="U139" s="20" t="s">
        <v>693</v>
      </c>
      <c r="V139" s="20">
        <v>7568842249</v>
      </c>
      <c r="W139" s="20" t="s">
        <v>694</v>
      </c>
      <c r="X139" s="20">
        <v>0</v>
      </c>
      <c r="Y139" s="20" t="s">
        <v>49</v>
      </c>
      <c r="Z139" s="20" t="s">
        <v>49</v>
      </c>
      <c r="AA139" s="20" t="s">
        <v>59</v>
      </c>
      <c r="AB139" s="20">
        <v>9</v>
      </c>
      <c r="AC139" s="20" t="s">
        <v>51</v>
      </c>
      <c r="AD139" s="20">
        <v>2</v>
      </c>
    </row>
    <row r="140" spans="1:30" ht="30">
      <c r="A140" s="20">
        <v>4</v>
      </c>
      <c r="B140" s="20" t="s">
        <v>39</v>
      </c>
      <c r="C140" s="20">
        <v>712</v>
      </c>
      <c r="D140" s="21">
        <v>43736</v>
      </c>
      <c r="E140" s="20" t="s">
        <v>695</v>
      </c>
      <c r="F140" s="20"/>
      <c r="G140" s="20" t="s">
        <v>609</v>
      </c>
      <c r="H140" s="20" t="s">
        <v>696</v>
      </c>
      <c r="I140" s="20" t="s">
        <v>43</v>
      </c>
      <c r="J140" s="21">
        <v>40544</v>
      </c>
      <c r="K140" s="20">
        <v>427</v>
      </c>
      <c r="L140" s="20"/>
      <c r="M140" s="20">
        <v>41</v>
      </c>
      <c r="N140" s="20">
        <v>0</v>
      </c>
      <c r="O140" s="20" t="s">
        <v>82</v>
      </c>
      <c r="P140" s="20" t="s">
        <v>56</v>
      </c>
      <c r="Q140" s="20"/>
      <c r="R140" s="20" t="s">
        <v>46</v>
      </c>
      <c r="S140" s="20">
        <v>8200204302</v>
      </c>
      <c r="T140" s="20" t="s">
        <v>611</v>
      </c>
      <c r="U140" s="20" t="s">
        <v>612</v>
      </c>
      <c r="V140" s="20">
        <v>7357801584</v>
      </c>
      <c r="W140" s="20" t="s">
        <v>613</v>
      </c>
      <c r="X140" s="20">
        <v>36000</v>
      </c>
      <c r="Y140" s="20" t="s">
        <v>49</v>
      </c>
      <c r="Z140" s="20" t="s">
        <v>49</v>
      </c>
      <c r="AA140" s="20" t="s">
        <v>59</v>
      </c>
      <c r="AB140" s="20">
        <v>11</v>
      </c>
      <c r="AC140" s="20" t="s">
        <v>51</v>
      </c>
      <c r="AD140" s="20">
        <v>1</v>
      </c>
    </row>
    <row r="141" spans="1:30" ht="45">
      <c r="A141" s="20">
        <v>4</v>
      </c>
      <c r="B141" s="20" t="s">
        <v>39</v>
      </c>
      <c r="C141" s="20">
        <v>769</v>
      </c>
      <c r="D141" s="21">
        <v>44061</v>
      </c>
      <c r="E141" s="20" t="s">
        <v>697</v>
      </c>
      <c r="F141" s="20"/>
      <c r="G141" s="20" t="s">
        <v>698</v>
      </c>
      <c r="H141" s="20" t="s">
        <v>699</v>
      </c>
      <c r="I141" s="20" t="s">
        <v>55</v>
      </c>
      <c r="J141" s="21">
        <v>41023</v>
      </c>
      <c r="K141" s="20">
        <v>428</v>
      </c>
      <c r="L141" s="20"/>
      <c r="M141" s="20">
        <v>41</v>
      </c>
      <c r="N141" s="20">
        <v>35</v>
      </c>
      <c r="O141" s="20" t="s">
        <v>44</v>
      </c>
      <c r="P141" s="20" t="s">
        <v>56</v>
      </c>
      <c r="Q141" s="20"/>
      <c r="R141" s="20" t="s">
        <v>46</v>
      </c>
      <c r="S141" s="20">
        <v>8200204302</v>
      </c>
      <c r="T141" s="20" t="s">
        <v>700</v>
      </c>
      <c r="U141" s="20"/>
      <c r="V141" s="20">
        <v>9468695968</v>
      </c>
      <c r="W141" s="20" t="s">
        <v>701</v>
      </c>
      <c r="X141" s="20">
        <v>264000</v>
      </c>
      <c r="Y141" s="20" t="s">
        <v>49</v>
      </c>
      <c r="Z141" s="20" t="s">
        <v>49</v>
      </c>
      <c r="AA141" s="20" t="s">
        <v>59</v>
      </c>
      <c r="AB141" s="20">
        <v>10</v>
      </c>
      <c r="AC141" s="20" t="s">
        <v>51</v>
      </c>
      <c r="AD141" s="20">
        <v>1</v>
      </c>
    </row>
    <row r="142" spans="1:30" ht="30">
      <c r="A142" s="20">
        <v>4</v>
      </c>
      <c r="B142" s="20" t="s">
        <v>39</v>
      </c>
      <c r="C142" s="20">
        <v>961</v>
      </c>
      <c r="D142" s="21">
        <v>44401</v>
      </c>
      <c r="E142" s="20" t="s">
        <v>702</v>
      </c>
      <c r="F142" s="20"/>
      <c r="G142" s="20" t="s">
        <v>703</v>
      </c>
      <c r="H142" s="20" t="s">
        <v>704</v>
      </c>
      <c r="I142" s="20" t="s">
        <v>43</v>
      </c>
      <c r="J142" s="21">
        <v>40627</v>
      </c>
      <c r="K142" s="20">
        <v>429</v>
      </c>
      <c r="L142" s="20"/>
      <c r="M142" s="20">
        <v>41</v>
      </c>
      <c r="N142" s="20">
        <v>29</v>
      </c>
      <c r="O142" s="20" t="s">
        <v>44</v>
      </c>
      <c r="P142" s="20" t="s">
        <v>56</v>
      </c>
      <c r="Q142" s="20"/>
      <c r="R142" s="20" t="s">
        <v>46</v>
      </c>
      <c r="S142" s="20">
        <v>8200204302</v>
      </c>
      <c r="T142" s="20" t="s">
        <v>705</v>
      </c>
      <c r="U142" s="20"/>
      <c r="V142" s="20">
        <v>9680913678</v>
      </c>
      <c r="W142" s="20" t="s">
        <v>706</v>
      </c>
      <c r="X142" s="20">
        <v>0</v>
      </c>
      <c r="Y142" s="20" t="s">
        <v>49</v>
      </c>
      <c r="Z142" s="20" t="s">
        <v>49</v>
      </c>
      <c r="AA142" s="20" t="s">
        <v>59</v>
      </c>
      <c r="AB142" s="20">
        <v>11</v>
      </c>
      <c r="AC142" s="20" t="s">
        <v>51</v>
      </c>
      <c r="AD142" s="20">
        <v>2</v>
      </c>
    </row>
    <row r="143" spans="1:30" ht="30">
      <c r="A143" s="20">
        <v>4</v>
      </c>
      <c r="B143" s="20" t="s">
        <v>39</v>
      </c>
      <c r="C143" s="20">
        <v>960</v>
      </c>
      <c r="D143" s="21">
        <v>44401</v>
      </c>
      <c r="E143" s="20" t="s">
        <v>707</v>
      </c>
      <c r="F143" s="20"/>
      <c r="G143" s="20" t="s">
        <v>708</v>
      </c>
      <c r="H143" s="20" t="s">
        <v>709</v>
      </c>
      <c r="I143" s="20" t="s">
        <v>43</v>
      </c>
      <c r="J143" s="21">
        <v>41338</v>
      </c>
      <c r="K143" s="20">
        <v>430</v>
      </c>
      <c r="L143" s="20"/>
      <c r="M143" s="20">
        <v>41</v>
      </c>
      <c r="N143" s="20">
        <v>27</v>
      </c>
      <c r="O143" s="20" t="s">
        <v>82</v>
      </c>
      <c r="P143" s="20" t="s">
        <v>56</v>
      </c>
      <c r="Q143" s="20"/>
      <c r="R143" s="20" t="s">
        <v>46</v>
      </c>
      <c r="S143" s="20">
        <v>8200204302</v>
      </c>
      <c r="T143" s="20" t="s">
        <v>710</v>
      </c>
      <c r="U143" s="20"/>
      <c r="V143" s="20">
        <v>9680306933</v>
      </c>
      <c r="W143" s="20" t="s">
        <v>711</v>
      </c>
      <c r="X143" s="20">
        <v>0</v>
      </c>
      <c r="Y143" s="20" t="s">
        <v>49</v>
      </c>
      <c r="Z143" s="20" t="s">
        <v>49</v>
      </c>
      <c r="AA143" s="20" t="s">
        <v>59</v>
      </c>
      <c r="AB143" s="20">
        <v>9</v>
      </c>
      <c r="AC143" s="20" t="s">
        <v>51</v>
      </c>
      <c r="AD143" s="20">
        <v>2</v>
      </c>
    </row>
    <row r="144" spans="1:30" ht="30">
      <c r="A144" s="20">
        <v>4</v>
      </c>
      <c r="B144" s="20" t="s">
        <v>39</v>
      </c>
      <c r="C144" s="20">
        <v>965</v>
      </c>
      <c r="D144" s="21">
        <v>44412</v>
      </c>
      <c r="E144" s="20" t="s">
        <v>712</v>
      </c>
      <c r="F144" s="20"/>
      <c r="G144" s="20" t="s">
        <v>713</v>
      </c>
      <c r="H144" s="20" t="s">
        <v>714</v>
      </c>
      <c r="I144" s="20" t="s">
        <v>55</v>
      </c>
      <c r="J144" s="21">
        <v>40819</v>
      </c>
      <c r="K144" s="20">
        <v>431</v>
      </c>
      <c r="L144" s="20"/>
      <c r="M144" s="20">
        <v>41</v>
      </c>
      <c r="N144" s="20">
        <v>36</v>
      </c>
      <c r="O144" s="20" t="s">
        <v>44</v>
      </c>
      <c r="P144" s="20" t="s">
        <v>56</v>
      </c>
      <c r="Q144" s="20"/>
      <c r="R144" s="20" t="s">
        <v>46</v>
      </c>
      <c r="S144" s="20">
        <v>8200204302</v>
      </c>
      <c r="T144" s="20" t="s">
        <v>715</v>
      </c>
      <c r="U144" s="20"/>
      <c r="V144" s="20">
        <v>9166797522</v>
      </c>
      <c r="W144" s="20" t="s">
        <v>716</v>
      </c>
      <c r="X144" s="20">
        <v>0</v>
      </c>
      <c r="Y144" s="20" t="s">
        <v>49</v>
      </c>
      <c r="Z144" s="20" t="s">
        <v>49</v>
      </c>
      <c r="AA144" s="20" t="s">
        <v>59</v>
      </c>
      <c r="AB144" s="20">
        <v>11</v>
      </c>
      <c r="AC144" s="20" t="s">
        <v>51</v>
      </c>
      <c r="AD144" s="20">
        <v>12</v>
      </c>
    </row>
    <row r="145" spans="1:30" ht="30">
      <c r="A145" s="20">
        <v>5</v>
      </c>
      <c r="B145" s="20" t="s">
        <v>39</v>
      </c>
      <c r="C145" s="20">
        <v>842</v>
      </c>
      <c r="D145" s="21">
        <v>44061</v>
      </c>
      <c r="E145" s="20" t="s">
        <v>717</v>
      </c>
      <c r="F145" s="20"/>
      <c r="G145" s="20" t="s">
        <v>718</v>
      </c>
      <c r="H145" s="20" t="s">
        <v>719</v>
      </c>
      <c r="I145" s="20" t="s">
        <v>43</v>
      </c>
      <c r="J145" s="21">
        <v>40911</v>
      </c>
      <c r="K145" s="20">
        <v>501</v>
      </c>
      <c r="L145" s="20"/>
      <c r="M145" s="20">
        <v>41</v>
      </c>
      <c r="N145" s="20">
        <v>28</v>
      </c>
      <c r="O145" s="20" t="s">
        <v>44</v>
      </c>
      <c r="P145" s="20" t="s">
        <v>56</v>
      </c>
      <c r="Q145" s="20"/>
      <c r="R145" s="20" t="s">
        <v>46</v>
      </c>
      <c r="S145" s="20">
        <v>8200204302</v>
      </c>
      <c r="T145" s="20" t="s">
        <v>720</v>
      </c>
      <c r="U145" s="20"/>
      <c r="V145" s="20">
        <v>9214488161</v>
      </c>
      <c r="W145" s="20" t="s">
        <v>721</v>
      </c>
      <c r="X145" s="20">
        <v>48000</v>
      </c>
      <c r="Y145" s="20" t="s">
        <v>49</v>
      </c>
      <c r="Z145" s="20" t="s">
        <v>49</v>
      </c>
      <c r="AA145" s="20" t="s">
        <v>59</v>
      </c>
      <c r="AB145" s="20">
        <v>10</v>
      </c>
      <c r="AC145" s="20" t="s">
        <v>51</v>
      </c>
      <c r="AD145" s="20">
        <v>1</v>
      </c>
    </row>
    <row r="146" spans="1:30" ht="30">
      <c r="A146" s="20">
        <v>5</v>
      </c>
      <c r="B146" s="20" t="s">
        <v>39</v>
      </c>
      <c r="C146" s="20">
        <v>504</v>
      </c>
      <c r="D146" s="21">
        <v>42915</v>
      </c>
      <c r="E146" s="20" t="s">
        <v>722</v>
      </c>
      <c r="F146" s="20"/>
      <c r="G146" s="20" t="s">
        <v>723</v>
      </c>
      <c r="H146" s="20" t="s">
        <v>724</v>
      </c>
      <c r="I146" s="20" t="s">
        <v>43</v>
      </c>
      <c r="J146" s="21">
        <v>40909</v>
      </c>
      <c r="K146" s="20">
        <v>502</v>
      </c>
      <c r="L146" s="20"/>
      <c r="M146" s="20">
        <v>41</v>
      </c>
      <c r="N146" s="20">
        <v>31</v>
      </c>
      <c r="O146" s="20" t="s">
        <v>44</v>
      </c>
      <c r="P146" s="20" t="s">
        <v>45</v>
      </c>
      <c r="Q146" s="20"/>
      <c r="R146" s="20" t="s">
        <v>46</v>
      </c>
      <c r="S146" s="20">
        <v>8200204302</v>
      </c>
      <c r="T146" s="20" t="s">
        <v>725</v>
      </c>
      <c r="U146" s="20"/>
      <c r="V146" s="20">
        <v>9784456024</v>
      </c>
      <c r="W146" s="20" t="s">
        <v>726</v>
      </c>
      <c r="X146" s="20">
        <v>45000</v>
      </c>
      <c r="Y146" s="20" t="s">
        <v>49</v>
      </c>
      <c r="Z146" s="20" t="s">
        <v>49</v>
      </c>
      <c r="AA146" s="20" t="s">
        <v>50</v>
      </c>
      <c r="AB146" s="20">
        <v>10</v>
      </c>
      <c r="AC146" s="20" t="s">
        <v>51</v>
      </c>
      <c r="AD146" s="20">
        <v>0</v>
      </c>
    </row>
    <row r="147" spans="1:30" ht="30">
      <c r="A147" s="20">
        <v>5</v>
      </c>
      <c r="B147" s="20" t="s">
        <v>39</v>
      </c>
      <c r="C147" s="20">
        <v>491</v>
      </c>
      <c r="D147" s="21">
        <v>42851</v>
      </c>
      <c r="E147" s="20" t="s">
        <v>727</v>
      </c>
      <c r="F147" s="20"/>
      <c r="G147" s="20" t="s">
        <v>728</v>
      </c>
      <c r="H147" s="20" t="s">
        <v>729</v>
      </c>
      <c r="I147" s="20" t="s">
        <v>43</v>
      </c>
      <c r="J147" s="21">
        <v>40756</v>
      </c>
      <c r="K147" s="20">
        <v>503</v>
      </c>
      <c r="L147" s="20"/>
      <c r="M147" s="20">
        <v>41</v>
      </c>
      <c r="N147" s="20">
        <v>31</v>
      </c>
      <c r="O147" s="20" t="s">
        <v>44</v>
      </c>
      <c r="P147" s="20" t="s">
        <v>45</v>
      </c>
      <c r="Q147" s="20"/>
      <c r="R147" s="20" t="s">
        <v>46</v>
      </c>
      <c r="S147" s="20">
        <v>8200204302</v>
      </c>
      <c r="T147" s="20" t="s">
        <v>730</v>
      </c>
      <c r="U147" s="20"/>
      <c r="V147" s="20">
        <v>7732912642</v>
      </c>
      <c r="W147" s="20" t="s">
        <v>731</v>
      </c>
      <c r="X147" s="20">
        <v>522600</v>
      </c>
      <c r="Y147" s="20" t="s">
        <v>49</v>
      </c>
      <c r="Z147" s="20" t="s">
        <v>49</v>
      </c>
      <c r="AA147" s="20" t="s">
        <v>50</v>
      </c>
      <c r="AB147" s="20">
        <v>11</v>
      </c>
      <c r="AC147" s="20" t="s">
        <v>51</v>
      </c>
      <c r="AD147" s="20">
        <v>2</v>
      </c>
    </row>
    <row r="148" spans="1:30" ht="30">
      <c r="A148" s="20">
        <v>5</v>
      </c>
      <c r="B148" s="20" t="s">
        <v>39</v>
      </c>
      <c r="C148" s="20">
        <v>843</v>
      </c>
      <c r="D148" s="21">
        <v>42496</v>
      </c>
      <c r="E148" s="20" t="s">
        <v>732</v>
      </c>
      <c r="F148" s="20"/>
      <c r="G148" s="20" t="s">
        <v>733</v>
      </c>
      <c r="H148" s="20" t="s">
        <v>734</v>
      </c>
      <c r="I148" s="20" t="s">
        <v>43</v>
      </c>
      <c r="J148" s="21">
        <v>41168</v>
      </c>
      <c r="K148" s="20">
        <v>504</v>
      </c>
      <c r="L148" s="20"/>
      <c r="M148" s="20">
        <v>41</v>
      </c>
      <c r="N148" s="20">
        <v>23</v>
      </c>
      <c r="O148" s="20" t="s">
        <v>145</v>
      </c>
      <c r="P148" s="20" t="s">
        <v>56</v>
      </c>
      <c r="Q148" s="20"/>
      <c r="R148" s="20" t="s">
        <v>46</v>
      </c>
      <c r="S148" s="20">
        <v>8200204302</v>
      </c>
      <c r="T148" s="20" t="s">
        <v>735</v>
      </c>
      <c r="U148" s="20" t="s">
        <v>736</v>
      </c>
      <c r="V148" s="20">
        <v>9667300433</v>
      </c>
      <c r="W148" s="20" t="s">
        <v>737</v>
      </c>
      <c r="X148" s="20">
        <v>480000</v>
      </c>
      <c r="Y148" s="20" t="s">
        <v>49</v>
      </c>
      <c r="Z148" s="20" t="s">
        <v>49</v>
      </c>
      <c r="AA148" s="20" t="s">
        <v>59</v>
      </c>
      <c r="AB148" s="20">
        <v>10</v>
      </c>
      <c r="AC148" s="20" t="s">
        <v>51</v>
      </c>
      <c r="AD148" s="20">
        <v>0</v>
      </c>
    </row>
    <row r="149" spans="1:30" ht="30">
      <c r="A149" s="20">
        <v>5</v>
      </c>
      <c r="B149" s="20" t="s">
        <v>39</v>
      </c>
      <c r="C149" s="20">
        <v>832</v>
      </c>
      <c r="D149" s="21">
        <v>44061</v>
      </c>
      <c r="E149" s="20" t="s">
        <v>738</v>
      </c>
      <c r="F149" s="20"/>
      <c r="G149" s="20" t="s">
        <v>739</v>
      </c>
      <c r="H149" s="20" t="s">
        <v>740</v>
      </c>
      <c r="I149" s="20" t="s">
        <v>43</v>
      </c>
      <c r="J149" s="21">
        <v>40547</v>
      </c>
      <c r="K149" s="20">
        <v>506</v>
      </c>
      <c r="L149" s="20"/>
      <c r="M149" s="20">
        <v>41</v>
      </c>
      <c r="N149" s="20">
        <v>35</v>
      </c>
      <c r="O149" s="20" t="s">
        <v>44</v>
      </c>
      <c r="P149" s="20" t="s">
        <v>56</v>
      </c>
      <c r="Q149" s="20"/>
      <c r="R149" s="20" t="s">
        <v>46</v>
      </c>
      <c r="S149" s="20">
        <v>8200204302</v>
      </c>
      <c r="T149" s="20" t="s">
        <v>741</v>
      </c>
      <c r="U149" s="20" t="s">
        <v>742</v>
      </c>
      <c r="V149" s="20">
        <v>7742364039</v>
      </c>
      <c r="W149" s="20" t="s">
        <v>743</v>
      </c>
      <c r="X149" s="20">
        <v>72000</v>
      </c>
      <c r="Y149" s="20" t="s">
        <v>49</v>
      </c>
      <c r="Z149" s="20" t="s">
        <v>49</v>
      </c>
      <c r="AA149" s="20" t="s">
        <v>59</v>
      </c>
      <c r="AB149" s="20">
        <v>11</v>
      </c>
      <c r="AC149" s="20" t="s">
        <v>51</v>
      </c>
      <c r="AD149" s="20">
        <v>1</v>
      </c>
    </row>
    <row r="150" spans="1:30" ht="30">
      <c r="A150" s="20">
        <v>5</v>
      </c>
      <c r="B150" s="20" t="s">
        <v>39</v>
      </c>
      <c r="C150" s="20">
        <v>836</v>
      </c>
      <c r="D150" s="21">
        <v>44061</v>
      </c>
      <c r="E150" s="20" t="s">
        <v>744</v>
      </c>
      <c r="F150" s="20"/>
      <c r="G150" s="20" t="s">
        <v>745</v>
      </c>
      <c r="H150" s="20" t="s">
        <v>746</v>
      </c>
      <c r="I150" s="20" t="s">
        <v>43</v>
      </c>
      <c r="J150" s="21">
        <v>40638</v>
      </c>
      <c r="K150" s="20">
        <v>507</v>
      </c>
      <c r="L150" s="20"/>
      <c r="M150" s="20">
        <v>41</v>
      </c>
      <c r="N150" s="20">
        <v>36</v>
      </c>
      <c r="O150" s="20" t="s">
        <v>82</v>
      </c>
      <c r="P150" s="20" t="s">
        <v>56</v>
      </c>
      <c r="Q150" s="20"/>
      <c r="R150" s="20" t="s">
        <v>46</v>
      </c>
      <c r="S150" s="20">
        <v>8200204302</v>
      </c>
      <c r="T150" s="20" t="s">
        <v>747</v>
      </c>
      <c r="U150" s="20"/>
      <c r="V150" s="20">
        <v>9784155647</v>
      </c>
      <c r="W150" s="20" t="s">
        <v>748</v>
      </c>
      <c r="X150" s="20">
        <v>96000</v>
      </c>
      <c r="Y150" s="20" t="s">
        <v>49</v>
      </c>
      <c r="Z150" s="20" t="s">
        <v>49</v>
      </c>
      <c r="AA150" s="20" t="s">
        <v>59</v>
      </c>
      <c r="AB150" s="20">
        <v>11</v>
      </c>
      <c r="AC150" s="20" t="s">
        <v>51</v>
      </c>
      <c r="AD150" s="20">
        <v>1</v>
      </c>
    </row>
    <row r="151" spans="1:30" ht="30">
      <c r="A151" s="20">
        <v>5</v>
      </c>
      <c r="B151" s="20" t="s">
        <v>39</v>
      </c>
      <c r="C151" s="20">
        <v>838</v>
      </c>
      <c r="D151" s="21">
        <v>44061</v>
      </c>
      <c r="E151" s="20" t="s">
        <v>749</v>
      </c>
      <c r="F151" s="20"/>
      <c r="G151" s="20" t="s">
        <v>750</v>
      </c>
      <c r="H151" s="20" t="s">
        <v>751</v>
      </c>
      <c r="I151" s="20" t="s">
        <v>55</v>
      </c>
      <c r="J151" s="21">
        <v>40534</v>
      </c>
      <c r="K151" s="20">
        <v>508</v>
      </c>
      <c r="L151" s="20"/>
      <c r="M151" s="20">
        <v>41</v>
      </c>
      <c r="N151" s="20">
        <v>34</v>
      </c>
      <c r="O151" s="20" t="s">
        <v>44</v>
      </c>
      <c r="P151" s="20" t="s">
        <v>56</v>
      </c>
      <c r="Q151" s="20"/>
      <c r="R151" s="20" t="s">
        <v>46</v>
      </c>
      <c r="S151" s="20">
        <v>8200204302</v>
      </c>
      <c r="T151" s="20" t="s">
        <v>752</v>
      </c>
      <c r="U151" s="20"/>
      <c r="V151" s="20">
        <v>9829968485</v>
      </c>
      <c r="W151" s="20" t="s">
        <v>753</v>
      </c>
      <c r="X151" s="20">
        <v>480000</v>
      </c>
      <c r="Y151" s="20" t="s">
        <v>49</v>
      </c>
      <c r="Z151" s="20" t="s">
        <v>49</v>
      </c>
      <c r="AA151" s="20" t="s">
        <v>59</v>
      </c>
      <c r="AB151" s="20">
        <v>12</v>
      </c>
      <c r="AC151" s="20" t="s">
        <v>51</v>
      </c>
      <c r="AD151" s="20">
        <v>1</v>
      </c>
    </row>
    <row r="152" spans="1:30" ht="30">
      <c r="A152" s="20">
        <v>5</v>
      </c>
      <c r="B152" s="20" t="s">
        <v>39</v>
      </c>
      <c r="C152" s="20">
        <v>906</v>
      </c>
      <c r="D152" s="21">
        <v>44081</v>
      </c>
      <c r="E152" s="20" t="s">
        <v>754</v>
      </c>
      <c r="F152" s="20"/>
      <c r="G152" s="20" t="s">
        <v>755</v>
      </c>
      <c r="H152" s="20" t="s">
        <v>756</v>
      </c>
      <c r="I152" s="20" t="s">
        <v>55</v>
      </c>
      <c r="J152" s="21">
        <v>41091</v>
      </c>
      <c r="K152" s="20">
        <v>509</v>
      </c>
      <c r="L152" s="20"/>
      <c r="M152" s="20">
        <v>41</v>
      </c>
      <c r="N152" s="20">
        <v>30</v>
      </c>
      <c r="O152" s="20" t="s">
        <v>757</v>
      </c>
      <c r="P152" s="20" t="s">
        <v>56</v>
      </c>
      <c r="Q152" s="20"/>
      <c r="R152" s="20" t="s">
        <v>46</v>
      </c>
      <c r="S152" s="20">
        <v>8200204302</v>
      </c>
      <c r="T152" s="20" t="s">
        <v>758</v>
      </c>
      <c r="U152" s="20"/>
      <c r="V152" s="20">
        <v>9414758692</v>
      </c>
      <c r="W152" s="20" t="s">
        <v>759</v>
      </c>
      <c r="X152" s="20">
        <v>537144</v>
      </c>
      <c r="Y152" s="20" t="s">
        <v>49</v>
      </c>
      <c r="Z152" s="20" t="s">
        <v>49</v>
      </c>
      <c r="AA152" s="20" t="s">
        <v>59</v>
      </c>
      <c r="AB152" s="20">
        <v>10</v>
      </c>
      <c r="AC152" s="20" t="s">
        <v>51</v>
      </c>
      <c r="AD152" s="20">
        <v>1</v>
      </c>
    </row>
    <row r="153" spans="1:30" ht="30">
      <c r="A153" s="20">
        <v>5</v>
      </c>
      <c r="B153" s="20" t="s">
        <v>39</v>
      </c>
      <c r="C153" s="20">
        <v>833</v>
      </c>
      <c r="D153" s="21">
        <v>44061</v>
      </c>
      <c r="E153" s="20" t="s">
        <v>760</v>
      </c>
      <c r="F153" s="20"/>
      <c r="G153" s="20" t="s">
        <v>427</v>
      </c>
      <c r="H153" s="20" t="s">
        <v>761</v>
      </c>
      <c r="I153" s="20" t="s">
        <v>43</v>
      </c>
      <c r="J153" s="21">
        <v>40799</v>
      </c>
      <c r="K153" s="20">
        <v>510</v>
      </c>
      <c r="L153" s="20"/>
      <c r="M153" s="20">
        <v>41</v>
      </c>
      <c r="N153" s="20">
        <v>29</v>
      </c>
      <c r="O153" s="20" t="s">
        <v>44</v>
      </c>
      <c r="P153" s="20" t="s">
        <v>56</v>
      </c>
      <c r="Q153" s="20"/>
      <c r="R153" s="20" t="s">
        <v>46</v>
      </c>
      <c r="S153" s="20">
        <v>8200204302</v>
      </c>
      <c r="T153" s="20" t="s">
        <v>762</v>
      </c>
      <c r="U153" s="20"/>
      <c r="V153" s="20">
        <v>9782613555</v>
      </c>
      <c r="W153" s="20" t="s">
        <v>429</v>
      </c>
      <c r="X153" s="20">
        <v>84000</v>
      </c>
      <c r="Y153" s="20" t="s">
        <v>49</v>
      </c>
      <c r="Z153" s="20" t="s">
        <v>49</v>
      </c>
      <c r="AA153" s="20" t="s">
        <v>59</v>
      </c>
      <c r="AB153" s="20">
        <v>11</v>
      </c>
      <c r="AC153" s="20" t="s">
        <v>51</v>
      </c>
      <c r="AD153" s="20">
        <v>1</v>
      </c>
    </row>
    <row r="154" spans="1:30" ht="30">
      <c r="A154" s="20">
        <v>5</v>
      </c>
      <c r="B154" s="20" t="s">
        <v>39</v>
      </c>
      <c r="C154" s="20">
        <v>841</v>
      </c>
      <c r="D154" s="21">
        <v>44061</v>
      </c>
      <c r="E154" s="20" t="s">
        <v>763</v>
      </c>
      <c r="F154" s="20"/>
      <c r="G154" s="20" t="s">
        <v>764</v>
      </c>
      <c r="H154" s="20" t="s">
        <v>765</v>
      </c>
      <c r="I154" s="20" t="s">
        <v>43</v>
      </c>
      <c r="J154" s="21">
        <v>40549</v>
      </c>
      <c r="K154" s="20">
        <v>511</v>
      </c>
      <c r="L154" s="20"/>
      <c r="M154" s="20">
        <v>41</v>
      </c>
      <c r="N154" s="20">
        <v>34</v>
      </c>
      <c r="O154" s="20" t="s">
        <v>44</v>
      </c>
      <c r="P154" s="20" t="s">
        <v>56</v>
      </c>
      <c r="Q154" s="20"/>
      <c r="R154" s="20" t="s">
        <v>46</v>
      </c>
      <c r="S154" s="20">
        <v>8200204302</v>
      </c>
      <c r="T154" s="20" t="s">
        <v>766</v>
      </c>
      <c r="U154" s="20"/>
      <c r="V154" s="20">
        <v>6360581441</v>
      </c>
      <c r="W154" s="20" t="s">
        <v>513</v>
      </c>
      <c r="X154" s="20">
        <v>60000</v>
      </c>
      <c r="Y154" s="20" t="s">
        <v>49</v>
      </c>
      <c r="Z154" s="20" t="s">
        <v>49</v>
      </c>
      <c r="AA154" s="20" t="s">
        <v>59</v>
      </c>
      <c r="AB154" s="20">
        <v>11</v>
      </c>
      <c r="AC154" s="20" t="s">
        <v>51</v>
      </c>
      <c r="AD154" s="20">
        <v>1</v>
      </c>
    </row>
    <row r="155" spans="1:30" ht="30">
      <c r="A155" s="20">
        <v>5</v>
      </c>
      <c r="B155" s="20" t="s">
        <v>39</v>
      </c>
      <c r="C155" s="20">
        <v>905</v>
      </c>
      <c r="D155" s="21">
        <v>44081</v>
      </c>
      <c r="E155" s="20" t="s">
        <v>767</v>
      </c>
      <c r="F155" s="20"/>
      <c r="G155" s="20" t="s">
        <v>768</v>
      </c>
      <c r="H155" s="20" t="s">
        <v>769</v>
      </c>
      <c r="I155" s="20" t="s">
        <v>55</v>
      </c>
      <c r="J155" s="21">
        <v>41142</v>
      </c>
      <c r="K155" s="20">
        <v>512</v>
      </c>
      <c r="L155" s="20"/>
      <c r="M155" s="20">
        <v>41</v>
      </c>
      <c r="N155" s="20">
        <v>33</v>
      </c>
      <c r="O155" s="20" t="s">
        <v>44</v>
      </c>
      <c r="P155" s="20" t="s">
        <v>45</v>
      </c>
      <c r="Q155" s="20"/>
      <c r="R155" s="20" t="s">
        <v>46</v>
      </c>
      <c r="S155" s="20">
        <v>8200204302</v>
      </c>
      <c r="T155" s="20" t="s">
        <v>770</v>
      </c>
      <c r="U155" s="20"/>
      <c r="V155" s="20">
        <v>7737595085</v>
      </c>
      <c r="W155" s="20" t="s">
        <v>174</v>
      </c>
      <c r="X155" s="20">
        <v>100000</v>
      </c>
      <c r="Y155" s="20" t="s">
        <v>49</v>
      </c>
      <c r="Z155" s="20" t="s">
        <v>49</v>
      </c>
      <c r="AA155" s="20" t="s">
        <v>50</v>
      </c>
      <c r="AB155" s="20">
        <v>10</v>
      </c>
      <c r="AC155" s="20" t="s">
        <v>51</v>
      </c>
      <c r="AD155" s="20">
        <v>1</v>
      </c>
    </row>
    <row r="156" spans="1:30" ht="30">
      <c r="A156" s="20">
        <v>5</v>
      </c>
      <c r="B156" s="20" t="s">
        <v>39</v>
      </c>
      <c r="C156" s="20">
        <v>902</v>
      </c>
      <c r="D156" s="21">
        <v>44081</v>
      </c>
      <c r="E156" s="20" t="s">
        <v>771</v>
      </c>
      <c r="F156" s="20"/>
      <c r="G156" s="20" t="s">
        <v>772</v>
      </c>
      <c r="H156" s="20" t="s">
        <v>773</v>
      </c>
      <c r="I156" s="20" t="s">
        <v>43</v>
      </c>
      <c r="J156" s="21">
        <v>39989</v>
      </c>
      <c r="K156" s="20">
        <v>513</v>
      </c>
      <c r="L156" s="20"/>
      <c r="M156" s="20">
        <v>41</v>
      </c>
      <c r="N156" s="20">
        <v>33</v>
      </c>
      <c r="O156" s="20" t="s">
        <v>151</v>
      </c>
      <c r="P156" s="20" t="s">
        <v>56</v>
      </c>
      <c r="Q156" s="20"/>
      <c r="R156" s="20" t="s">
        <v>46</v>
      </c>
      <c r="S156" s="20">
        <v>8200204302</v>
      </c>
      <c r="T156" s="20" t="s">
        <v>774</v>
      </c>
      <c r="U156" s="20"/>
      <c r="V156" s="20">
        <v>9782628056</v>
      </c>
      <c r="W156" s="20" t="s">
        <v>103</v>
      </c>
      <c r="X156" s="20">
        <v>480000</v>
      </c>
      <c r="Y156" s="20" t="s">
        <v>49</v>
      </c>
      <c r="Z156" s="20" t="s">
        <v>49</v>
      </c>
      <c r="AA156" s="20" t="s">
        <v>59</v>
      </c>
      <c r="AB156" s="20">
        <v>13</v>
      </c>
      <c r="AC156" s="20" t="s">
        <v>51</v>
      </c>
      <c r="AD156" s="20">
        <v>1</v>
      </c>
    </row>
    <row r="157" spans="1:30" ht="30">
      <c r="A157" s="20">
        <v>5</v>
      </c>
      <c r="B157" s="20" t="s">
        <v>39</v>
      </c>
      <c r="C157" s="20">
        <v>844</v>
      </c>
      <c r="D157" s="21">
        <v>44061</v>
      </c>
      <c r="E157" s="20" t="s">
        <v>775</v>
      </c>
      <c r="F157" s="20"/>
      <c r="G157" s="20" t="s">
        <v>776</v>
      </c>
      <c r="H157" s="20" t="s">
        <v>777</v>
      </c>
      <c r="I157" s="20" t="s">
        <v>55</v>
      </c>
      <c r="J157" s="21">
        <v>40482</v>
      </c>
      <c r="K157" s="20">
        <v>514</v>
      </c>
      <c r="L157" s="20"/>
      <c r="M157" s="20">
        <v>41</v>
      </c>
      <c r="N157" s="20">
        <v>37</v>
      </c>
      <c r="O157" s="20" t="s">
        <v>145</v>
      </c>
      <c r="P157" s="20" t="s">
        <v>56</v>
      </c>
      <c r="Q157" s="20"/>
      <c r="R157" s="20" t="s">
        <v>46</v>
      </c>
      <c r="S157" s="20">
        <v>8200204302</v>
      </c>
      <c r="T157" s="20" t="s">
        <v>778</v>
      </c>
      <c r="U157" s="20"/>
      <c r="V157" s="20">
        <v>9784767049</v>
      </c>
      <c r="W157" s="20" t="s">
        <v>779</v>
      </c>
      <c r="X157" s="20">
        <v>60000</v>
      </c>
      <c r="Y157" s="20" t="s">
        <v>49</v>
      </c>
      <c r="Z157" s="20" t="s">
        <v>49</v>
      </c>
      <c r="AA157" s="20" t="s">
        <v>59</v>
      </c>
      <c r="AB157" s="20">
        <v>12</v>
      </c>
      <c r="AC157" s="20" t="s">
        <v>51</v>
      </c>
      <c r="AD157" s="20">
        <v>1</v>
      </c>
    </row>
    <row r="158" spans="1:30" ht="30">
      <c r="A158" s="20">
        <v>5</v>
      </c>
      <c r="B158" s="20" t="s">
        <v>39</v>
      </c>
      <c r="C158" s="20">
        <v>904</v>
      </c>
      <c r="D158" s="21">
        <v>44081</v>
      </c>
      <c r="E158" s="20" t="s">
        <v>780</v>
      </c>
      <c r="F158" s="20"/>
      <c r="G158" s="20" t="s">
        <v>781</v>
      </c>
      <c r="H158" s="20" t="s">
        <v>782</v>
      </c>
      <c r="I158" s="20" t="s">
        <v>55</v>
      </c>
      <c r="J158" s="21">
        <v>40750</v>
      </c>
      <c r="K158" s="20">
        <v>515</v>
      </c>
      <c r="L158" s="20"/>
      <c r="M158" s="20">
        <v>41</v>
      </c>
      <c r="N158" s="20">
        <v>33</v>
      </c>
      <c r="O158" s="20" t="s">
        <v>82</v>
      </c>
      <c r="P158" s="20" t="s">
        <v>56</v>
      </c>
      <c r="Q158" s="20"/>
      <c r="R158" s="20" t="s">
        <v>46</v>
      </c>
      <c r="S158" s="20">
        <v>8200204302</v>
      </c>
      <c r="T158" s="20" t="s">
        <v>783</v>
      </c>
      <c r="U158" s="20"/>
      <c r="V158" s="20">
        <v>9571597070</v>
      </c>
      <c r="W158" s="20" t="s">
        <v>784</v>
      </c>
      <c r="X158" s="20">
        <v>72000</v>
      </c>
      <c r="Y158" s="20" t="s">
        <v>49</v>
      </c>
      <c r="Z158" s="20" t="s">
        <v>49</v>
      </c>
      <c r="AA158" s="20" t="s">
        <v>59</v>
      </c>
      <c r="AB158" s="20">
        <v>11</v>
      </c>
      <c r="AC158" s="20" t="s">
        <v>51</v>
      </c>
      <c r="AD158" s="20">
        <v>1</v>
      </c>
    </row>
    <row r="159" spans="1:30" ht="30">
      <c r="A159" s="20">
        <v>5</v>
      </c>
      <c r="B159" s="20" t="s">
        <v>39</v>
      </c>
      <c r="C159" s="20">
        <v>493</v>
      </c>
      <c r="D159" s="21">
        <v>42860</v>
      </c>
      <c r="E159" s="20" t="s">
        <v>785</v>
      </c>
      <c r="F159" s="20"/>
      <c r="G159" s="20" t="s">
        <v>786</v>
      </c>
      <c r="H159" s="20" t="s">
        <v>787</v>
      </c>
      <c r="I159" s="20" t="s">
        <v>55</v>
      </c>
      <c r="J159" s="21">
        <v>40476</v>
      </c>
      <c r="K159" s="20">
        <v>516</v>
      </c>
      <c r="L159" s="20"/>
      <c r="M159" s="20">
        <v>41</v>
      </c>
      <c r="N159" s="20">
        <v>34</v>
      </c>
      <c r="O159" s="20" t="s">
        <v>44</v>
      </c>
      <c r="P159" s="20" t="s">
        <v>56</v>
      </c>
      <c r="Q159" s="20"/>
      <c r="R159" s="20" t="s">
        <v>46</v>
      </c>
      <c r="S159" s="20">
        <v>8200204302</v>
      </c>
      <c r="T159" s="20" t="s">
        <v>788</v>
      </c>
      <c r="U159" s="20"/>
      <c r="V159" s="20">
        <v>9680913677</v>
      </c>
      <c r="W159" s="20" t="s">
        <v>789</v>
      </c>
      <c r="X159" s="20">
        <v>35000</v>
      </c>
      <c r="Y159" s="20" t="s">
        <v>49</v>
      </c>
      <c r="Z159" s="20" t="s">
        <v>49</v>
      </c>
      <c r="AA159" s="20" t="s">
        <v>59</v>
      </c>
      <c r="AB159" s="20">
        <v>12</v>
      </c>
      <c r="AC159" s="20" t="s">
        <v>51</v>
      </c>
      <c r="AD159" s="20">
        <v>3</v>
      </c>
    </row>
    <row r="160" spans="1:30" ht="30">
      <c r="A160" s="20">
        <v>5</v>
      </c>
      <c r="B160" s="20" t="s">
        <v>39</v>
      </c>
      <c r="C160" s="20">
        <v>534</v>
      </c>
      <c r="D160" s="21">
        <v>42941</v>
      </c>
      <c r="E160" s="20" t="s">
        <v>790</v>
      </c>
      <c r="F160" s="20"/>
      <c r="G160" s="20" t="s">
        <v>791</v>
      </c>
      <c r="H160" s="20" t="s">
        <v>792</v>
      </c>
      <c r="I160" s="20" t="s">
        <v>55</v>
      </c>
      <c r="J160" s="21">
        <v>40338</v>
      </c>
      <c r="K160" s="20">
        <v>517</v>
      </c>
      <c r="L160" s="20"/>
      <c r="M160" s="20">
        <v>41</v>
      </c>
      <c r="N160" s="20">
        <v>36</v>
      </c>
      <c r="O160" s="20" t="s">
        <v>82</v>
      </c>
      <c r="P160" s="20" t="s">
        <v>56</v>
      </c>
      <c r="Q160" s="20"/>
      <c r="R160" s="20" t="s">
        <v>46</v>
      </c>
      <c r="S160" s="20">
        <v>8200204302</v>
      </c>
      <c r="T160" s="20" t="s">
        <v>793</v>
      </c>
      <c r="U160" s="20"/>
      <c r="V160" s="20">
        <v>8890515598</v>
      </c>
      <c r="W160" s="20" t="s">
        <v>794</v>
      </c>
      <c r="X160" s="20">
        <v>30000</v>
      </c>
      <c r="Y160" s="20" t="s">
        <v>49</v>
      </c>
      <c r="Z160" s="20" t="s">
        <v>49</v>
      </c>
      <c r="AA160" s="20" t="s">
        <v>59</v>
      </c>
      <c r="AB160" s="20">
        <v>12</v>
      </c>
      <c r="AC160" s="20" t="s">
        <v>51</v>
      </c>
      <c r="AD160" s="20">
        <v>0</v>
      </c>
    </row>
    <row r="161" spans="1:30" ht="30">
      <c r="A161" s="20">
        <v>5</v>
      </c>
      <c r="B161" s="20" t="s">
        <v>39</v>
      </c>
      <c r="C161" s="20">
        <v>497</v>
      </c>
      <c r="D161" s="21">
        <v>42907</v>
      </c>
      <c r="E161" s="20" t="s">
        <v>795</v>
      </c>
      <c r="F161" s="20"/>
      <c r="G161" s="20" t="s">
        <v>490</v>
      </c>
      <c r="H161" s="20" t="s">
        <v>796</v>
      </c>
      <c r="I161" s="20" t="s">
        <v>43</v>
      </c>
      <c r="J161" s="21">
        <v>40826</v>
      </c>
      <c r="K161" s="20">
        <v>518</v>
      </c>
      <c r="L161" s="20"/>
      <c r="M161" s="20">
        <v>41</v>
      </c>
      <c r="N161" s="20">
        <v>34</v>
      </c>
      <c r="O161" s="20" t="s">
        <v>44</v>
      </c>
      <c r="P161" s="20" t="s">
        <v>56</v>
      </c>
      <c r="Q161" s="20"/>
      <c r="R161" s="20" t="s">
        <v>46</v>
      </c>
      <c r="S161" s="20">
        <v>8200204302</v>
      </c>
      <c r="T161" s="20" t="s">
        <v>797</v>
      </c>
      <c r="U161" s="20" t="s">
        <v>798</v>
      </c>
      <c r="V161" s="20">
        <v>9928207592</v>
      </c>
      <c r="W161" s="20" t="s">
        <v>799</v>
      </c>
      <c r="X161" s="20">
        <v>42000</v>
      </c>
      <c r="Y161" s="20" t="s">
        <v>49</v>
      </c>
      <c r="Z161" s="20" t="s">
        <v>49</v>
      </c>
      <c r="AA161" s="20" t="s">
        <v>59</v>
      </c>
      <c r="AB161" s="20">
        <v>11</v>
      </c>
      <c r="AC161" s="20" t="s">
        <v>51</v>
      </c>
      <c r="AD161" s="20">
        <v>0</v>
      </c>
    </row>
    <row r="162" spans="1:30" ht="30">
      <c r="A162" s="20">
        <v>5</v>
      </c>
      <c r="B162" s="20" t="s">
        <v>39</v>
      </c>
      <c r="C162" s="20">
        <v>539</v>
      </c>
      <c r="D162" s="21">
        <v>42966</v>
      </c>
      <c r="E162" s="20" t="s">
        <v>800</v>
      </c>
      <c r="F162" s="20"/>
      <c r="G162" s="20" t="s">
        <v>801</v>
      </c>
      <c r="H162" s="20" t="s">
        <v>802</v>
      </c>
      <c r="I162" s="20" t="s">
        <v>43</v>
      </c>
      <c r="J162" s="21">
        <v>40544</v>
      </c>
      <c r="K162" s="20">
        <v>519</v>
      </c>
      <c r="L162" s="20"/>
      <c r="M162" s="20">
        <v>41</v>
      </c>
      <c r="N162" s="20">
        <v>35</v>
      </c>
      <c r="O162" s="20" t="s">
        <v>44</v>
      </c>
      <c r="P162" s="20" t="s">
        <v>56</v>
      </c>
      <c r="Q162" s="20"/>
      <c r="R162" s="20" t="s">
        <v>46</v>
      </c>
      <c r="S162" s="20">
        <v>8200204302</v>
      </c>
      <c r="T162" s="20" t="s">
        <v>803</v>
      </c>
      <c r="U162" s="20" t="s">
        <v>804</v>
      </c>
      <c r="V162" s="20">
        <v>9799540170</v>
      </c>
      <c r="W162" s="20" t="s">
        <v>805</v>
      </c>
      <c r="X162" s="20">
        <v>35000</v>
      </c>
      <c r="Y162" s="20" t="s">
        <v>49</v>
      </c>
      <c r="Z162" s="20" t="s">
        <v>49</v>
      </c>
      <c r="AA162" s="20" t="s">
        <v>59</v>
      </c>
      <c r="AB162" s="20">
        <v>11</v>
      </c>
      <c r="AC162" s="20" t="s">
        <v>51</v>
      </c>
      <c r="AD162" s="20">
        <v>1</v>
      </c>
    </row>
    <row r="163" spans="1:30" ht="30">
      <c r="A163" s="20">
        <v>5</v>
      </c>
      <c r="B163" s="20" t="s">
        <v>39</v>
      </c>
      <c r="C163" s="20">
        <v>535</v>
      </c>
      <c r="D163" s="21">
        <v>42947</v>
      </c>
      <c r="E163" s="20" t="s">
        <v>806</v>
      </c>
      <c r="F163" s="20"/>
      <c r="G163" s="20" t="s">
        <v>807</v>
      </c>
      <c r="H163" s="20" t="s">
        <v>808</v>
      </c>
      <c r="I163" s="20" t="s">
        <v>43</v>
      </c>
      <c r="J163" s="21">
        <v>39762</v>
      </c>
      <c r="K163" s="20">
        <v>520</v>
      </c>
      <c r="L163" s="20"/>
      <c r="M163" s="20">
        <v>41</v>
      </c>
      <c r="N163" s="20">
        <v>27</v>
      </c>
      <c r="O163" s="20" t="s">
        <v>151</v>
      </c>
      <c r="P163" s="20" t="s">
        <v>56</v>
      </c>
      <c r="Q163" s="20"/>
      <c r="R163" s="20" t="s">
        <v>46</v>
      </c>
      <c r="S163" s="20">
        <v>8200204302</v>
      </c>
      <c r="T163" s="20" t="s">
        <v>809</v>
      </c>
      <c r="U163" s="20"/>
      <c r="V163" s="20">
        <v>9799902492</v>
      </c>
      <c r="W163" s="20" t="s">
        <v>810</v>
      </c>
      <c r="X163" s="20">
        <v>36000</v>
      </c>
      <c r="Y163" s="20" t="s">
        <v>49</v>
      </c>
      <c r="Z163" s="20" t="s">
        <v>49</v>
      </c>
      <c r="AA163" s="20" t="s">
        <v>59</v>
      </c>
      <c r="AB163" s="20">
        <v>14</v>
      </c>
      <c r="AC163" s="20" t="s">
        <v>51</v>
      </c>
      <c r="AD163" s="20">
        <v>0</v>
      </c>
    </row>
    <row r="164" spans="1:30" ht="30">
      <c r="A164" s="20">
        <v>5</v>
      </c>
      <c r="B164" s="20" t="s">
        <v>39</v>
      </c>
      <c r="C164" s="20">
        <v>839</v>
      </c>
      <c r="D164" s="21">
        <v>44061</v>
      </c>
      <c r="E164" s="20" t="s">
        <v>811</v>
      </c>
      <c r="F164" s="20"/>
      <c r="G164" s="20" t="s">
        <v>812</v>
      </c>
      <c r="H164" s="20" t="s">
        <v>474</v>
      </c>
      <c r="I164" s="20" t="s">
        <v>43</v>
      </c>
      <c r="J164" s="21">
        <v>40785</v>
      </c>
      <c r="K164" s="20">
        <v>521</v>
      </c>
      <c r="L164" s="20"/>
      <c r="M164" s="20">
        <v>41</v>
      </c>
      <c r="N164" s="20">
        <v>30</v>
      </c>
      <c r="O164" s="20" t="s">
        <v>44</v>
      </c>
      <c r="P164" s="20" t="s">
        <v>56</v>
      </c>
      <c r="Q164" s="20"/>
      <c r="R164" s="20" t="s">
        <v>46</v>
      </c>
      <c r="S164" s="20">
        <v>8200204302</v>
      </c>
      <c r="T164" s="20" t="s">
        <v>813</v>
      </c>
      <c r="U164" s="20"/>
      <c r="V164" s="20">
        <v>9784511557</v>
      </c>
      <c r="W164" s="20" t="s">
        <v>814</v>
      </c>
      <c r="X164" s="20">
        <v>96000</v>
      </c>
      <c r="Y164" s="20" t="s">
        <v>49</v>
      </c>
      <c r="Z164" s="20" t="s">
        <v>49</v>
      </c>
      <c r="AA164" s="20" t="s">
        <v>59</v>
      </c>
      <c r="AB164" s="20">
        <v>11</v>
      </c>
      <c r="AC164" s="20" t="s">
        <v>51</v>
      </c>
      <c r="AD164" s="20">
        <v>1</v>
      </c>
    </row>
    <row r="165" spans="1:30" ht="30">
      <c r="A165" s="20">
        <v>5</v>
      </c>
      <c r="B165" s="20" t="s">
        <v>39</v>
      </c>
      <c r="C165" s="20">
        <v>903</v>
      </c>
      <c r="D165" s="21">
        <v>44081</v>
      </c>
      <c r="E165" s="20" t="s">
        <v>815</v>
      </c>
      <c r="F165" s="20"/>
      <c r="G165" s="20" t="s">
        <v>816</v>
      </c>
      <c r="H165" s="20" t="s">
        <v>555</v>
      </c>
      <c r="I165" s="20" t="s">
        <v>43</v>
      </c>
      <c r="J165" s="21">
        <v>40734</v>
      </c>
      <c r="K165" s="20">
        <v>522</v>
      </c>
      <c r="L165" s="20"/>
      <c r="M165" s="20">
        <v>41</v>
      </c>
      <c r="N165" s="20">
        <v>37</v>
      </c>
      <c r="O165" s="20" t="s">
        <v>44</v>
      </c>
      <c r="P165" s="20" t="s">
        <v>56</v>
      </c>
      <c r="Q165" s="20"/>
      <c r="R165" s="20" t="s">
        <v>46</v>
      </c>
      <c r="S165" s="20">
        <v>8200204302</v>
      </c>
      <c r="T165" s="20" t="s">
        <v>700</v>
      </c>
      <c r="U165" s="20"/>
      <c r="V165" s="20">
        <v>7300217087</v>
      </c>
      <c r="W165" s="20" t="s">
        <v>817</v>
      </c>
      <c r="X165" s="20">
        <v>92000</v>
      </c>
      <c r="Y165" s="20" t="s">
        <v>49</v>
      </c>
      <c r="Z165" s="20" t="s">
        <v>49</v>
      </c>
      <c r="AA165" s="20" t="s">
        <v>59</v>
      </c>
      <c r="AB165" s="20">
        <v>11</v>
      </c>
      <c r="AC165" s="20" t="s">
        <v>51</v>
      </c>
      <c r="AD165" s="20">
        <v>1</v>
      </c>
    </row>
    <row r="166" spans="1:30" ht="30">
      <c r="A166" s="20">
        <v>5</v>
      </c>
      <c r="B166" s="20" t="s">
        <v>39</v>
      </c>
      <c r="C166" s="20">
        <v>531</v>
      </c>
      <c r="D166" s="21">
        <v>42936</v>
      </c>
      <c r="E166" s="20" t="s">
        <v>818</v>
      </c>
      <c r="F166" s="20"/>
      <c r="G166" s="20" t="s">
        <v>819</v>
      </c>
      <c r="H166" s="20" t="s">
        <v>820</v>
      </c>
      <c r="I166" s="20" t="s">
        <v>43</v>
      </c>
      <c r="J166" s="21">
        <v>40716</v>
      </c>
      <c r="K166" s="20">
        <v>523</v>
      </c>
      <c r="L166" s="20"/>
      <c r="M166" s="20">
        <v>41</v>
      </c>
      <c r="N166" s="20">
        <v>23</v>
      </c>
      <c r="O166" s="20" t="s">
        <v>44</v>
      </c>
      <c r="P166" s="20" t="s">
        <v>45</v>
      </c>
      <c r="Q166" s="20"/>
      <c r="R166" s="20" t="s">
        <v>46</v>
      </c>
      <c r="S166" s="20">
        <v>8200204302</v>
      </c>
      <c r="T166" s="20" t="s">
        <v>821</v>
      </c>
      <c r="U166" s="20"/>
      <c r="V166" s="20">
        <v>9587904055</v>
      </c>
      <c r="W166" s="20" t="s">
        <v>822</v>
      </c>
      <c r="X166" s="20">
        <v>42000</v>
      </c>
      <c r="Y166" s="20" t="s">
        <v>49</v>
      </c>
      <c r="Z166" s="20" t="s">
        <v>49</v>
      </c>
      <c r="AA166" s="20" t="s">
        <v>50</v>
      </c>
      <c r="AB166" s="20">
        <v>11</v>
      </c>
      <c r="AC166" s="20" t="s">
        <v>51</v>
      </c>
      <c r="AD166" s="20">
        <v>0</v>
      </c>
    </row>
    <row r="167" spans="1:30" ht="30">
      <c r="A167" s="20">
        <v>5</v>
      </c>
      <c r="B167" s="20" t="s">
        <v>39</v>
      </c>
      <c r="C167" s="20">
        <v>512</v>
      </c>
      <c r="D167" s="21">
        <v>42922</v>
      </c>
      <c r="E167" s="20" t="s">
        <v>823</v>
      </c>
      <c r="F167" s="20"/>
      <c r="G167" s="20" t="s">
        <v>824</v>
      </c>
      <c r="H167" s="20" t="s">
        <v>825</v>
      </c>
      <c r="I167" s="20" t="s">
        <v>55</v>
      </c>
      <c r="J167" s="21">
        <v>41069</v>
      </c>
      <c r="K167" s="20">
        <v>524</v>
      </c>
      <c r="L167" s="20"/>
      <c r="M167" s="20">
        <v>41</v>
      </c>
      <c r="N167" s="20">
        <v>18</v>
      </c>
      <c r="O167" s="20" t="s">
        <v>44</v>
      </c>
      <c r="P167" s="20" t="s">
        <v>56</v>
      </c>
      <c r="Q167" s="20"/>
      <c r="R167" s="20" t="s">
        <v>46</v>
      </c>
      <c r="S167" s="20">
        <v>8200204302</v>
      </c>
      <c r="T167" s="20" t="s">
        <v>826</v>
      </c>
      <c r="U167" s="20"/>
      <c r="V167" s="20">
        <v>9799382577</v>
      </c>
      <c r="W167" s="20" t="s">
        <v>827</v>
      </c>
      <c r="X167" s="20">
        <v>30000</v>
      </c>
      <c r="Y167" s="20" t="s">
        <v>49</v>
      </c>
      <c r="Z167" s="20" t="s">
        <v>49</v>
      </c>
      <c r="AA167" s="20" t="s">
        <v>59</v>
      </c>
      <c r="AB167" s="20">
        <v>10</v>
      </c>
      <c r="AC167" s="20" t="s">
        <v>51</v>
      </c>
      <c r="AD167" s="20">
        <v>0</v>
      </c>
    </row>
    <row r="168" spans="1:30" ht="30">
      <c r="A168" s="20">
        <v>5</v>
      </c>
      <c r="B168" s="20" t="s">
        <v>39</v>
      </c>
      <c r="C168" s="20">
        <v>632</v>
      </c>
      <c r="D168" s="21">
        <v>43658</v>
      </c>
      <c r="E168" s="20" t="s">
        <v>828</v>
      </c>
      <c r="F168" s="20"/>
      <c r="G168" s="20" t="s">
        <v>829</v>
      </c>
      <c r="H168" s="20" t="s">
        <v>830</v>
      </c>
      <c r="I168" s="20" t="s">
        <v>43</v>
      </c>
      <c r="J168" s="21">
        <v>39725</v>
      </c>
      <c r="K168" s="20">
        <v>525</v>
      </c>
      <c r="L168" s="20"/>
      <c r="M168" s="20">
        <v>41</v>
      </c>
      <c r="N168" s="20">
        <v>27</v>
      </c>
      <c r="O168" s="20" t="s">
        <v>82</v>
      </c>
      <c r="P168" s="20" t="s">
        <v>56</v>
      </c>
      <c r="Q168" s="20"/>
      <c r="R168" s="20" t="s">
        <v>46</v>
      </c>
      <c r="S168" s="20">
        <v>8200204302</v>
      </c>
      <c r="T168" s="20" t="s">
        <v>831</v>
      </c>
      <c r="U168" s="20" t="s">
        <v>832</v>
      </c>
      <c r="V168" s="20">
        <v>8306160572</v>
      </c>
      <c r="W168" s="20" t="s">
        <v>833</v>
      </c>
      <c r="X168" s="20">
        <v>36000</v>
      </c>
      <c r="Y168" s="20" t="s">
        <v>49</v>
      </c>
      <c r="Z168" s="20" t="s">
        <v>49</v>
      </c>
      <c r="AA168" s="20" t="s">
        <v>59</v>
      </c>
      <c r="AB168" s="20">
        <v>14</v>
      </c>
      <c r="AC168" s="20" t="s">
        <v>51</v>
      </c>
      <c r="AD168" s="20">
        <v>2</v>
      </c>
    </row>
    <row r="169" spans="1:30" ht="30">
      <c r="A169" s="20">
        <v>5</v>
      </c>
      <c r="B169" s="20" t="s">
        <v>39</v>
      </c>
      <c r="C169" s="20">
        <v>494</v>
      </c>
      <c r="D169" s="21">
        <v>42860</v>
      </c>
      <c r="E169" s="20" t="s">
        <v>834</v>
      </c>
      <c r="F169" s="20"/>
      <c r="G169" s="20" t="s">
        <v>835</v>
      </c>
      <c r="H169" s="20" t="s">
        <v>836</v>
      </c>
      <c r="I169" s="20" t="s">
        <v>43</v>
      </c>
      <c r="J169" s="21">
        <v>41025</v>
      </c>
      <c r="K169" s="20">
        <v>526</v>
      </c>
      <c r="L169" s="20"/>
      <c r="M169" s="20">
        <v>41</v>
      </c>
      <c r="N169" s="20">
        <v>31</v>
      </c>
      <c r="O169" s="20" t="s">
        <v>44</v>
      </c>
      <c r="P169" s="20" t="s">
        <v>45</v>
      </c>
      <c r="Q169" s="20"/>
      <c r="R169" s="20" t="s">
        <v>46</v>
      </c>
      <c r="S169" s="20">
        <v>8200204302</v>
      </c>
      <c r="T169" s="20" t="s">
        <v>837</v>
      </c>
      <c r="U169" s="20"/>
      <c r="V169" s="20">
        <v>8890608559</v>
      </c>
      <c r="W169" s="20" t="s">
        <v>838</v>
      </c>
      <c r="X169" s="20">
        <v>30000</v>
      </c>
      <c r="Y169" s="20" t="s">
        <v>49</v>
      </c>
      <c r="Z169" s="20" t="s">
        <v>49</v>
      </c>
      <c r="AA169" s="20" t="s">
        <v>50</v>
      </c>
      <c r="AB169" s="20">
        <v>10</v>
      </c>
      <c r="AC169" s="20" t="s">
        <v>51</v>
      </c>
      <c r="AD169" s="20">
        <v>0</v>
      </c>
    </row>
    <row r="170" spans="1:30" ht="30">
      <c r="A170" s="20">
        <v>5</v>
      </c>
      <c r="B170" s="20" t="s">
        <v>39</v>
      </c>
      <c r="C170" s="20">
        <v>831</v>
      </c>
      <c r="D170" s="21">
        <v>44061</v>
      </c>
      <c r="E170" s="20" t="s">
        <v>839</v>
      </c>
      <c r="F170" s="20"/>
      <c r="G170" s="20" t="s">
        <v>840</v>
      </c>
      <c r="H170" s="20" t="s">
        <v>841</v>
      </c>
      <c r="I170" s="20" t="s">
        <v>43</v>
      </c>
      <c r="J170" s="21">
        <v>40961</v>
      </c>
      <c r="K170" s="20">
        <v>527</v>
      </c>
      <c r="L170" s="20"/>
      <c r="M170" s="20">
        <v>41</v>
      </c>
      <c r="N170" s="20">
        <v>19</v>
      </c>
      <c r="O170" s="20" t="s">
        <v>82</v>
      </c>
      <c r="P170" s="20" t="s">
        <v>56</v>
      </c>
      <c r="Q170" s="20"/>
      <c r="R170" s="20" t="s">
        <v>46</v>
      </c>
      <c r="S170" s="20">
        <v>8200204302</v>
      </c>
      <c r="T170" s="20" t="s">
        <v>842</v>
      </c>
      <c r="U170" s="20"/>
      <c r="V170" s="20">
        <v>9099952195</v>
      </c>
      <c r="W170" s="20" t="s">
        <v>843</v>
      </c>
      <c r="X170" s="20">
        <v>300000</v>
      </c>
      <c r="Y170" s="20" t="s">
        <v>49</v>
      </c>
      <c r="Z170" s="20" t="s">
        <v>49</v>
      </c>
      <c r="AA170" s="20" t="s">
        <v>59</v>
      </c>
      <c r="AB170" s="20">
        <v>10</v>
      </c>
      <c r="AC170" s="20" t="s">
        <v>51</v>
      </c>
      <c r="AD170" s="20">
        <v>1</v>
      </c>
    </row>
    <row r="171" spans="1:30" ht="30">
      <c r="A171" s="20">
        <v>5</v>
      </c>
      <c r="B171" s="20" t="s">
        <v>39</v>
      </c>
      <c r="C171" s="20">
        <v>834</v>
      </c>
      <c r="D171" s="21">
        <v>44061</v>
      </c>
      <c r="E171" s="20" t="s">
        <v>844</v>
      </c>
      <c r="F171" s="20"/>
      <c r="G171" s="20" t="s">
        <v>845</v>
      </c>
      <c r="H171" s="20" t="s">
        <v>846</v>
      </c>
      <c r="I171" s="20" t="s">
        <v>55</v>
      </c>
      <c r="J171" s="21">
        <v>40955</v>
      </c>
      <c r="K171" s="20">
        <v>528</v>
      </c>
      <c r="L171" s="20"/>
      <c r="M171" s="20">
        <v>41</v>
      </c>
      <c r="N171" s="20">
        <v>35</v>
      </c>
      <c r="O171" s="20" t="s">
        <v>44</v>
      </c>
      <c r="P171" s="20" t="s">
        <v>56</v>
      </c>
      <c r="Q171" s="20"/>
      <c r="R171" s="20" t="s">
        <v>46</v>
      </c>
      <c r="S171" s="20">
        <v>8200204302</v>
      </c>
      <c r="T171" s="20" t="s">
        <v>847</v>
      </c>
      <c r="U171" s="20" t="s">
        <v>848</v>
      </c>
      <c r="V171" s="20">
        <v>6367362510</v>
      </c>
      <c r="W171" s="20" t="s">
        <v>849</v>
      </c>
      <c r="X171" s="20">
        <v>96000</v>
      </c>
      <c r="Y171" s="20" t="s">
        <v>49</v>
      </c>
      <c r="Z171" s="20" t="s">
        <v>49</v>
      </c>
      <c r="AA171" s="20" t="s">
        <v>59</v>
      </c>
      <c r="AB171" s="20">
        <v>10</v>
      </c>
      <c r="AC171" s="20" t="s">
        <v>51</v>
      </c>
      <c r="AD171" s="20">
        <v>1</v>
      </c>
    </row>
    <row r="172" spans="1:30" ht="30">
      <c r="A172" s="20">
        <v>5</v>
      </c>
      <c r="B172" s="20" t="s">
        <v>39</v>
      </c>
      <c r="C172" s="20">
        <v>835</v>
      </c>
      <c r="D172" s="21">
        <v>42137</v>
      </c>
      <c r="E172" s="20" t="s">
        <v>468</v>
      </c>
      <c r="F172" s="20"/>
      <c r="G172" s="20" t="s">
        <v>850</v>
      </c>
      <c r="H172" s="20" t="s">
        <v>851</v>
      </c>
      <c r="I172" s="20" t="s">
        <v>43</v>
      </c>
      <c r="J172" s="21">
        <v>40638</v>
      </c>
      <c r="K172" s="20">
        <v>529</v>
      </c>
      <c r="L172" s="20"/>
      <c r="M172" s="20">
        <v>41</v>
      </c>
      <c r="N172" s="20">
        <v>30</v>
      </c>
      <c r="O172" s="20" t="s">
        <v>82</v>
      </c>
      <c r="P172" s="20" t="s">
        <v>56</v>
      </c>
      <c r="Q172" s="20"/>
      <c r="R172" s="20" t="s">
        <v>46</v>
      </c>
      <c r="S172" s="20">
        <v>8200204302</v>
      </c>
      <c r="T172" s="20" t="s">
        <v>852</v>
      </c>
      <c r="U172" s="20"/>
      <c r="V172" s="20">
        <v>9784358512</v>
      </c>
      <c r="W172" s="20" t="s">
        <v>853</v>
      </c>
      <c r="X172" s="20">
        <v>36000</v>
      </c>
      <c r="Y172" s="20" t="s">
        <v>49</v>
      </c>
      <c r="Z172" s="20" t="s">
        <v>49</v>
      </c>
      <c r="AA172" s="20" t="s">
        <v>59</v>
      </c>
      <c r="AB172" s="20">
        <v>11</v>
      </c>
      <c r="AC172" s="20" t="s">
        <v>51</v>
      </c>
      <c r="AD172" s="20">
        <v>2</v>
      </c>
    </row>
    <row r="173" spans="1:30" ht="30">
      <c r="A173" s="20">
        <v>5</v>
      </c>
      <c r="B173" s="20" t="s">
        <v>39</v>
      </c>
      <c r="C173" s="20">
        <v>536</v>
      </c>
      <c r="D173" s="21">
        <v>42955</v>
      </c>
      <c r="E173" s="20" t="s">
        <v>854</v>
      </c>
      <c r="F173" s="20"/>
      <c r="G173" s="20" t="s">
        <v>835</v>
      </c>
      <c r="H173" s="20" t="s">
        <v>541</v>
      </c>
      <c r="I173" s="20" t="s">
        <v>43</v>
      </c>
      <c r="J173" s="21">
        <v>40836</v>
      </c>
      <c r="K173" s="20">
        <v>530</v>
      </c>
      <c r="L173" s="20"/>
      <c r="M173" s="20">
        <v>41</v>
      </c>
      <c r="N173" s="20">
        <v>37</v>
      </c>
      <c r="O173" s="20" t="s">
        <v>44</v>
      </c>
      <c r="P173" s="20" t="s">
        <v>45</v>
      </c>
      <c r="Q173" s="20"/>
      <c r="R173" s="20" t="s">
        <v>46</v>
      </c>
      <c r="S173" s="20">
        <v>8200204302</v>
      </c>
      <c r="T173" s="20" t="s">
        <v>855</v>
      </c>
      <c r="U173" s="20"/>
      <c r="V173" s="20">
        <v>8890608559</v>
      </c>
      <c r="W173" s="20" t="s">
        <v>856</v>
      </c>
      <c r="X173" s="20">
        <v>65000</v>
      </c>
      <c r="Y173" s="20" t="s">
        <v>49</v>
      </c>
      <c r="Z173" s="20" t="s">
        <v>49</v>
      </c>
      <c r="AA173" s="20" t="s">
        <v>50</v>
      </c>
      <c r="AB173" s="20">
        <v>11</v>
      </c>
      <c r="AC173" s="20" t="s">
        <v>51</v>
      </c>
      <c r="AD173" s="20">
        <v>0</v>
      </c>
    </row>
    <row r="174" spans="1:30" ht="30">
      <c r="A174" s="20">
        <v>5</v>
      </c>
      <c r="B174" s="20" t="s">
        <v>39</v>
      </c>
      <c r="C174" s="20">
        <v>495</v>
      </c>
      <c r="D174" s="21">
        <v>42907</v>
      </c>
      <c r="E174" s="20" t="s">
        <v>857</v>
      </c>
      <c r="F174" s="20"/>
      <c r="G174" s="20" t="s">
        <v>858</v>
      </c>
      <c r="H174" s="20" t="s">
        <v>859</v>
      </c>
      <c r="I174" s="20" t="s">
        <v>55</v>
      </c>
      <c r="J174" s="21">
        <v>40909</v>
      </c>
      <c r="K174" s="20">
        <v>531</v>
      </c>
      <c r="L174" s="20"/>
      <c r="M174" s="20">
        <v>41</v>
      </c>
      <c r="N174" s="20">
        <v>27</v>
      </c>
      <c r="O174" s="20" t="s">
        <v>44</v>
      </c>
      <c r="P174" s="20" t="s">
        <v>45</v>
      </c>
      <c r="Q174" s="20"/>
      <c r="R174" s="20" t="s">
        <v>46</v>
      </c>
      <c r="S174" s="20">
        <v>8200204302</v>
      </c>
      <c r="T174" s="20" t="s">
        <v>860</v>
      </c>
      <c r="U174" s="20"/>
      <c r="V174" s="20">
        <v>7073556386</v>
      </c>
      <c r="W174" s="20" t="s">
        <v>861</v>
      </c>
      <c r="X174" s="20">
        <v>30000</v>
      </c>
      <c r="Y174" s="20" t="s">
        <v>49</v>
      </c>
      <c r="Z174" s="20" t="s">
        <v>49</v>
      </c>
      <c r="AA174" s="20" t="s">
        <v>50</v>
      </c>
      <c r="AB174" s="20">
        <v>10</v>
      </c>
      <c r="AC174" s="20" t="s">
        <v>51</v>
      </c>
      <c r="AD174" s="20">
        <v>0</v>
      </c>
    </row>
    <row r="175" spans="1:30" ht="30">
      <c r="A175" s="20">
        <v>5</v>
      </c>
      <c r="B175" s="20" t="s">
        <v>39</v>
      </c>
      <c r="C175" s="20">
        <v>530</v>
      </c>
      <c r="D175" s="21">
        <v>42936</v>
      </c>
      <c r="E175" s="20" t="s">
        <v>862</v>
      </c>
      <c r="F175" s="20"/>
      <c r="G175" s="20" t="s">
        <v>863</v>
      </c>
      <c r="H175" s="20" t="s">
        <v>516</v>
      </c>
      <c r="I175" s="20" t="s">
        <v>43</v>
      </c>
      <c r="J175" s="21">
        <v>40586</v>
      </c>
      <c r="K175" s="20">
        <v>532</v>
      </c>
      <c r="L175" s="20"/>
      <c r="M175" s="20">
        <v>41</v>
      </c>
      <c r="N175" s="20">
        <v>23</v>
      </c>
      <c r="O175" s="20" t="s">
        <v>44</v>
      </c>
      <c r="P175" s="20" t="s">
        <v>45</v>
      </c>
      <c r="Q175" s="20"/>
      <c r="R175" s="20" t="s">
        <v>46</v>
      </c>
      <c r="S175" s="20">
        <v>8200204302</v>
      </c>
      <c r="T175" s="20" t="s">
        <v>864</v>
      </c>
      <c r="U175" s="20" t="s">
        <v>865</v>
      </c>
      <c r="V175" s="20">
        <v>7742427298</v>
      </c>
      <c r="W175" s="20" t="s">
        <v>822</v>
      </c>
      <c r="X175" s="20">
        <v>36000</v>
      </c>
      <c r="Y175" s="20" t="s">
        <v>49</v>
      </c>
      <c r="Z175" s="20" t="s">
        <v>49</v>
      </c>
      <c r="AA175" s="20" t="s">
        <v>50</v>
      </c>
      <c r="AB175" s="20">
        <v>11</v>
      </c>
      <c r="AC175" s="20" t="s">
        <v>51</v>
      </c>
      <c r="AD175" s="20">
        <v>0</v>
      </c>
    </row>
    <row r="176" spans="1:30" ht="30">
      <c r="A176" s="20">
        <v>5</v>
      </c>
      <c r="B176" s="20" t="s">
        <v>39</v>
      </c>
      <c r="C176" s="20">
        <v>840</v>
      </c>
      <c r="D176" s="21">
        <v>44061</v>
      </c>
      <c r="E176" s="20" t="s">
        <v>866</v>
      </c>
      <c r="F176" s="20"/>
      <c r="G176" s="20" t="s">
        <v>867</v>
      </c>
      <c r="H176" s="20" t="s">
        <v>868</v>
      </c>
      <c r="I176" s="20" t="s">
        <v>43</v>
      </c>
      <c r="J176" s="21">
        <v>40669</v>
      </c>
      <c r="K176" s="20">
        <v>533</v>
      </c>
      <c r="L176" s="20"/>
      <c r="M176" s="20">
        <v>41</v>
      </c>
      <c r="N176" s="20">
        <v>34</v>
      </c>
      <c r="O176" s="20" t="s">
        <v>44</v>
      </c>
      <c r="P176" s="20" t="s">
        <v>56</v>
      </c>
      <c r="Q176" s="20"/>
      <c r="R176" s="20" t="s">
        <v>46</v>
      </c>
      <c r="S176" s="20">
        <v>8200204302</v>
      </c>
      <c r="T176" s="20" t="s">
        <v>869</v>
      </c>
      <c r="U176" s="20" t="s">
        <v>870</v>
      </c>
      <c r="V176" s="20">
        <v>9784367343</v>
      </c>
      <c r="W176" s="20" t="s">
        <v>871</v>
      </c>
      <c r="X176" s="20">
        <v>280000</v>
      </c>
      <c r="Y176" s="20" t="s">
        <v>49</v>
      </c>
      <c r="Z176" s="20" t="s">
        <v>49</v>
      </c>
      <c r="AA176" s="20" t="s">
        <v>59</v>
      </c>
      <c r="AB176" s="20">
        <v>11</v>
      </c>
      <c r="AC176" s="20" t="s">
        <v>51</v>
      </c>
      <c r="AD176" s="20">
        <v>1</v>
      </c>
    </row>
    <row r="177" spans="1:30" ht="30">
      <c r="A177" s="20">
        <v>5</v>
      </c>
      <c r="B177" s="20" t="s">
        <v>39</v>
      </c>
      <c r="C177" s="20">
        <v>837</v>
      </c>
      <c r="D177" s="21">
        <v>44061</v>
      </c>
      <c r="E177" s="20" t="s">
        <v>0</v>
      </c>
      <c r="F177" s="20"/>
      <c r="G177" s="20" t="s">
        <v>872</v>
      </c>
      <c r="H177" s="20" t="s">
        <v>873</v>
      </c>
      <c r="I177" s="20" t="s">
        <v>55</v>
      </c>
      <c r="J177" s="21">
        <v>40356</v>
      </c>
      <c r="K177" s="20">
        <v>534</v>
      </c>
      <c r="L177" s="20"/>
      <c r="M177" s="20">
        <v>41</v>
      </c>
      <c r="N177" s="20">
        <v>34</v>
      </c>
      <c r="O177" s="20" t="s">
        <v>145</v>
      </c>
      <c r="P177" s="20" t="s">
        <v>56</v>
      </c>
      <c r="Q177" s="20"/>
      <c r="R177" s="20" t="s">
        <v>46</v>
      </c>
      <c r="S177" s="20">
        <v>8200204302</v>
      </c>
      <c r="T177" s="20" t="s">
        <v>874</v>
      </c>
      <c r="U177" s="20"/>
      <c r="V177" s="20">
        <v>7014736217</v>
      </c>
      <c r="W177" s="20" t="s">
        <v>875</v>
      </c>
      <c r="X177" s="20">
        <v>60000</v>
      </c>
      <c r="Y177" s="20" t="s">
        <v>49</v>
      </c>
      <c r="Z177" s="20" t="s">
        <v>49</v>
      </c>
      <c r="AA177" s="20" t="s">
        <v>59</v>
      </c>
      <c r="AB177" s="20">
        <v>12</v>
      </c>
      <c r="AC177" s="20" t="s">
        <v>51</v>
      </c>
      <c r="AD177" s="20">
        <v>1</v>
      </c>
    </row>
    <row r="178" spans="1:30" ht="30">
      <c r="A178" s="20">
        <v>8</v>
      </c>
      <c r="B178" s="20" t="s">
        <v>39</v>
      </c>
      <c r="C178" s="20">
        <v>896</v>
      </c>
      <c r="D178" s="21">
        <v>44081</v>
      </c>
      <c r="E178" s="20" t="s">
        <v>876</v>
      </c>
      <c r="F178" s="20"/>
      <c r="G178" s="20" t="s">
        <v>877</v>
      </c>
      <c r="H178" s="20" t="s">
        <v>878</v>
      </c>
      <c r="I178" s="20" t="s">
        <v>55</v>
      </c>
      <c r="J178" s="21">
        <v>41074</v>
      </c>
      <c r="K178" s="20">
        <v>601</v>
      </c>
      <c r="L178" s="20"/>
      <c r="M178" s="20">
        <v>67</v>
      </c>
      <c r="N178" s="20">
        <v>66</v>
      </c>
      <c r="O178" s="20" t="s">
        <v>44</v>
      </c>
      <c r="P178" s="20" t="s">
        <v>56</v>
      </c>
      <c r="Q178" s="20"/>
      <c r="R178" s="20" t="s">
        <v>46</v>
      </c>
      <c r="S178" s="20">
        <v>8200204302</v>
      </c>
      <c r="T178" s="20" t="s">
        <v>879</v>
      </c>
      <c r="U178" s="20"/>
      <c r="V178" s="20">
        <v>9537026187</v>
      </c>
      <c r="W178" s="20" t="s">
        <v>880</v>
      </c>
      <c r="X178" s="20">
        <v>60000</v>
      </c>
      <c r="Y178" s="20" t="s">
        <v>49</v>
      </c>
      <c r="Z178" s="20" t="s">
        <v>49</v>
      </c>
      <c r="AA178" s="20" t="s">
        <v>59</v>
      </c>
      <c r="AB178" s="20">
        <v>10</v>
      </c>
      <c r="AC178" s="20" t="s">
        <v>51</v>
      </c>
      <c r="AD178" s="20">
        <v>1</v>
      </c>
    </row>
    <row r="179" spans="1:30" ht="30">
      <c r="A179" s="20">
        <v>8</v>
      </c>
      <c r="B179" s="20" t="s">
        <v>39</v>
      </c>
      <c r="C179" s="20">
        <v>821</v>
      </c>
      <c r="D179" s="21">
        <v>44061</v>
      </c>
      <c r="E179" s="20" t="s">
        <v>881</v>
      </c>
      <c r="F179" s="20"/>
      <c r="G179" s="20" t="s">
        <v>882</v>
      </c>
      <c r="H179" s="20" t="s">
        <v>883</v>
      </c>
      <c r="I179" s="20" t="s">
        <v>55</v>
      </c>
      <c r="J179" s="21">
        <v>40532</v>
      </c>
      <c r="K179" s="20">
        <v>602</v>
      </c>
      <c r="L179" s="20"/>
      <c r="M179" s="20">
        <v>67</v>
      </c>
      <c r="N179" s="20">
        <v>33</v>
      </c>
      <c r="O179" s="20" t="s">
        <v>44</v>
      </c>
      <c r="P179" s="20" t="s">
        <v>45</v>
      </c>
      <c r="Q179" s="20"/>
      <c r="R179" s="20" t="s">
        <v>46</v>
      </c>
      <c r="S179" s="20">
        <v>8200204302</v>
      </c>
      <c r="T179" s="20" t="s">
        <v>884</v>
      </c>
      <c r="U179" s="20"/>
      <c r="V179" s="20">
        <v>8209088110</v>
      </c>
      <c r="W179" s="20" t="s">
        <v>885</v>
      </c>
      <c r="X179" s="20">
        <v>84000</v>
      </c>
      <c r="Y179" s="20" t="s">
        <v>289</v>
      </c>
      <c r="Z179" s="20" t="s">
        <v>49</v>
      </c>
      <c r="AA179" s="20" t="s">
        <v>50</v>
      </c>
      <c r="AB179" s="20">
        <v>12</v>
      </c>
      <c r="AC179" s="20" t="s">
        <v>51</v>
      </c>
      <c r="AD179" s="20">
        <v>1</v>
      </c>
    </row>
    <row r="180" spans="1:30" ht="30">
      <c r="A180" s="20">
        <v>8</v>
      </c>
      <c r="B180" s="20" t="s">
        <v>39</v>
      </c>
      <c r="C180" s="20">
        <v>899</v>
      </c>
      <c r="D180" s="21">
        <v>44081</v>
      </c>
      <c r="E180" s="20" t="s">
        <v>886</v>
      </c>
      <c r="F180" s="20"/>
      <c r="G180" s="20" t="s">
        <v>887</v>
      </c>
      <c r="H180" s="20" t="s">
        <v>190</v>
      </c>
      <c r="I180" s="20" t="s">
        <v>55</v>
      </c>
      <c r="J180" s="21">
        <v>39958</v>
      </c>
      <c r="K180" s="20">
        <v>603</v>
      </c>
      <c r="L180" s="20"/>
      <c r="M180" s="20">
        <v>67</v>
      </c>
      <c r="N180" s="20">
        <v>59</v>
      </c>
      <c r="O180" s="20" t="s">
        <v>44</v>
      </c>
      <c r="P180" s="20" t="s">
        <v>56</v>
      </c>
      <c r="Q180" s="20"/>
      <c r="R180" s="20" t="s">
        <v>46</v>
      </c>
      <c r="S180" s="20">
        <v>8200204302</v>
      </c>
      <c r="T180" s="20" t="s">
        <v>888</v>
      </c>
      <c r="U180" s="20" t="s">
        <v>889</v>
      </c>
      <c r="V180" s="20">
        <v>9829968485</v>
      </c>
      <c r="W180" s="20" t="s">
        <v>890</v>
      </c>
      <c r="X180" s="20">
        <v>40000</v>
      </c>
      <c r="Y180" s="20" t="s">
        <v>49</v>
      </c>
      <c r="Z180" s="20" t="s">
        <v>49</v>
      </c>
      <c r="AA180" s="20" t="s">
        <v>59</v>
      </c>
      <c r="AB180" s="20">
        <v>13</v>
      </c>
      <c r="AC180" s="20" t="s">
        <v>51</v>
      </c>
      <c r="AD180" s="20">
        <v>3</v>
      </c>
    </row>
    <row r="181" spans="1:30" ht="30">
      <c r="A181" s="20">
        <v>8</v>
      </c>
      <c r="B181" s="20" t="s">
        <v>39</v>
      </c>
      <c r="C181" s="20">
        <v>898</v>
      </c>
      <c r="D181" s="21">
        <v>44081</v>
      </c>
      <c r="E181" s="20" t="s">
        <v>891</v>
      </c>
      <c r="F181" s="20"/>
      <c r="G181" s="20" t="s">
        <v>892</v>
      </c>
      <c r="H181" s="20" t="s">
        <v>704</v>
      </c>
      <c r="I181" s="20" t="s">
        <v>43</v>
      </c>
      <c r="J181" s="21">
        <v>40168</v>
      </c>
      <c r="K181" s="20">
        <v>604</v>
      </c>
      <c r="L181" s="20"/>
      <c r="M181" s="20">
        <v>67</v>
      </c>
      <c r="N181" s="20">
        <v>65</v>
      </c>
      <c r="O181" s="20" t="s">
        <v>82</v>
      </c>
      <c r="P181" s="20" t="s">
        <v>56</v>
      </c>
      <c r="Q181" s="20"/>
      <c r="R181" s="20" t="s">
        <v>46</v>
      </c>
      <c r="S181" s="20">
        <v>8200204302</v>
      </c>
      <c r="T181" s="20" t="s">
        <v>893</v>
      </c>
      <c r="U181" s="20" t="s">
        <v>649</v>
      </c>
      <c r="V181" s="20">
        <v>9636174725</v>
      </c>
      <c r="W181" s="20" t="s">
        <v>894</v>
      </c>
      <c r="X181" s="20">
        <v>324000</v>
      </c>
      <c r="Y181" s="20" t="s">
        <v>49</v>
      </c>
      <c r="Z181" s="20" t="s">
        <v>49</v>
      </c>
      <c r="AA181" s="20" t="s">
        <v>59</v>
      </c>
      <c r="AB181" s="20">
        <v>13</v>
      </c>
      <c r="AC181" s="20" t="s">
        <v>51</v>
      </c>
      <c r="AD181" s="20">
        <v>1</v>
      </c>
    </row>
    <row r="182" spans="1:30" ht="30">
      <c r="A182" s="20">
        <v>8</v>
      </c>
      <c r="B182" s="20" t="s">
        <v>39</v>
      </c>
      <c r="C182" s="20">
        <v>825</v>
      </c>
      <c r="D182" s="21">
        <v>44061</v>
      </c>
      <c r="E182" s="20" t="s">
        <v>895</v>
      </c>
      <c r="F182" s="20"/>
      <c r="G182" s="20" t="s">
        <v>690</v>
      </c>
      <c r="H182" s="20" t="s">
        <v>896</v>
      </c>
      <c r="I182" s="20" t="s">
        <v>55</v>
      </c>
      <c r="J182" s="21">
        <v>40519</v>
      </c>
      <c r="K182" s="20">
        <v>605</v>
      </c>
      <c r="L182" s="20"/>
      <c r="M182" s="20">
        <v>67</v>
      </c>
      <c r="N182" s="20">
        <v>66</v>
      </c>
      <c r="O182" s="20" t="s">
        <v>82</v>
      </c>
      <c r="P182" s="20" t="s">
        <v>56</v>
      </c>
      <c r="Q182" s="20"/>
      <c r="R182" s="20" t="s">
        <v>46</v>
      </c>
      <c r="S182" s="20">
        <v>8200204302</v>
      </c>
      <c r="T182" s="20" t="s">
        <v>897</v>
      </c>
      <c r="U182" s="20"/>
      <c r="V182" s="20">
        <v>9928261363</v>
      </c>
      <c r="W182" s="20" t="s">
        <v>898</v>
      </c>
      <c r="X182" s="20">
        <v>120000</v>
      </c>
      <c r="Y182" s="20" t="s">
        <v>49</v>
      </c>
      <c r="Z182" s="20" t="s">
        <v>49</v>
      </c>
      <c r="AA182" s="20" t="s">
        <v>59</v>
      </c>
      <c r="AB182" s="20">
        <v>12</v>
      </c>
      <c r="AC182" s="20" t="s">
        <v>51</v>
      </c>
      <c r="AD182" s="20">
        <v>8</v>
      </c>
    </row>
    <row r="183" spans="1:30" ht="30">
      <c r="A183" s="20">
        <v>8</v>
      </c>
      <c r="B183" s="20" t="s">
        <v>39</v>
      </c>
      <c r="C183" s="20">
        <v>901</v>
      </c>
      <c r="D183" s="21">
        <v>44081</v>
      </c>
      <c r="E183" s="20" t="s">
        <v>899</v>
      </c>
      <c r="F183" s="20"/>
      <c r="G183" s="20" t="s">
        <v>900</v>
      </c>
      <c r="H183" s="20" t="s">
        <v>901</v>
      </c>
      <c r="I183" s="20" t="s">
        <v>55</v>
      </c>
      <c r="J183" s="21">
        <v>39775</v>
      </c>
      <c r="K183" s="20">
        <v>606</v>
      </c>
      <c r="L183" s="20"/>
      <c r="M183" s="20">
        <v>67</v>
      </c>
      <c r="N183" s="20">
        <v>61</v>
      </c>
      <c r="O183" s="20" t="s">
        <v>82</v>
      </c>
      <c r="P183" s="20" t="s">
        <v>56</v>
      </c>
      <c r="Q183" s="20"/>
      <c r="R183" s="20" t="s">
        <v>46</v>
      </c>
      <c r="S183" s="20">
        <v>8200204302</v>
      </c>
      <c r="T183" s="20" t="s">
        <v>902</v>
      </c>
      <c r="U183" s="20"/>
      <c r="V183" s="20">
        <v>9784155647</v>
      </c>
      <c r="W183" s="20" t="s">
        <v>903</v>
      </c>
      <c r="X183" s="20">
        <v>84000</v>
      </c>
      <c r="Y183" s="20" t="s">
        <v>49</v>
      </c>
      <c r="Z183" s="20" t="s">
        <v>49</v>
      </c>
      <c r="AA183" s="20" t="s">
        <v>59</v>
      </c>
      <c r="AB183" s="20">
        <v>14</v>
      </c>
      <c r="AC183" s="20" t="s">
        <v>51</v>
      </c>
      <c r="AD183" s="20">
        <v>1</v>
      </c>
    </row>
    <row r="184" spans="1:30" ht="30">
      <c r="A184" s="20">
        <v>8</v>
      </c>
      <c r="B184" s="20" t="s">
        <v>39</v>
      </c>
      <c r="C184" s="20">
        <v>897</v>
      </c>
      <c r="D184" s="21">
        <v>43279</v>
      </c>
      <c r="E184" s="20" t="s">
        <v>904</v>
      </c>
      <c r="F184" s="20"/>
      <c r="G184" s="20" t="s">
        <v>685</v>
      </c>
      <c r="H184" s="20" t="s">
        <v>686</v>
      </c>
      <c r="I184" s="20" t="s">
        <v>55</v>
      </c>
      <c r="J184" s="21">
        <v>40609</v>
      </c>
      <c r="K184" s="20">
        <v>607</v>
      </c>
      <c r="L184" s="20"/>
      <c r="M184" s="20">
        <v>67</v>
      </c>
      <c r="N184" s="20">
        <v>53</v>
      </c>
      <c r="O184" s="20" t="s">
        <v>82</v>
      </c>
      <c r="P184" s="20" t="s">
        <v>56</v>
      </c>
      <c r="Q184" s="20"/>
      <c r="R184" s="20" t="s">
        <v>46</v>
      </c>
      <c r="S184" s="20">
        <v>8200204302</v>
      </c>
      <c r="T184" s="20" t="s">
        <v>905</v>
      </c>
      <c r="U184" s="20"/>
      <c r="V184" s="20">
        <v>9929002416</v>
      </c>
      <c r="W184" s="20" t="s">
        <v>906</v>
      </c>
      <c r="X184" s="20">
        <v>300000</v>
      </c>
      <c r="Y184" s="20" t="s">
        <v>49</v>
      </c>
      <c r="Z184" s="20" t="s">
        <v>49</v>
      </c>
      <c r="AA184" s="20" t="s">
        <v>59</v>
      </c>
      <c r="AB184" s="20">
        <v>11</v>
      </c>
      <c r="AC184" s="20" t="s">
        <v>51</v>
      </c>
      <c r="AD184" s="20">
        <v>2</v>
      </c>
    </row>
    <row r="185" spans="1:30" ht="30">
      <c r="A185" s="20">
        <v>8</v>
      </c>
      <c r="B185" s="20" t="s">
        <v>39</v>
      </c>
      <c r="C185" s="20">
        <v>900</v>
      </c>
      <c r="D185" s="21">
        <v>44081</v>
      </c>
      <c r="E185" s="20" t="s">
        <v>907</v>
      </c>
      <c r="F185" s="20"/>
      <c r="G185" s="20" t="s">
        <v>908</v>
      </c>
      <c r="H185" s="20" t="s">
        <v>909</v>
      </c>
      <c r="I185" s="20" t="s">
        <v>43</v>
      </c>
      <c r="J185" s="21">
        <v>40782</v>
      </c>
      <c r="K185" s="20">
        <v>608</v>
      </c>
      <c r="L185" s="20"/>
      <c r="M185" s="20">
        <v>67</v>
      </c>
      <c r="N185" s="20">
        <v>46</v>
      </c>
      <c r="O185" s="20" t="s">
        <v>44</v>
      </c>
      <c r="P185" s="20" t="s">
        <v>56</v>
      </c>
      <c r="Q185" s="20"/>
      <c r="R185" s="20" t="s">
        <v>46</v>
      </c>
      <c r="S185" s="20">
        <v>8200204302</v>
      </c>
      <c r="T185" s="20" t="s">
        <v>910</v>
      </c>
      <c r="U185" s="20"/>
      <c r="V185" s="20">
        <v>9414404881</v>
      </c>
      <c r="W185" s="20" t="s">
        <v>911</v>
      </c>
      <c r="X185" s="20">
        <v>360000</v>
      </c>
      <c r="Y185" s="20" t="s">
        <v>49</v>
      </c>
      <c r="Z185" s="20" t="s">
        <v>49</v>
      </c>
      <c r="AA185" s="20" t="s">
        <v>59</v>
      </c>
      <c r="AB185" s="20">
        <v>11</v>
      </c>
      <c r="AC185" s="20" t="s">
        <v>51</v>
      </c>
      <c r="AD185" s="20">
        <v>10</v>
      </c>
    </row>
    <row r="186" spans="1:30" ht="30">
      <c r="A186" s="20">
        <v>8</v>
      </c>
      <c r="B186" s="20" t="s">
        <v>39</v>
      </c>
      <c r="C186" s="20">
        <v>541</v>
      </c>
      <c r="D186" s="21">
        <v>42966</v>
      </c>
      <c r="E186" s="20" t="s">
        <v>912</v>
      </c>
      <c r="F186" s="20"/>
      <c r="G186" s="20" t="s">
        <v>913</v>
      </c>
      <c r="H186" s="20" t="s">
        <v>914</v>
      </c>
      <c r="I186" s="20" t="s">
        <v>55</v>
      </c>
      <c r="J186" s="21">
        <v>40371</v>
      </c>
      <c r="K186" s="20">
        <v>609</v>
      </c>
      <c r="L186" s="20"/>
      <c r="M186" s="20">
        <v>67</v>
      </c>
      <c r="N186" s="20">
        <v>44</v>
      </c>
      <c r="O186" s="20" t="s">
        <v>44</v>
      </c>
      <c r="P186" s="20" t="s">
        <v>45</v>
      </c>
      <c r="Q186" s="20"/>
      <c r="R186" s="20" t="s">
        <v>46</v>
      </c>
      <c r="S186" s="20">
        <v>8200204302</v>
      </c>
      <c r="T186" s="20" t="s">
        <v>915</v>
      </c>
      <c r="U186" s="20" t="s">
        <v>916</v>
      </c>
      <c r="V186" s="20">
        <v>9001697785</v>
      </c>
      <c r="W186" s="20" t="s">
        <v>917</v>
      </c>
      <c r="X186" s="20">
        <v>36000</v>
      </c>
      <c r="Y186" s="20" t="s">
        <v>49</v>
      </c>
      <c r="Z186" s="20" t="s">
        <v>49</v>
      </c>
      <c r="AA186" s="20" t="s">
        <v>50</v>
      </c>
      <c r="AB186" s="20">
        <v>12</v>
      </c>
      <c r="AC186" s="20" t="s">
        <v>51</v>
      </c>
      <c r="AD186" s="20">
        <v>2</v>
      </c>
    </row>
    <row r="187" spans="1:30" ht="30">
      <c r="A187" s="20">
        <v>8</v>
      </c>
      <c r="B187" s="20" t="s">
        <v>39</v>
      </c>
      <c r="C187" s="20">
        <v>830</v>
      </c>
      <c r="D187" s="21">
        <v>44061</v>
      </c>
      <c r="E187" s="20" t="s">
        <v>918</v>
      </c>
      <c r="F187" s="20"/>
      <c r="G187" s="20" t="s">
        <v>919</v>
      </c>
      <c r="H187" s="20" t="s">
        <v>920</v>
      </c>
      <c r="I187" s="20" t="s">
        <v>43</v>
      </c>
      <c r="J187" s="21">
        <v>40876</v>
      </c>
      <c r="K187" s="20">
        <v>610</v>
      </c>
      <c r="L187" s="20"/>
      <c r="M187" s="20">
        <v>67</v>
      </c>
      <c r="N187" s="20">
        <v>42</v>
      </c>
      <c r="O187" s="20" t="s">
        <v>44</v>
      </c>
      <c r="P187" s="20" t="s">
        <v>56</v>
      </c>
      <c r="Q187" s="20"/>
      <c r="R187" s="20" t="s">
        <v>46</v>
      </c>
      <c r="S187" s="20">
        <v>8200204302</v>
      </c>
      <c r="T187" s="20" t="s">
        <v>921</v>
      </c>
      <c r="U187" s="20"/>
      <c r="V187" s="20">
        <v>9785553995</v>
      </c>
      <c r="W187" s="20" t="s">
        <v>922</v>
      </c>
      <c r="X187" s="20">
        <v>72000</v>
      </c>
      <c r="Y187" s="20" t="s">
        <v>49</v>
      </c>
      <c r="Z187" s="20" t="s">
        <v>49</v>
      </c>
      <c r="AA187" s="20" t="s">
        <v>59</v>
      </c>
      <c r="AB187" s="20">
        <v>11</v>
      </c>
      <c r="AC187" s="20" t="s">
        <v>51</v>
      </c>
      <c r="AD187" s="20">
        <v>1</v>
      </c>
    </row>
    <row r="188" spans="1:30" ht="30">
      <c r="A188" s="20">
        <v>8</v>
      </c>
      <c r="B188" s="20" t="s">
        <v>39</v>
      </c>
      <c r="C188" s="20">
        <v>822</v>
      </c>
      <c r="D188" s="21">
        <v>44061</v>
      </c>
      <c r="E188" s="20" t="s">
        <v>641</v>
      </c>
      <c r="F188" s="20"/>
      <c r="G188" s="20" t="s">
        <v>923</v>
      </c>
      <c r="H188" s="20" t="s">
        <v>579</v>
      </c>
      <c r="I188" s="20" t="s">
        <v>55</v>
      </c>
      <c r="J188" s="21">
        <v>40179</v>
      </c>
      <c r="K188" s="20">
        <v>611</v>
      </c>
      <c r="L188" s="20"/>
      <c r="M188" s="20">
        <v>67</v>
      </c>
      <c r="N188" s="20">
        <v>58</v>
      </c>
      <c r="O188" s="20" t="s">
        <v>44</v>
      </c>
      <c r="P188" s="20" t="s">
        <v>56</v>
      </c>
      <c r="Q188" s="20"/>
      <c r="R188" s="20" t="s">
        <v>46</v>
      </c>
      <c r="S188" s="20">
        <v>8200204302</v>
      </c>
      <c r="T188" s="20" t="s">
        <v>924</v>
      </c>
      <c r="U188" s="20" t="s">
        <v>925</v>
      </c>
      <c r="V188" s="20">
        <v>9509672929</v>
      </c>
      <c r="W188" s="20" t="s">
        <v>926</v>
      </c>
      <c r="X188" s="20">
        <v>72000</v>
      </c>
      <c r="Y188" s="20" t="s">
        <v>49</v>
      </c>
      <c r="Z188" s="20" t="s">
        <v>49</v>
      </c>
      <c r="AA188" s="20" t="s">
        <v>59</v>
      </c>
      <c r="AB188" s="20">
        <v>12</v>
      </c>
      <c r="AC188" s="20" t="s">
        <v>51</v>
      </c>
      <c r="AD188" s="20">
        <v>5</v>
      </c>
    </row>
    <row r="189" spans="1:30" ht="30">
      <c r="A189" s="20">
        <v>8</v>
      </c>
      <c r="B189" s="20" t="s">
        <v>39</v>
      </c>
      <c r="C189" s="20">
        <v>829</v>
      </c>
      <c r="D189" s="21">
        <v>44061</v>
      </c>
      <c r="E189" s="20" t="s">
        <v>927</v>
      </c>
      <c r="F189" s="20"/>
      <c r="G189" s="20" t="s">
        <v>690</v>
      </c>
      <c r="H189" s="20" t="s">
        <v>928</v>
      </c>
      <c r="I189" s="20" t="s">
        <v>55</v>
      </c>
      <c r="J189" s="21">
        <v>40131</v>
      </c>
      <c r="K189" s="20">
        <v>612</v>
      </c>
      <c r="L189" s="20"/>
      <c r="M189" s="20">
        <v>67</v>
      </c>
      <c r="N189" s="20">
        <v>57</v>
      </c>
      <c r="O189" s="20" t="s">
        <v>44</v>
      </c>
      <c r="P189" s="20" t="s">
        <v>56</v>
      </c>
      <c r="Q189" s="20"/>
      <c r="R189" s="20" t="s">
        <v>46</v>
      </c>
      <c r="S189" s="20">
        <v>8200204302</v>
      </c>
      <c r="T189" s="20" t="s">
        <v>929</v>
      </c>
      <c r="U189" s="20"/>
      <c r="V189" s="20">
        <v>9829516672</v>
      </c>
      <c r="W189" s="20" t="s">
        <v>930</v>
      </c>
      <c r="X189" s="20">
        <v>60000</v>
      </c>
      <c r="Y189" s="20" t="s">
        <v>49</v>
      </c>
      <c r="Z189" s="20" t="s">
        <v>49</v>
      </c>
      <c r="AA189" s="20" t="s">
        <v>59</v>
      </c>
      <c r="AB189" s="20">
        <v>13</v>
      </c>
      <c r="AC189" s="20" t="s">
        <v>51</v>
      </c>
      <c r="AD189" s="20">
        <v>1</v>
      </c>
    </row>
    <row r="190" spans="1:30" ht="30">
      <c r="A190" s="20">
        <v>8</v>
      </c>
      <c r="B190" s="20" t="s">
        <v>39</v>
      </c>
      <c r="C190" s="20">
        <v>817</v>
      </c>
      <c r="D190" s="21">
        <v>44061</v>
      </c>
      <c r="E190" s="20" t="s">
        <v>931</v>
      </c>
      <c r="F190" s="20"/>
      <c r="G190" s="20" t="s">
        <v>932</v>
      </c>
      <c r="H190" s="20" t="s">
        <v>933</v>
      </c>
      <c r="I190" s="20" t="s">
        <v>55</v>
      </c>
      <c r="J190" s="21">
        <v>40827</v>
      </c>
      <c r="K190" s="20">
        <v>613</v>
      </c>
      <c r="L190" s="20"/>
      <c r="M190" s="20">
        <v>67</v>
      </c>
      <c r="N190" s="20">
        <v>61</v>
      </c>
      <c r="O190" s="20" t="s">
        <v>44</v>
      </c>
      <c r="P190" s="20" t="s">
        <v>56</v>
      </c>
      <c r="Q190" s="20"/>
      <c r="R190" s="20" t="s">
        <v>46</v>
      </c>
      <c r="S190" s="20">
        <v>8200204302</v>
      </c>
      <c r="T190" s="20" t="s">
        <v>934</v>
      </c>
      <c r="U190" s="20" t="s">
        <v>935</v>
      </c>
      <c r="V190" s="20">
        <v>7023313330</v>
      </c>
      <c r="W190" s="20" t="s">
        <v>936</v>
      </c>
      <c r="X190" s="20">
        <v>100000</v>
      </c>
      <c r="Y190" s="20" t="s">
        <v>49</v>
      </c>
      <c r="Z190" s="20" t="s">
        <v>49</v>
      </c>
      <c r="AA190" s="20" t="s">
        <v>59</v>
      </c>
      <c r="AB190" s="20">
        <v>11</v>
      </c>
      <c r="AC190" s="20" t="s">
        <v>51</v>
      </c>
      <c r="AD190" s="20">
        <v>1</v>
      </c>
    </row>
    <row r="191" spans="1:30" ht="30">
      <c r="A191" s="20">
        <v>8</v>
      </c>
      <c r="B191" s="20" t="s">
        <v>39</v>
      </c>
      <c r="C191" s="20">
        <v>824</v>
      </c>
      <c r="D191" s="21">
        <v>44061</v>
      </c>
      <c r="E191" s="20" t="s">
        <v>937</v>
      </c>
      <c r="F191" s="20"/>
      <c r="G191" s="20" t="s">
        <v>938</v>
      </c>
      <c r="H191" s="20" t="s">
        <v>939</v>
      </c>
      <c r="I191" s="20" t="s">
        <v>55</v>
      </c>
      <c r="J191" s="21">
        <v>40522</v>
      </c>
      <c r="K191" s="20">
        <v>614</v>
      </c>
      <c r="L191" s="20"/>
      <c r="M191" s="20">
        <v>67</v>
      </c>
      <c r="N191" s="20">
        <v>46</v>
      </c>
      <c r="O191" s="20" t="s">
        <v>145</v>
      </c>
      <c r="P191" s="20" t="s">
        <v>56</v>
      </c>
      <c r="Q191" s="20"/>
      <c r="R191" s="20" t="s">
        <v>46</v>
      </c>
      <c r="S191" s="20">
        <v>8200204302</v>
      </c>
      <c r="T191" s="20" t="s">
        <v>940</v>
      </c>
      <c r="U191" s="20"/>
      <c r="V191" s="20">
        <v>9414363793</v>
      </c>
      <c r="W191" s="20" t="s">
        <v>941</v>
      </c>
      <c r="X191" s="20">
        <v>120000</v>
      </c>
      <c r="Y191" s="20" t="s">
        <v>49</v>
      </c>
      <c r="Z191" s="20" t="s">
        <v>49</v>
      </c>
      <c r="AA191" s="20" t="s">
        <v>59</v>
      </c>
      <c r="AB191" s="20">
        <v>12</v>
      </c>
      <c r="AC191" s="20" t="s">
        <v>51</v>
      </c>
      <c r="AD191" s="20">
        <v>1</v>
      </c>
    </row>
    <row r="192" spans="1:30" ht="30">
      <c r="A192" s="20">
        <v>8</v>
      </c>
      <c r="B192" s="20" t="s">
        <v>39</v>
      </c>
      <c r="C192" s="20">
        <v>823</v>
      </c>
      <c r="D192" s="21">
        <v>44061</v>
      </c>
      <c r="E192" s="20" t="s">
        <v>942</v>
      </c>
      <c r="F192" s="20"/>
      <c r="G192" s="20" t="s">
        <v>943</v>
      </c>
      <c r="H192" s="20" t="s">
        <v>944</v>
      </c>
      <c r="I192" s="20" t="s">
        <v>43</v>
      </c>
      <c r="J192" s="21">
        <v>40136</v>
      </c>
      <c r="K192" s="20">
        <v>615</v>
      </c>
      <c r="L192" s="20">
        <v>11225544</v>
      </c>
      <c r="M192" s="20">
        <v>67</v>
      </c>
      <c r="N192" s="20">
        <v>65</v>
      </c>
      <c r="O192" s="20" t="s">
        <v>44</v>
      </c>
      <c r="P192" s="20" t="s">
        <v>56</v>
      </c>
      <c r="Q192" s="20"/>
      <c r="R192" s="20" t="s">
        <v>46</v>
      </c>
      <c r="S192" s="20">
        <v>8200204302</v>
      </c>
      <c r="T192" s="20" t="s">
        <v>945</v>
      </c>
      <c r="U192" s="20"/>
      <c r="V192" s="20">
        <v>9929424455</v>
      </c>
      <c r="W192" s="20" t="s">
        <v>946</v>
      </c>
      <c r="X192" s="20">
        <v>72000</v>
      </c>
      <c r="Y192" s="20" t="s">
        <v>49</v>
      </c>
      <c r="Z192" s="20" t="s">
        <v>49</v>
      </c>
      <c r="AA192" s="20" t="s">
        <v>59</v>
      </c>
      <c r="AB192" s="20">
        <v>13</v>
      </c>
      <c r="AC192" s="20" t="s">
        <v>51</v>
      </c>
      <c r="AD192" s="20">
        <v>1</v>
      </c>
    </row>
    <row r="193" spans="1:30" ht="30">
      <c r="A193" s="20">
        <v>8</v>
      </c>
      <c r="B193" s="20" t="s">
        <v>39</v>
      </c>
      <c r="C193" s="20">
        <v>587</v>
      </c>
      <c r="D193" s="21">
        <v>42917</v>
      </c>
      <c r="E193" s="20" t="s">
        <v>947</v>
      </c>
      <c r="F193" s="20"/>
      <c r="G193" s="20" t="s">
        <v>948</v>
      </c>
      <c r="H193" s="20" t="s">
        <v>468</v>
      </c>
      <c r="I193" s="20" t="s">
        <v>43</v>
      </c>
      <c r="J193" s="21">
        <v>40541</v>
      </c>
      <c r="K193" s="20">
        <v>616</v>
      </c>
      <c r="L193" s="20">
        <v>11225545</v>
      </c>
      <c r="M193" s="20">
        <v>67</v>
      </c>
      <c r="N193" s="20">
        <v>42</v>
      </c>
      <c r="O193" s="20" t="s">
        <v>82</v>
      </c>
      <c r="P193" s="20" t="s">
        <v>56</v>
      </c>
      <c r="Q193" s="20"/>
      <c r="R193" s="20" t="s">
        <v>46</v>
      </c>
      <c r="S193" s="20">
        <v>8200204302</v>
      </c>
      <c r="T193" s="20" t="s">
        <v>949</v>
      </c>
      <c r="U193" s="20"/>
      <c r="V193" s="20">
        <v>9660628286</v>
      </c>
      <c r="W193" s="20" t="s">
        <v>950</v>
      </c>
      <c r="X193" s="20">
        <v>42000</v>
      </c>
      <c r="Y193" s="20" t="s">
        <v>49</v>
      </c>
      <c r="Z193" s="20" t="s">
        <v>49</v>
      </c>
      <c r="AA193" s="20" t="s">
        <v>59</v>
      </c>
      <c r="AB193" s="20">
        <v>12</v>
      </c>
      <c r="AC193" s="20" t="s">
        <v>51</v>
      </c>
      <c r="AD193" s="20">
        <v>2</v>
      </c>
    </row>
    <row r="194" spans="1:30" ht="30">
      <c r="A194" s="20">
        <v>8</v>
      </c>
      <c r="B194" s="20" t="s">
        <v>39</v>
      </c>
      <c r="C194" s="20">
        <v>710</v>
      </c>
      <c r="D194" s="21">
        <v>43278</v>
      </c>
      <c r="E194" s="20" t="s">
        <v>951</v>
      </c>
      <c r="F194" s="20"/>
      <c r="G194" s="20" t="s">
        <v>824</v>
      </c>
      <c r="H194" s="20" t="s">
        <v>846</v>
      </c>
      <c r="I194" s="20" t="s">
        <v>43</v>
      </c>
      <c r="J194" s="21">
        <v>40305</v>
      </c>
      <c r="K194" s="20">
        <v>617</v>
      </c>
      <c r="L194" s="20"/>
      <c r="M194" s="20">
        <v>67</v>
      </c>
      <c r="N194" s="20">
        <v>55</v>
      </c>
      <c r="O194" s="20" t="s">
        <v>82</v>
      </c>
      <c r="P194" s="20" t="s">
        <v>56</v>
      </c>
      <c r="Q194" s="20"/>
      <c r="R194" s="20" t="s">
        <v>46</v>
      </c>
      <c r="S194" s="20">
        <v>8200204302</v>
      </c>
      <c r="T194" s="20" t="s">
        <v>952</v>
      </c>
      <c r="U194" s="20" t="s">
        <v>953</v>
      </c>
      <c r="V194" s="20">
        <v>9829588688</v>
      </c>
      <c r="W194" s="20" t="s">
        <v>954</v>
      </c>
      <c r="X194" s="20">
        <v>0</v>
      </c>
      <c r="Y194" s="20" t="s">
        <v>49</v>
      </c>
      <c r="Z194" s="20" t="s">
        <v>49</v>
      </c>
      <c r="AA194" s="20" t="s">
        <v>59</v>
      </c>
      <c r="AB194" s="20">
        <v>12</v>
      </c>
      <c r="AC194" s="20" t="s">
        <v>51</v>
      </c>
      <c r="AD194" s="20">
        <v>1</v>
      </c>
    </row>
    <row r="195" spans="1:30" ht="30">
      <c r="A195" s="20">
        <v>8</v>
      </c>
      <c r="B195" s="20" t="s">
        <v>39</v>
      </c>
      <c r="C195" s="20">
        <v>542</v>
      </c>
      <c r="D195" s="21">
        <v>42966</v>
      </c>
      <c r="E195" s="20" t="s">
        <v>955</v>
      </c>
      <c r="F195" s="20"/>
      <c r="G195" s="20" t="s">
        <v>598</v>
      </c>
      <c r="H195" s="20" t="s">
        <v>956</v>
      </c>
      <c r="I195" s="20" t="s">
        <v>43</v>
      </c>
      <c r="J195" s="21">
        <v>40001</v>
      </c>
      <c r="K195" s="20">
        <v>618</v>
      </c>
      <c r="L195" s="20"/>
      <c r="M195" s="20">
        <v>67</v>
      </c>
      <c r="N195" s="20">
        <v>41</v>
      </c>
      <c r="O195" s="20" t="s">
        <v>44</v>
      </c>
      <c r="P195" s="20" t="s">
        <v>56</v>
      </c>
      <c r="Q195" s="20"/>
      <c r="R195" s="20" t="s">
        <v>46</v>
      </c>
      <c r="S195" s="20">
        <v>8200204302</v>
      </c>
      <c r="T195" s="20" t="s">
        <v>957</v>
      </c>
      <c r="U195" s="20" t="s">
        <v>601</v>
      </c>
      <c r="V195" s="20">
        <v>9571607456</v>
      </c>
      <c r="W195" s="20" t="s">
        <v>958</v>
      </c>
      <c r="X195" s="20">
        <v>35000</v>
      </c>
      <c r="Y195" s="20" t="s">
        <v>49</v>
      </c>
      <c r="Z195" s="20" t="s">
        <v>49</v>
      </c>
      <c r="AA195" s="20" t="s">
        <v>59</v>
      </c>
      <c r="AB195" s="20">
        <v>13</v>
      </c>
      <c r="AC195" s="20" t="s">
        <v>51</v>
      </c>
      <c r="AD195" s="20">
        <v>3</v>
      </c>
    </row>
    <row r="196" spans="1:30" ht="30">
      <c r="A196" s="20">
        <v>8</v>
      </c>
      <c r="B196" s="20" t="s">
        <v>1646</v>
      </c>
      <c r="C196" s="20">
        <v>418</v>
      </c>
      <c r="D196" s="21">
        <v>42500</v>
      </c>
      <c r="E196" s="20" t="s">
        <v>432</v>
      </c>
      <c r="F196" s="20"/>
      <c r="G196" s="20" t="s">
        <v>959</v>
      </c>
      <c r="H196" s="20" t="s">
        <v>960</v>
      </c>
      <c r="I196" s="20" t="s">
        <v>43</v>
      </c>
      <c r="J196" s="21">
        <v>40302</v>
      </c>
      <c r="K196" s="20">
        <v>619</v>
      </c>
      <c r="L196" s="20"/>
      <c r="M196" s="20">
        <v>67</v>
      </c>
      <c r="N196" s="20">
        <v>20</v>
      </c>
      <c r="O196" s="20" t="s">
        <v>44</v>
      </c>
      <c r="P196" s="20" t="s">
        <v>45</v>
      </c>
      <c r="Q196" s="20"/>
      <c r="R196" s="20" t="s">
        <v>46</v>
      </c>
      <c r="S196" s="20">
        <v>8200204302</v>
      </c>
      <c r="T196" s="20" t="s">
        <v>961</v>
      </c>
      <c r="U196" s="20"/>
      <c r="V196" s="20">
        <v>8290706369</v>
      </c>
      <c r="W196" s="20" t="s">
        <v>962</v>
      </c>
      <c r="X196" s="20">
        <v>36000</v>
      </c>
      <c r="Y196" s="20" t="s">
        <v>49</v>
      </c>
      <c r="Z196" s="20" t="s">
        <v>49</v>
      </c>
      <c r="AA196" s="20" t="s">
        <v>50</v>
      </c>
      <c r="AB196" s="20">
        <v>12</v>
      </c>
      <c r="AC196" s="20" t="s">
        <v>51</v>
      </c>
      <c r="AD196" s="20">
        <v>0</v>
      </c>
    </row>
    <row r="197" spans="1:30" ht="30">
      <c r="A197" s="20">
        <v>8</v>
      </c>
      <c r="B197" s="20" t="s">
        <v>1646</v>
      </c>
      <c r="C197" s="20">
        <v>954</v>
      </c>
      <c r="D197" s="21">
        <v>44399</v>
      </c>
      <c r="E197" s="20" t="s">
        <v>963</v>
      </c>
      <c r="F197" s="20"/>
      <c r="G197" s="20" t="s">
        <v>588</v>
      </c>
      <c r="H197" s="20" t="s">
        <v>589</v>
      </c>
      <c r="I197" s="20" t="s">
        <v>43</v>
      </c>
      <c r="J197" s="21">
        <v>40319</v>
      </c>
      <c r="K197" s="20">
        <v>620</v>
      </c>
      <c r="L197" s="20"/>
      <c r="M197" s="20">
        <v>67</v>
      </c>
      <c r="N197" s="20">
        <v>52</v>
      </c>
      <c r="O197" s="20" t="s">
        <v>44</v>
      </c>
      <c r="P197" s="20" t="s">
        <v>56</v>
      </c>
      <c r="Q197" s="20"/>
      <c r="R197" s="20" t="s">
        <v>46</v>
      </c>
      <c r="S197" s="20">
        <v>8200204302</v>
      </c>
      <c r="T197" s="20" t="s">
        <v>929</v>
      </c>
      <c r="U197" s="20"/>
      <c r="V197" s="20">
        <v>9660177725</v>
      </c>
      <c r="W197" s="20" t="s">
        <v>964</v>
      </c>
      <c r="X197" s="20">
        <v>80000</v>
      </c>
      <c r="Y197" s="20" t="s">
        <v>49</v>
      </c>
      <c r="Z197" s="20" t="s">
        <v>49</v>
      </c>
      <c r="AA197" s="20" t="s">
        <v>59</v>
      </c>
      <c r="AB197" s="20">
        <v>12</v>
      </c>
      <c r="AC197" s="20" t="s">
        <v>51</v>
      </c>
      <c r="AD197" s="20">
        <v>3</v>
      </c>
    </row>
    <row r="198" spans="1:30" ht="30">
      <c r="A198" s="20">
        <v>8</v>
      </c>
      <c r="B198" s="20" t="s">
        <v>1646</v>
      </c>
      <c r="C198" s="20">
        <v>409</v>
      </c>
      <c r="D198" s="21">
        <v>42215</v>
      </c>
      <c r="E198" s="20" t="s">
        <v>965</v>
      </c>
      <c r="F198" s="20"/>
      <c r="G198" s="20" t="s">
        <v>966</v>
      </c>
      <c r="H198" s="20" t="s">
        <v>967</v>
      </c>
      <c r="I198" s="20" t="s">
        <v>55</v>
      </c>
      <c r="J198" s="21">
        <v>40094</v>
      </c>
      <c r="K198" s="20">
        <v>621</v>
      </c>
      <c r="L198" s="20"/>
      <c r="M198" s="20">
        <v>67</v>
      </c>
      <c r="N198" s="20">
        <v>0</v>
      </c>
      <c r="O198" s="20" t="s">
        <v>82</v>
      </c>
      <c r="P198" s="20" t="s">
        <v>56</v>
      </c>
      <c r="Q198" s="20"/>
      <c r="R198" s="20" t="s">
        <v>46</v>
      </c>
      <c r="S198" s="20">
        <v>8200204302</v>
      </c>
      <c r="T198" s="20" t="s">
        <v>968</v>
      </c>
      <c r="U198" s="20"/>
      <c r="V198" s="20">
        <v>9001557646</v>
      </c>
      <c r="W198" s="20" t="s">
        <v>853</v>
      </c>
      <c r="X198" s="20">
        <v>36000</v>
      </c>
      <c r="Y198" s="20" t="s">
        <v>49</v>
      </c>
      <c r="Z198" s="20" t="s">
        <v>49</v>
      </c>
      <c r="AA198" s="20" t="s">
        <v>59</v>
      </c>
      <c r="AB198" s="20">
        <v>13</v>
      </c>
      <c r="AC198" s="20" t="s">
        <v>51</v>
      </c>
      <c r="AD198" s="20">
        <v>2</v>
      </c>
    </row>
    <row r="199" spans="1:30" ht="30">
      <c r="A199" s="20">
        <v>8</v>
      </c>
      <c r="B199" s="20" t="s">
        <v>1646</v>
      </c>
      <c r="C199" s="20">
        <v>953</v>
      </c>
      <c r="D199" s="21">
        <v>44399</v>
      </c>
      <c r="E199" s="20" t="s">
        <v>969</v>
      </c>
      <c r="F199" s="20"/>
      <c r="G199" s="20" t="s">
        <v>134</v>
      </c>
      <c r="H199" s="20" t="s">
        <v>101</v>
      </c>
      <c r="I199" s="20" t="s">
        <v>55</v>
      </c>
      <c r="J199" s="21">
        <v>39969</v>
      </c>
      <c r="K199" s="20">
        <v>622</v>
      </c>
      <c r="L199" s="20"/>
      <c r="M199" s="20">
        <v>67</v>
      </c>
      <c r="N199" s="20">
        <v>58</v>
      </c>
      <c r="O199" s="20" t="s">
        <v>44</v>
      </c>
      <c r="P199" s="20" t="s">
        <v>56</v>
      </c>
      <c r="Q199" s="20"/>
      <c r="R199" s="20" t="s">
        <v>46</v>
      </c>
      <c r="S199" s="20">
        <v>8200204302</v>
      </c>
      <c r="T199" s="20" t="s">
        <v>970</v>
      </c>
      <c r="U199" s="20"/>
      <c r="V199" s="20">
        <v>9414525222</v>
      </c>
      <c r="W199" s="20" t="s">
        <v>971</v>
      </c>
      <c r="X199" s="20">
        <v>60000</v>
      </c>
      <c r="Y199" s="20" t="s">
        <v>49</v>
      </c>
      <c r="Z199" s="20" t="s">
        <v>49</v>
      </c>
      <c r="AA199" s="20" t="s">
        <v>59</v>
      </c>
      <c r="AB199" s="20">
        <v>13</v>
      </c>
      <c r="AC199" s="20" t="s">
        <v>51</v>
      </c>
      <c r="AD199" s="20">
        <v>3</v>
      </c>
    </row>
    <row r="200" spans="1:30" ht="30">
      <c r="A200" s="20">
        <v>8</v>
      </c>
      <c r="B200" s="20" t="s">
        <v>1646</v>
      </c>
      <c r="C200" s="20">
        <v>537</v>
      </c>
      <c r="D200" s="21">
        <v>42955</v>
      </c>
      <c r="E200" s="20" t="s">
        <v>972</v>
      </c>
      <c r="F200" s="20"/>
      <c r="G200" s="20" t="s">
        <v>835</v>
      </c>
      <c r="H200" s="20" t="s">
        <v>541</v>
      </c>
      <c r="I200" s="20" t="s">
        <v>43</v>
      </c>
      <c r="J200" s="21">
        <v>40405</v>
      </c>
      <c r="K200" s="20">
        <v>623</v>
      </c>
      <c r="L200" s="20"/>
      <c r="M200" s="20">
        <v>67</v>
      </c>
      <c r="N200" s="20">
        <v>61</v>
      </c>
      <c r="O200" s="20" t="s">
        <v>44</v>
      </c>
      <c r="P200" s="20" t="s">
        <v>45</v>
      </c>
      <c r="Q200" s="20"/>
      <c r="R200" s="20" t="s">
        <v>46</v>
      </c>
      <c r="S200" s="20">
        <v>8200204302</v>
      </c>
      <c r="T200" s="20" t="s">
        <v>973</v>
      </c>
      <c r="U200" s="20"/>
      <c r="V200" s="20">
        <v>8890608559</v>
      </c>
      <c r="W200" s="20" t="s">
        <v>974</v>
      </c>
      <c r="X200" s="20">
        <v>65000</v>
      </c>
      <c r="Y200" s="20" t="s">
        <v>49</v>
      </c>
      <c r="Z200" s="20" t="s">
        <v>49</v>
      </c>
      <c r="AA200" s="20" t="s">
        <v>50</v>
      </c>
      <c r="AB200" s="20">
        <v>12</v>
      </c>
      <c r="AC200" s="20" t="s">
        <v>51</v>
      </c>
      <c r="AD200" s="20">
        <v>0</v>
      </c>
    </row>
    <row r="201" spans="1:30" ht="30">
      <c r="A201" s="20">
        <v>8</v>
      </c>
      <c r="B201" s="20" t="s">
        <v>1646</v>
      </c>
      <c r="C201" s="20">
        <v>417</v>
      </c>
      <c r="D201" s="21">
        <v>42500</v>
      </c>
      <c r="E201" s="20" t="s">
        <v>975</v>
      </c>
      <c r="F201" s="20"/>
      <c r="G201" s="20" t="s">
        <v>620</v>
      </c>
      <c r="H201" s="20" t="s">
        <v>621</v>
      </c>
      <c r="I201" s="20" t="s">
        <v>55</v>
      </c>
      <c r="J201" s="21">
        <v>39951</v>
      </c>
      <c r="K201" s="20">
        <v>624</v>
      </c>
      <c r="L201" s="20"/>
      <c r="M201" s="20">
        <v>67</v>
      </c>
      <c r="N201" s="20">
        <v>28</v>
      </c>
      <c r="O201" s="20" t="s">
        <v>44</v>
      </c>
      <c r="P201" s="20" t="s">
        <v>45</v>
      </c>
      <c r="Q201" s="20"/>
      <c r="R201" s="20" t="s">
        <v>46</v>
      </c>
      <c r="S201" s="20">
        <v>8200204302</v>
      </c>
      <c r="T201" s="20" t="s">
        <v>976</v>
      </c>
      <c r="U201" s="20"/>
      <c r="V201" s="20">
        <v>8290706369</v>
      </c>
      <c r="W201" s="20" t="s">
        <v>962</v>
      </c>
      <c r="X201" s="20">
        <v>32000</v>
      </c>
      <c r="Y201" s="20" t="s">
        <v>49</v>
      </c>
      <c r="Z201" s="20" t="s">
        <v>49</v>
      </c>
      <c r="AA201" s="20" t="s">
        <v>50</v>
      </c>
      <c r="AB201" s="20">
        <v>13</v>
      </c>
      <c r="AC201" s="20" t="s">
        <v>51</v>
      </c>
      <c r="AD201" s="20">
        <v>0</v>
      </c>
    </row>
    <row r="202" spans="1:30" ht="30">
      <c r="A202" s="20">
        <v>8</v>
      </c>
      <c r="B202" s="20" t="s">
        <v>1646</v>
      </c>
      <c r="C202" s="20">
        <v>827</v>
      </c>
      <c r="D202" s="21">
        <v>44061</v>
      </c>
      <c r="E202" s="20" t="s">
        <v>977</v>
      </c>
      <c r="F202" s="20"/>
      <c r="G202" s="20" t="s">
        <v>978</v>
      </c>
      <c r="H202" s="20" t="s">
        <v>979</v>
      </c>
      <c r="I202" s="20" t="s">
        <v>43</v>
      </c>
      <c r="J202" s="21">
        <v>40510</v>
      </c>
      <c r="K202" s="20">
        <v>625</v>
      </c>
      <c r="L202" s="20"/>
      <c r="M202" s="20">
        <v>67</v>
      </c>
      <c r="N202" s="20">
        <v>65</v>
      </c>
      <c r="O202" s="20" t="s">
        <v>151</v>
      </c>
      <c r="P202" s="20" t="s">
        <v>56</v>
      </c>
      <c r="Q202" s="20"/>
      <c r="R202" s="20" t="s">
        <v>46</v>
      </c>
      <c r="S202" s="20">
        <v>8200204302</v>
      </c>
      <c r="T202" s="20" t="s">
        <v>980</v>
      </c>
      <c r="U202" s="20"/>
      <c r="V202" s="20">
        <v>9929216038</v>
      </c>
      <c r="W202" s="20" t="s">
        <v>981</v>
      </c>
      <c r="X202" s="20">
        <v>36000</v>
      </c>
      <c r="Y202" s="20" t="s">
        <v>49</v>
      </c>
      <c r="Z202" s="20" t="s">
        <v>49</v>
      </c>
      <c r="AA202" s="20" t="s">
        <v>59</v>
      </c>
      <c r="AB202" s="20">
        <v>12</v>
      </c>
      <c r="AC202" s="20" t="s">
        <v>51</v>
      </c>
      <c r="AD202" s="20">
        <v>1</v>
      </c>
    </row>
    <row r="203" spans="1:30" ht="30">
      <c r="A203" s="20">
        <v>8</v>
      </c>
      <c r="B203" s="20" t="s">
        <v>1646</v>
      </c>
      <c r="C203" s="20">
        <v>449</v>
      </c>
      <c r="D203" s="21">
        <v>42563</v>
      </c>
      <c r="E203" s="20" t="s">
        <v>982</v>
      </c>
      <c r="F203" s="20"/>
      <c r="G203" s="20" t="s">
        <v>983</v>
      </c>
      <c r="H203" s="20" t="s">
        <v>984</v>
      </c>
      <c r="I203" s="20" t="s">
        <v>55</v>
      </c>
      <c r="J203" s="21">
        <v>40216</v>
      </c>
      <c r="K203" s="20">
        <v>626</v>
      </c>
      <c r="L203" s="20"/>
      <c r="M203" s="20">
        <v>67</v>
      </c>
      <c r="N203" s="20">
        <v>39</v>
      </c>
      <c r="O203" s="20" t="s">
        <v>44</v>
      </c>
      <c r="P203" s="20" t="s">
        <v>45</v>
      </c>
      <c r="Q203" s="20"/>
      <c r="R203" s="20" t="s">
        <v>46</v>
      </c>
      <c r="S203" s="20">
        <v>8200204302</v>
      </c>
      <c r="T203" s="20" t="s">
        <v>985</v>
      </c>
      <c r="U203" s="20" t="s">
        <v>986</v>
      </c>
      <c r="V203" s="20">
        <v>8107489832</v>
      </c>
      <c r="W203" s="20" t="s">
        <v>987</v>
      </c>
      <c r="X203" s="20">
        <v>34000</v>
      </c>
      <c r="Y203" s="20" t="s">
        <v>49</v>
      </c>
      <c r="Z203" s="20" t="s">
        <v>49</v>
      </c>
      <c r="AA203" s="20" t="s">
        <v>50</v>
      </c>
      <c r="AB203" s="20">
        <v>12</v>
      </c>
      <c r="AC203" s="20" t="s">
        <v>51</v>
      </c>
      <c r="AD203" s="20">
        <v>0</v>
      </c>
    </row>
    <row r="204" spans="1:30" ht="30">
      <c r="A204" s="20">
        <v>8</v>
      </c>
      <c r="B204" s="20" t="s">
        <v>1646</v>
      </c>
      <c r="C204" s="20">
        <v>828</v>
      </c>
      <c r="D204" s="21">
        <v>44061</v>
      </c>
      <c r="E204" s="20" t="s">
        <v>988</v>
      </c>
      <c r="F204" s="20"/>
      <c r="G204" s="20" t="s">
        <v>989</v>
      </c>
      <c r="H204" s="20" t="s">
        <v>830</v>
      </c>
      <c r="I204" s="20" t="s">
        <v>43</v>
      </c>
      <c r="J204" s="21">
        <v>40215</v>
      </c>
      <c r="K204" s="20">
        <v>627</v>
      </c>
      <c r="L204" s="20"/>
      <c r="M204" s="20">
        <v>67</v>
      </c>
      <c r="N204" s="20">
        <v>62</v>
      </c>
      <c r="O204" s="20" t="s">
        <v>757</v>
      </c>
      <c r="P204" s="20" t="s">
        <v>56</v>
      </c>
      <c r="Q204" s="20"/>
      <c r="R204" s="20" t="s">
        <v>46</v>
      </c>
      <c r="S204" s="20">
        <v>8200204302</v>
      </c>
      <c r="T204" s="20" t="s">
        <v>990</v>
      </c>
      <c r="U204" s="20"/>
      <c r="V204" s="20">
        <v>9928646118</v>
      </c>
      <c r="W204" s="20" t="s">
        <v>991</v>
      </c>
      <c r="X204" s="20">
        <v>396000</v>
      </c>
      <c r="Y204" s="20" t="s">
        <v>49</v>
      </c>
      <c r="Z204" s="20" t="s">
        <v>49</v>
      </c>
      <c r="AA204" s="20" t="s">
        <v>59</v>
      </c>
      <c r="AB204" s="20">
        <v>12</v>
      </c>
      <c r="AC204" s="20" t="s">
        <v>51</v>
      </c>
      <c r="AD204" s="20">
        <v>1</v>
      </c>
    </row>
    <row r="205" spans="1:30" ht="30">
      <c r="A205" s="20">
        <v>8</v>
      </c>
      <c r="B205" s="20" t="s">
        <v>1646</v>
      </c>
      <c r="C205" s="20">
        <v>820</v>
      </c>
      <c r="D205" s="21">
        <v>44061</v>
      </c>
      <c r="E205" s="20" t="s">
        <v>992</v>
      </c>
      <c r="F205" s="20"/>
      <c r="G205" s="20" t="s">
        <v>485</v>
      </c>
      <c r="H205" s="20" t="s">
        <v>541</v>
      </c>
      <c r="I205" s="20" t="s">
        <v>43</v>
      </c>
      <c r="J205" s="21">
        <v>41091</v>
      </c>
      <c r="K205" s="20">
        <v>628</v>
      </c>
      <c r="L205" s="20"/>
      <c r="M205" s="20">
        <v>67</v>
      </c>
      <c r="N205" s="20">
        <v>66</v>
      </c>
      <c r="O205" s="20" t="s">
        <v>44</v>
      </c>
      <c r="P205" s="20" t="s">
        <v>56</v>
      </c>
      <c r="Q205" s="20"/>
      <c r="R205" s="20" t="s">
        <v>46</v>
      </c>
      <c r="S205" s="20">
        <v>8200204302</v>
      </c>
      <c r="T205" s="20" t="s">
        <v>993</v>
      </c>
      <c r="U205" s="20"/>
      <c r="V205" s="20">
        <v>9887567575</v>
      </c>
      <c r="W205" s="20" t="s">
        <v>994</v>
      </c>
      <c r="X205" s="20">
        <v>40000</v>
      </c>
      <c r="Y205" s="20" t="s">
        <v>49</v>
      </c>
      <c r="Z205" s="20" t="s">
        <v>49</v>
      </c>
      <c r="AA205" s="20" t="s">
        <v>59</v>
      </c>
      <c r="AB205" s="20">
        <v>10</v>
      </c>
      <c r="AC205" s="20" t="s">
        <v>51</v>
      </c>
      <c r="AD205" s="20">
        <v>1</v>
      </c>
    </row>
    <row r="206" spans="1:30" ht="30">
      <c r="A206" s="20">
        <v>8</v>
      </c>
      <c r="B206" s="20" t="s">
        <v>1646</v>
      </c>
      <c r="C206" s="20">
        <v>410</v>
      </c>
      <c r="D206" s="21">
        <v>42215</v>
      </c>
      <c r="E206" s="20" t="s">
        <v>995</v>
      </c>
      <c r="F206" s="20"/>
      <c r="G206" s="20" t="s">
        <v>966</v>
      </c>
      <c r="H206" s="20" t="s">
        <v>967</v>
      </c>
      <c r="I206" s="20" t="s">
        <v>55</v>
      </c>
      <c r="J206" s="21">
        <v>39634</v>
      </c>
      <c r="K206" s="20">
        <v>629</v>
      </c>
      <c r="L206" s="20"/>
      <c r="M206" s="20">
        <v>67</v>
      </c>
      <c r="N206" s="20">
        <v>0</v>
      </c>
      <c r="O206" s="20" t="s">
        <v>82</v>
      </c>
      <c r="P206" s="20" t="s">
        <v>56</v>
      </c>
      <c r="Q206" s="20"/>
      <c r="R206" s="20" t="s">
        <v>46</v>
      </c>
      <c r="S206" s="20">
        <v>8200204302</v>
      </c>
      <c r="T206" s="20" t="s">
        <v>996</v>
      </c>
      <c r="U206" s="20"/>
      <c r="V206" s="20">
        <v>9001557646</v>
      </c>
      <c r="W206" s="20" t="s">
        <v>853</v>
      </c>
      <c r="X206" s="20">
        <v>36000</v>
      </c>
      <c r="Y206" s="20" t="s">
        <v>49</v>
      </c>
      <c r="Z206" s="20" t="s">
        <v>49</v>
      </c>
      <c r="AA206" s="20" t="s">
        <v>59</v>
      </c>
      <c r="AB206" s="20">
        <v>14</v>
      </c>
      <c r="AC206" s="20" t="s">
        <v>51</v>
      </c>
      <c r="AD206" s="20">
        <v>2</v>
      </c>
    </row>
    <row r="207" spans="1:30" ht="30">
      <c r="A207" s="20">
        <v>8</v>
      </c>
      <c r="B207" s="20" t="s">
        <v>1646</v>
      </c>
      <c r="C207" s="20">
        <v>818</v>
      </c>
      <c r="D207" s="21">
        <v>44061</v>
      </c>
      <c r="E207" s="20" t="s">
        <v>997</v>
      </c>
      <c r="F207" s="20"/>
      <c r="G207" s="20" t="s">
        <v>583</v>
      </c>
      <c r="H207" s="20" t="s">
        <v>584</v>
      </c>
      <c r="I207" s="20" t="s">
        <v>43</v>
      </c>
      <c r="J207" s="21">
        <v>40221</v>
      </c>
      <c r="K207" s="20">
        <v>630</v>
      </c>
      <c r="L207" s="20"/>
      <c r="M207" s="20">
        <v>67</v>
      </c>
      <c r="N207" s="20">
        <v>59</v>
      </c>
      <c r="O207" s="20" t="s">
        <v>145</v>
      </c>
      <c r="P207" s="20" t="s">
        <v>56</v>
      </c>
      <c r="Q207" s="20"/>
      <c r="R207" s="20" t="s">
        <v>46</v>
      </c>
      <c r="S207" s="20">
        <v>8200204302</v>
      </c>
      <c r="T207" s="20" t="s">
        <v>998</v>
      </c>
      <c r="U207" s="20"/>
      <c r="V207" s="20">
        <v>8619181120</v>
      </c>
      <c r="W207" s="20" t="s">
        <v>999</v>
      </c>
      <c r="X207" s="20">
        <v>44000</v>
      </c>
      <c r="Y207" s="20" t="s">
        <v>49</v>
      </c>
      <c r="Z207" s="20" t="s">
        <v>49</v>
      </c>
      <c r="AA207" s="20" t="s">
        <v>59</v>
      </c>
      <c r="AB207" s="20">
        <v>12</v>
      </c>
      <c r="AC207" s="20" t="s">
        <v>51</v>
      </c>
      <c r="AD207" s="20">
        <v>4</v>
      </c>
    </row>
    <row r="208" spans="1:30" ht="30">
      <c r="A208" s="20">
        <v>8</v>
      </c>
      <c r="B208" s="20" t="s">
        <v>1646</v>
      </c>
      <c r="C208" s="20">
        <v>419</v>
      </c>
      <c r="D208" s="21">
        <v>42500</v>
      </c>
      <c r="E208" s="20" t="s">
        <v>1000</v>
      </c>
      <c r="F208" s="20"/>
      <c r="G208" s="20" t="s">
        <v>959</v>
      </c>
      <c r="H208" s="20" t="s">
        <v>960</v>
      </c>
      <c r="I208" s="20" t="s">
        <v>55</v>
      </c>
      <c r="J208" s="21">
        <v>39873</v>
      </c>
      <c r="K208" s="20">
        <v>631</v>
      </c>
      <c r="L208" s="20"/>
      <c r="M208" s="20">
        <v>67</v>
      </c>
      <c r="N208" s="20">
        <v>24</v>
      </c>
      <c r="O208" s="20" t="s">
        <v>44</v>
      </c>
      <c r="P208" s="20" t="s">
        <v>45</v>
      </c>
      <c r="Q208" s="20"/>
      <c r="R208" s="20" t="s">
        <v>46</v>
      </c>
      <c r="S208" s="20">
        <v>8200204302</v>
      </c>
      <c r="T208" s="20" t="s">
        <v>1001</v>
      </c>
      <c r="U208" s="20"/>
      <c r="V208" s="20">
        <v>8290706369</v>
      </c>
      <c r="W208" s="20" t="s">
        <v>962</v>
      </c>
      <c r="X208" s="20">
        <v>36000</v>
      </c>
      <c r="Y208" s="20" t="s">
        <v>49</v>
      </c>
      <c r="Z208" s="20" t="s">
        <v>49</v>
      </c>
      <c r="AA208" s="20" t="s">
        <v>50</v>
      </c>
      <c r="AB208" s="20">
        <v>13</v>
      </c>
      <c r="AC208" s="20" t="s">
        <v>51</v>
      </c>
      <c r="AD208" s="20">
        <v>0</v>
      </c>
    </row>
    <row r="209" spans="1:30" ht="30">
      <c r="A209" s="20">
        <v>8</v>
      </c>
      <c r="B209" s="20" t="s">
        <v>1647</v>
      </c>
      <c r="C209" s="20">
        <v>819</v>
      </c>
      <c r="D209" s="21">
        <v>44061</v>
      </c>
      <c r="E209" s="20" t="s">
        <v>1002</v>
      </c>
      <c r="F209" s="20"/>
      <c r="G209" s="20" t="s">
        <v>1003</v>
      </c>
      <c r="H209" s="20" t="s">
        <v>1004</v>
      </c>
      <c r="I209" s="20" t="s">
        <v>55</v>
      </c>
      <c r="J209" s="21">
        <v>40662</v>
      </c>
      <c r="K209" s="20">
        <v>632</v>
      </c>
      <c r="L209" s="20"/>
      <c r="M209" s="20">
        <v>67</v>
      </c>
      <c r="N209" s="20">
        <v>54</v>
      </c>
      <c r="O209" s="20" t="s">
        <v>82</v>
      </c>
      <c r="P209" s="20" t="s">
        <v>56</v>
      </c>
      <c r="Q209" s="20"/>
      <c r="R209" s="20" t="s">
        <v>46</v>
      </c>
      <c r="S209" s="20">
        <v>8200204302</v>
      </c>
      <c r="T209" s="20" t="s">
        <v>1005</v>
      </c>
      <c r="U209" s="20"/>
      <c r="V209" s="20">
        <v>8005502706</v>
      </c>
      <c r="W209" s="20" t="s">
        <v>1006</v>
      </c>
      <c r="X209" s="20">
        <v>60000</v>
      </c>
      <c r="Y209" s="20" t="s">
        <v>49</v>
      </c>
      <c r="Z209" s="20" t="s">
        <v>49</v>
      </c>
      <c r="AA209" s="20" t="s">
        <v>59</v>
      </c>
      <c r="AB209" s="20">
        <v>11</v>
      </c>
      <c r="AC209" s="20" t="s">
        <v>51</v>
      </c>
      <c r="AD209" s="20">
        <v>1</v>
      </c>
    </row>
    <row r="210" spans="1:30" ht="30">
      <c r="A210" s="20">
        <v>8</v>
      </c>
      <c r="B210" s="20" t="s">
        <v>1647</v>
      </c>
      <c r="C210" s="20">
        <v>435</v>
      </c>
      <c r="D210" s="21">
        <v>42557</v>
      </c>
      <c r="E210" s="20" t="s">
        <v>1007</v>
      </c>
      <c r="F210" s="20"/>
      <c r="G210" s="20" t="s">
        <v>824</v>
      </c>
      <c r="H210" s="20" t="s">
        <v>825</v>
      </c>
      <c r="I210" s="20" t="s">
        <v>55</v>
      </c>
      <c r="J210" s="21">
        <v>40335</v>
      </c>
      <c r="K210" s="20">
        <v>633</v>
      </c>
      <c r="L210" s="20"/>
      <c r="M210" s="20">
        <v>67</v>
      </c>
      <c r="N210" s="20">
        <v>39</v>
      </c>
      <c r="O210" s="20" t="s">
        <v>44</v>
      </c>
      <c r="P210" s="20" t="s">
        <v>56</v>
      </c>
      <c r="Q210" s="20"/>
      <c r="R210" s="20" t="s">
        <v>46</v>
      </c>
      <c r="S210" s="20">
        <v>8200204302</v>
      </c>
      <c r="T210" s="20" t="s">
        <v>1008</v>
      </c>
      <c r="U210" s="20"/>
      <c r="V210" s="20">
        <v>9799382577</v>
      </c>
      <c r="W210" s="20" t="s">
        <v>1009</v>
      </c>
      <c r="X210" s="20">
        <v>36000</v>
      </c>
      <c r="Y210" s="20" t="s">
        <v>49</v>
      </c>
      <c r="Z210" s="20" t="s">
        <v>49</v>
      </c>
      <c r="AA210" s="20" t="s">
        <v>59</v>
      </c>
      <c r="AB210" s="20">
        <v>12</v>
      </c>
      <c r="AC210" s="20" t="s">
        <v>51</v>
      </c>
      <c r="AD210" s="20">
        <v>0</v>
      </c>
    </row>
    <row r="211" spans="1:30" ht="30">
      <c r="A211" s="20">
        <v>8</v>
      </c>
      <c r="B211" s="20" t="s">
        <v>1647</v>
      </c>
      <c r="C211" s="20">
        <v>816</v>
      </c>
      <c r="D211" s="21">
        <v>44061</v>
      </c>
      <c r="E211" s="20" t="s">
        <v>1010</v>
      </c>
      <c r="F211" s="20"/>
      <c r="G211" s="20" t="s">
        <v>1011</v>
      </c>
      <c r="H211" s="20" t="s">
        <v>1012</v>
      </c>
      <c r="I211" s="20" t="s">
        <v>55</v>
      </c>
      <c r="J211" s="21">
        <v>40041</v>
      </c>
      <c r="K211" s="20">
        <v>634</v>
      </c>
      <c r="L211" s="20"/>
      <c r="M211" s="20">
        <v>67</v>
      </c>
      <c r="N211" s="20">
        <v>60</v>
      </c>
      <c r="O211" s="20" t="s">
        <v>151</v>
      </c>
      <c r="P211" s="20" t="s">
        <v>56</v>
      </c>
      <c r="Q211" s="20"/>
      <c r="R211" s="20" t="s">
        <v>46</v>
      </c>
      <c r="S211" s="20">
        <v>8200204302</v>
      </c>
      <c r="T211" s="20" t="s">
        <v>1013</v>
      </c>
      <c r="U211" s="20" t="s">
        <v>1014</v>
      </c>
      <c r="V211" s="20">
        <v>6377701105</v>
      </c>
      <c r="W211" s="20" t="s">
        <v>1015</v>
      </c>
      <c r="X211" s="20">
        <v>18000</v>
      </c>
      <c r="Y211" s="20" t="s">
        <v>49</v>
      </c>
      <c r="Z211" s="20" t="s">
        <v>49</v>
      </c>
      <c r="AA211" s="20" t="s">
        <v>59</v>
      </c>
      <c r="AB211" s="20">
        <v>13</v>
      </c>
      <c r="AC211" s="20" t="s">
        <v>51</v>
      </c>
      <c r="AD211" s="20">
        <v>1</v>
      </c>
    </row>
    <row r="212" spans="1:30" ht="30">
      <c r="A212" s="20">
        <v>8</v>
      </c>
      <c r="B212" s="20" t="s">
        <v>1647</v>
      </c>
      <c r="C212" s="20">
        <v>826</v>
      </c>
      <c r="D212" s="21">
        <v>44061</v>
      </c>
      <c r="E212" s="20" t="s">
        <v>1016</v>
      </c>
      <c r="F212" s="20"/>
      <c r="G212" s="20" t="s">
        <v>1017</v>
      </c>
      <c r="H212" s="20" t="s">
        <v>1018</v>
      </c>
      <c r="I212" s="20" t="s">
        <v>55</v>
      </c>
      <c r="J212" s="21">
        <v>40381</v>
      </c>
      <c r="K212" s="20">
        <v>635</v>
      </c>
      <c r="L212" s="20"/>
      <c r="M212" s="20">
        <v>67</v>
      </c>
      <c r="N212" s="20">
        <v>67</v>
      </c>
      <c r="O212" s="20" t="s">
        <v>82</v>
      </c>
      <c r="P212" s="20" t="s">
        <v>56</v>
      </c>
      <c r="Q212" s="20"/>
      <c r="R212" s="20" t="s">
        <v>46</v>
      </c>
      <c r="S212" s="20">
        <v>8200204302</v>
      </c>
      <c r="T212" s="20" t="s">
        <v>1019</v>
      </c>
      <c r="U212" s="20"/>
      <c r="V212" s="20">
        <v>9166610138</v>
      </c>
      <c r="W212" s="20" t="s">
        <v>1020</v>
      </c>
      <c r="X212" s="20">
        <v>60000</v>
      </c>
      <c r="Y212" s="20" t="s">
        <v>49</v>
      </c>
      <c r="Z212" s="20" t="s">
        <v>49</v>
      </c>
      <c r="AA212" s="20" t="s">
        <v>59</v>
      </c>
      <c r="AB212" s="20">
        <v>12</v>
      </c>
      <c r="AC212" s="20" t="s">
        <v>51</v>
      </c>
      <c r="AD212" s="20">
        <v>1</v>
      </c>
    </row>
    <row r="213" spans="1:30" ht="30">
      <c r="A213" s="20">
        <v>8</v>
      </c>
      <c r="B213" s="20" t="s">
        <v>1647</v>
      </c>
      <c r="C213" s="20">
        <v>555</v>
      </c>
      <c r="D213" s="21">
        <v>43286</v>
      </c>
      <c r="E213" s="20" t="s">
        <v>1021</v>
      </c>
      <c r="F213" s="20"/>
      <c r="G213" s="20" t="s">
        <v>1022</v>
      </c>
      <c r="H213" s="20" t="s">
        <v>1023</v>
      </c>
      <c r="I213" s="20" t="s">
        <v>43</v>
      </c>
      <c r="J213" s="21">
        <v>40054</v>
      </c>
      <c r="K213" s="20">
        <v>636</v>
      </c>
      <c r="L213" s="20"/>
      <c r="M213" s="20">
        <v>67</v>
      </c>
      <c r="N213" s="20">
        <v>61</v>
      </c>
      <c r="O213" s="20" t="s">
        <v>151</v>
      </c>
      <c r="P213" s="20" t="s">
        <v>56</v>
      </c>
      <c r="Q213" s="20"/>
      <c r="R213" s="20" t="s">
        <v>46</v>
      </c>
      <c r="S213" s="20">
        <v>8200204302</v>
      </c>
      <c r="T213" s="20" t="s">
        <v>1024</v>
      </c>
      <c r="U213" s="20" t="s">
        <v>1025</v>
      </c>
      <c r="V213" s="20">
        <v>9660470342</v>
      </c>
      <c r="W213" s="20" t="s">
        <v>1026</v>
      </c>
      <c r="X213" s="20">
        <v>36000</v>
      </c>
      <c r="Y213" s="20" t="s">
        <v>49</v>
      </c>
      <c r="Z213" s="20" t="s">
        <v>49</v>
      </c>
      <c r="AA213" s="20" t="s">
        <v>59</v>
      </c>
      <c r="AB213" s="20">
        <v>13</v>
      </c>
      <c r="AC213" s="20" t="s">
        <v>51</v>
      </c>
      <c r="AD213" s="20">
        <v>1</v>
      </c>
    </row>
    <row r="214" spans="1:30" ht="30">
      <c r="A214" s="20">
        <v>8</v>
      </c>
      <c r="B214" s="20" t="s">
        <v>1647</v>
      </c>
      <c r="C214" s="20">
        <v>326</v>
      </c>
      <c r="D214" s="21">
        <v>42136</v>
      </c>
      <c r="E214" s="20" t="s">
        <v>1027</v>
      </c>
      <c r="F214" s="20"/>
      <c r="G214" s="20" t="s">
        <v>1028</v>
      </c>
      <c r="H214" s="20" t="s">
        <v>1029</v>
      </c>
      <c r="I214" s="20" t="s">
        <v>55</v>
      </c>
      <c r="J214" s="21">
        <v>40280</v>
      </c>
      <c r="K214" s="20">
        <v>701</v>
      </c>
      <c r="L214" s="20"/>
      <c r="M214" s="20">
        <v>92</v>
      </c>
      <c r="N214" s="20">
        <v>71</v>
      </c>
      <c r="O214" s="20" t="s">
        <v>44</v>
      </c>
      <c r="P214" s="20" t="s">
        <v>45</v>
      </c>
      <c r="Q214" s="20"/>
      <c r="R214" s="20" t="s">
        <v>46</v>
      </c>
      <c r="S214" s="20">
        <v>8200204302</v>
      </c>
      <c r="T214" s="20" t="s">
        <v>1030</v>
      </c>
      <c r="U214" s="20" t="s">
        <v>1031</v>
      </c>
      <c r="V214" s="20">
        <v>9680112865</v>
      </c>
      <c r="W214" s="20" t="s">
        <v>987</v>
      </c>
      <c r="X214" s="20">
        <v>37000</v>
      </c>
      <c r="Y214" s="20" t="s">
        <v>49</v>
      </c>
      <c r="Z214" s="20" t="s">
        <v>49</v>
      </c>
      <c r="AA214" s="20" t="s">
        <v>50</v>
      </c>
      <c r="AB214" s="20">
        <v>12</v>
      </c>
      <c r="AC214" s="20" t="s">
        <v>51</v>
      </c>
      <c r="AD214" s="20">
        <v>0</v>
      </c>
    </row>
    <row r="215" spans="1:30" ht="30">
      <c r="A215" s="20">
        <v>8</v>
      </c>
      <c r="B215" s="20" t="s">
        <v>1647</v>
      </c>
      <c r="C215" s="20">
        <v>640</v>
      </c>
      <c r="D215" s="21">
        <v>43661</v>
      </c>
      <c r="E215" s="20" t="s">
        <v>1032</v>
      </c>
      <c r="F215" s="20"/>
      <c r="G215" s="20" t="s">
        <v>568</v>
      </c>
      <c r="H215" s="20" t="s">
        <v>1033</v>
      </c>
      <c r="I215" s="20" t="s">
        <v>55</v>
      </c>
      <c r="J215" s="21">
        <v>39682</v>
      </c>
      <c r="K215" s="20">
        <v>702</v>
      </c>
      <c r="L215" s="20"/>
      <c r="M215" s="20">
        <v>92</v>
      </c>
      <c r="N215" s="20">
        <v>72</v>
      </c>
      <c r="O215" s="20" t="s">
        <v>44</v>
      </c>
      <c r="P215" s="20" t="s">
        <v>45</v>
      </c>
      <c r="Q215" s="20"/>
      <c r="R215" s="20" t="s">
        <v>46</v>
      </c>
      <c r="S215" s="20">
        <v>8200204302</v>
      </c>
      <c r="T215" s="20" t="s">
        <v>1034</v>
      </c>
      <c r="U215" s="20" t="s">
        <v>1035</v>
      </c>
      <c r="V215" s="20">
        <v>7357129486</v>
      </c>
      <c r="W215" s="20" t="s">
        <v>571</v>
      </c>
      <c r="X215" s="20">
        <v>36000</v>
      </c>
      <c r="Y215" s="20" t="s">
        <v>49</v>
      </c>
      <c r="Z215" s="20" t="s">
        <v>49</v>
      </c>
      <c r="AA215" s="20" t="s">
        <v>50</v>
      </c>
      <c r="AB215" s="20">
        <v>14</v>
      </c>
      <c r="AC215" s="20" t="s">
        <v>51</v>
      </c>
      <c r="AD215" s="20">
        <v>2</v>
      </c>
    </row>
    <row r="216" spans="1:30" ht="30">
      <c r="A216" s="20">
        <v>8</v>
      </c>
      <c r="B216" s="20" t="s">
        <v>1647</v>
      </c>
      <c r="C216" s="20">
        <v>324</v>
      </c>
      <c r="D216" s="21">
        <v>42136</v>
      </c>
      <c r="E216" s="20" t="s">
        <v>1036</v>
      </c>
      <c r="F216" s="20"/>
      <c r="G216" s="20" t="s">
        <v>824</v>
      </c>
      <c r="H216" s="20" t="s">
        <v>1037</v>
      </c>
      <c r="I216" s="20" t="s">
        <v>43</v>
      </c>
      <c r="J216" s="21">
        <v>40804</v>
      </c>
      <c r="K216" s="20">
        <v>703</v>
      </c>
      <c r="L216" s="20"/>
      <c r="M216" s="20">
        <v>92</v>
      </c>
      <c r="N216" s="20">
        <v>82</v>
      </c>
      <c r="O216" s="20" t="s">
        <v>44</v>
      </c>
      <c r="P216" s="20" t="s">
        <v>56</v>
      </c>
      <c r="Q216" s="20"/>
      <c r="R216" s="20" t="s">
        <v>46</v>
      </c>
      <c r="S216" s="20">
        <v>8200204302</v>
      </c>
      <c r="T216" s="20" t="s">
        <v>1038</v>
      </c>
      <c r="U216" s="20" t="s">
        <v>1039</v>
      </c>
      <c r="V216" s="20">
        <v>9784723621</v>
      </c>
      <c r="W216" s="20" t="s">
        <v>1040</v>
      </c>
      <c r="X216" s="20">
        <v>100000</v>
      </c>
      <c r="Y216" s="20" t="s">
        <v>49</v>
      </c>
      <c r="Z216" s="20" t="s">
        <v>49</v>
      </c>
      <c r="AA216" s="20" t="s">
        <v>59</v>
      </c>
      <c r="AB216" s="20">
        <v>11</v>
      </c>
      <c r="AC216" s="20" t="s">
        <v>51</v>
      </c>
      <c r="AD216" s="20">
        <v>1</v>
      </c>
    </row>
    <row r="217" spans="1:30" ht="30">
      <c r="A217" s="20">
        <v>8</v>
      </c>
      <c r="B217" s="20" t="s">
        <v>1647</v>
      </c>
      <c r="C217" s="20">
        <v>321</v>
      </c>
      <c r="D217" s="21">
        <v>42135</v>
      </c>
      <c r="E217" s="20" t="s">
        <v>1041</v>
      </c>
      <c r="F217" s="20"/>
      <c r="G217" s="20" t="s">
        <v>824</v>
      </c>
      <c r="H217" s="20" t="s">
        <v>1037</v>
      </c>
      <c r="I217" s="20" t="s">
        <v>43</v>
      </c>
      <c r="J217" s="21">
        <v>40300</v>
      </c>
      <c r="K217" s="20">
        <v>704</v>
      </c>
      <c r="L217" s="20"/>
      <c r="M217" s="20">
        <v>92</v>
      </c>
      <c r="N217" s="20">
        <v>77</v>
      </c>
      <c r="O217" s="20" t="s">
        <v>44</v>
      </c>
      <c r="P217" s="20" t="s">
        <v>56</v>
      </c>
      <c r="Q217" s="20"/>
      <c r="R217" s="20" t="s">
        <v>46</v>
      </c>
      <c r="S217" s="20">
        <v>8200204302</v>
      </c>
      <c r="T217" s="20" t="s">
        <v>1042</v>
      </c>
      <c r="U217" s="20"/>
      <c r="V217" s="20">
        <v>9784723621</v>
      </c>
      <c r="W217" s="20" t="s">
        <v>1040</v>
      </c>
      <c r="X217" s="20">
        <v>100000</v>
      </c>
      <c r="Y217" s="20" t="s">
        <v>49</v>
      </c>
      <c r="Z217" s="20" t="s">
        <v>49</v>
      </c>
      <c r="AA217" s="20" t="s">
        <v>59</v>
      </c>
      <c r="AB217" s="20">
        <v>12</v>
      </c>
      <c r="AC217" s="20" t="s">
        <v>51</v>
      </c>
      <c r="AD217" s="20">
        <v>1</v>
      </c>
    </row>
    <row r="218" spans="1:30" ht="30">
      <c r="A218" s="20">
        <v>8</v>
      </c>
      <c r="B218" s="20" t="s">
        <v>1647</v>
      </c>
      <c r="C218" s="20">
        <v>892</v>
      </c>
      <c r="D218" s="21">
        <v>44081</v>
      </c>
      <c r="E218" s="20" t="s">
        <v>1043</v>
      </c>
      <c r="F218" s="20"/>
      <c r="G218" s="20" t="s">
        <v>1044</v>
      </c>
      <c r="H218" s="20" t="s">
        <v>1045</v>
      </c>
      <c r="I218" s="20" t="s">
        <v>55</v>
      </c>
      <c r="J218" s="21">
        <v>39791</v>
      </c>
      <c r="K218" s="20">
        <v>705</v>
      </c>
      <c r="L218" s="20"/>
      <c r="M218" s="20">
        <v>92</v>
      </c>
      <c r="N218" s="20">
        <v>82</v>
      </c>
      <c r="O218" s="20" t="s">
        <v>145</v>
      </c>
      <c r="P218" s="20" t="s">
        <v>56</v>
      </c>
      <c r="Q218" s="20"/>
      <c r="R218" s="20" t="s">
        <v>46</v>
      </c>
      <c r="S218" s="20">
        <v>8200204302</v>
      </c>
      <c r="T218" s="20" t="s">
        <v>1046</v>
      </c>
      <c r="U218" s="20"/>
      <c r="V218" s="20">
        <v>8769774394</v>
      </c>
      <c r="W218" s="20" t="s">
        <v>1047</v>
      </c>
      <c r="X218" s="20">
        <v>60000</v>
      </c>
      <c r="Y218" s="20" t="s">
        <v>49</v>
      </c>
      <c r="Z218" s="20" t="s">
        <v>49</v>
      </c>
      <c r="AA218" s="20" t="s">
        <v>59</v>
      </c>
      <c r="AB218" s="20">
        <v>14</v>
      </c>
      <c r="AC218" s="20" t="s">
        <v>51</v>
      </c>
      <c r="AD218" s="20">
        <v>9</v>
      </c>
    </row>
    <row r="219" spans="1:30" ht="30">
      <c r="A219" s="20">
        <v>8</v>
      </c>
      <c r="B219" s="20" t="s">
        <v>1647</v>
      </c>
      <c r="C219" s="20">
        <v>853</v>
      </c>
      <c r="D219" s="21">
        <v>44061</v>
      </c>
      <c r="E219" s="20" t="s">
        <v>1048</v>
      </c>
      <c r="F219" s="20"/>
      <c r="G219" s="20" t="s">
        <v>1049</v>
      </c>
      <c r="H219" s="20" t="s">
        <v>1050</v>
      </c>
      <c r="I219" s="20" t="s">
        <v>43</v>
      </c>
      <c r="J219" s="21">
        <v>39525</v>
      </c>
      <c r="K219" s="20">
        <v>706</v>
      </c>
      <c r="L219" s="20"/>
      <c r="M219" s="20">
        <v>92</v>
      </c>
      <c r="N219" s="20">
        <v>88</v>
      </c>
      <c r="O219" s="20" t="s">
        <v>82</v>
      </c>
      <c r="P219" s="20" t="s">
        <v>56</v>
      </c>
      <c r="Q219" s="20"/>
      <c r="R219" s="20" t="s">
        <v>46</v>
      </c>
      <c r="S219" s="20">
        <v>8200204302</v>
      </c>
      <c r="T219" s="20" t="s">
        <v>1051</v>
      </c>
      <c r="U219" s="20"/>
      <c r="V219" s="20">
        <v>9166610138</v>
      </c>
      <c r="W219" s="20" t="s">
        <v>1052</v>
      </c>
      <c r="X219" s="20">
        <v>60000</v>
      </c>
      <c r="Y219" s="20" t="s">
        <v>49</v>
      </c>
      <c r="Z219" s="20" t="s">
        <v>49</v>
      </c>
      <c r="AA219" s="20" t="s">
        <v>59</v>
      </c>
      <c r="AB219" s="20">
        <v>14</v>
      </c>
      <c r="AC219" s="20" t="s">
        <v>51</v>
      </c>
      <c r="AD219" s="20">
        <v>2</v>
      </c>
    </row>
    <row r="220" spans="1:30" ht="30">
      <c r="A220" s="20">
        <v>8</v>
      </c>
      <c r="B220" s="20" t="s">
        <v>1647</v>
      </c>
      <c r="C220" s="20">
        <v>851</v>
      </c>
      <c r="D220" s="21">
        <v>44061</v>
      </c>
      <c r="E220" s="20" t="s">
        <v>1053</v>
      </c>
      <c r="F220" s="20"/>
      <c r="G220" s="20" t="s">
        <v>1054</v>
      </c>
      <c r="H220" s="20" t="s">
        <v>1055</v>
      </c>
      <c r="I220" s="20" t="s">
        <v>43</v>
      </c>
      <c r="J220" s="21">
        <v>39816</v>
      </c>
      <c r="K220" s="20">
        <v>707</v>
      </c>
      <c r="L220" s="20"/>
      <c r="M220" s="20">
        <v>92</v>
      </c>
      <c r="N220" s="20">
        <v>74</v>
      </c>
      <c r="O220" s="20" t="s">
        <v>44</v>
      </c>
      <c r="P220" s="20" t="s">
        <v>56</v>
      </c>
      <c r="Q220" s="20"/>
      <c r="R220" s="20" t="s">
        <v>46</v>
      </c>
      <c r="S220" s="20">
        <v>8200204302</v>
      </c>
      <c r="T220" s="20" t="s">
        <v>1056</v>
      </c>
      <c r="U220" s="20"/>
      <c r="V220" s="20">
        <v>9571779119</v>
      </c>
      <c r="W220" s="20" t="s">
        <v>1057</v>
      </c>
      <c r="X220" s="20">
        <v>108000</v>
      </c>
      <c r="Y220" s="20" t="s">
        <v>49</v>
      </c>
      <c r="Z220" s="20" t="s">
        <v>49</v>
      </c>
      <c r="AA220" s="20" t="s">
        <v>59</v>
      </c>
      <c r="AB220" s="20">
        <v>13</v>
      </c>
      <c r="AC220" s="20" t="s">
        <v>51</v>
      </c>
      <c r="AD220" s="20">
        <v>2</v>
      </c>
    </row>
    <row r="221" spans="1:30" ht="30">
      <c r="A221" s="20">
        <v>8</v>
      </c>
      <c r="B221" s="20" t="s">
        <v>1647</v>
      </c>
      <c r="C221" s="20">
        <v>850</v>
      </c>
      <c r="D221" s="21">
        <v>44061</v>
      </c>
      <c r="E221" s="20" t="s">
        <v>1058</v>
      </c>
      <c r="F221" s="20"/>
      <c r="G221" s="20" t="s">
        <v>1059</v>
      </c>
      <c r="H221" s="20" t="s">
        <v>1060</v>
      </c>
      <c r="I221" s="20" t="s">
        <v>55</v>
      </c>
      <c r="J221" s="21">
        <v>39925</v>
      </c>
      <c r="K221" s="20">
        <v>708</v>
      </c>
      <c r="L221" s="20"/>
      <c r="M221" s="20">
        <v>92</v>
      </c>
      <c r="N221" s="20">
        <v>76</v>
      </c>
      <c r="O221" s="20" t="s">
        <v>44</v>
      </c>
      <c r="P221" s="20" t="s">
        <v>56</v>
      </c>
      <c r="Q221" s="20"/>
      <c r="R221" s="20" t="s">
        <v>46</v>
      </c>
      <c r="S221" s="20">
        <v>8200204302</v>
      </c>
      <c r="T221" s="20" t="s">
        <v>1061</v>
      </c>
      <c r="U221" s="20"/>
      <c r="V221" s="20">
        <v>9829754435</v>
      </c>
      <c r="W221" s="20" t="s">
        <v>1062</v>
      </c>
      <c r="X221" s="20">
        <v>60000</v>
      </c>
      <c r="Y221" s="20" t="s">
        <v>49</v>
      </c>
      <c r="Z221" s="20" t="s">
        <v>49</v>
      </c>
      <c r="AA221" s="20" t="s">
        <v>59</v>
      </c>
      <c r="AB221" s="20">
        <v>13</v>
      </c>
      <c r="AC221" s="20" t="s">
        <v>51</v>
      </c>
      <c r="AD221" s="20">
        <v>1</v>
      </c>
    </row>
    <row r="222" spans="1:30" ht="30">
      <c r="A222" s="20">
        <v>8</v>
      </c>
      <c r="B222" s="20" t="s">
        <v>1647</v>
      </c>
      <c r="C222" s="20">
        <v>322</v>
      </c>
      <c r="D222" s="21">
        <v>42135</v>
      </c>
      <c r="E222" s="20" t="s">
        <v>1063</v>
      </c>
      <c r="F222" s="20"/>
      <c r="G222" s="20" t="s">
        <v>1064</v>
      </c>
      <c r="H222" s="20" t="s">
        <v>1065</v>
      </c>
      <c r="I222" s="20" t="s">
        <v>55</v>
      </c>
      <c r="J222" s="21">
        <v>40495</v>
      </c>
      <c r="K222" s="20">
        <v>709</v>
      </c>
      <c r="L222" s="20"/>
      <c r="M222" s="20">
        <v>92</v>
      </c>
      <c r="N222" s="20">
        <v>45</v>
      </c>
      <c r="O222" s="20" t="s">
        <v>44</v>
      </c>
      <c r="P222" s="20" t="s">
        <v>45</v>
      </c>
      <c r="Q222" s="20"/>
      <c r="R222" s="20" t="s">
        <v>46</v>
      </c>
      <c r="S222" s="20">
        <v>8200204302</v>
      </c>
      <c r="T222" s="20" t="s">
        <v>1066</v>
      </c>
      <c r="U222" s="20"/>
      <c r="V222" s="20">
        <v>9829800904</v>
      </c>
      <c r="W222" s="20" t="s">
        <v>1067</v>
      </c>
      <c r="X222" s="20">
        <v>36000</v>
      </c>
      <c r="Y222" s="20" t="s">
        <v>49</v>
      </c>
      <c r="Z222" s="20" t="s">
        <v>49</v>
      </c>
      <c r="AA222" s="20" t="s">
        <v>50</v>
      </c>
      <c r="AB222" s="20">
        <v>12</v>
      </c>
      <c r="AC222" s="20" t="s">
        <v>51</v>
      </c>
      <c r="AD222" s="20">
        <v>0</v>
      </c>
    </row>
    <row r="223" spans="1:30" ht="30">
      <c r="A223" s="20">
        <v>8</v>
      </c>
      <c r="B223" s="20" t="s">
        <v>1648</v>
      </c>
      <c r="C223" s="20">
        <v>513</v>
      </c>
      <c r="D223" s="21">
        <v>42924</v>
      </c>
      <c r="E223" s="20" t="s">
        <v>1068</v>
      </c>
      <c r="F223" s="20"/>
      <c r="G223" s="20" t="s">
        <v>1069</v>
      </c>
      <c r="H223" s="20" t="s">
        <v>846</v>
      </c>
      <c r="I223" s="20" t="s">
        <v>55</v>
      </c>
      <c r="J223" s="21">
        <v>38320</v>
      </c>
      <c r="K223" s="20">
        <v>710</v>
      </c>
      <c r="L223" s="20"/>
      <c r="M223" s="20">
        <v>92</v>
      </c>
      <c r="N223" s="20">
        <v>14</v>
      </c>
      <c r="O223" s="20" t="s">
        <v>44</v>
      </c>
      <c r="P223" s="20" t="s">
        <v>56</v>
      </c>
      <c r="Q223" s="20"/>
      <c r="R223" s="20" t="s">
        <v>46</v>
      </c>
      <c r="S223" s="20">
        <v>8200204302</v>
      </c>
      <c r="T223" s="20" t="s">
        <v>1070</v>
      </c>
      <c r="U223" s="20"/>
      <c r="V223" s="20">
        <v>8769998731</v>
      </c>
      <c r="W223" s="20" t="s">
        <v>1071</v>
      </c>
      <c r="X223" s="20">
        <v>32000</v>
      </c>
      <c r="Y223" s="20" t="s">
        <v>49</v>
      </c>
      <c r="Z223" s="20" t="s">
        <v>289</v>
      </c>
      <c r="AA223" s="20" t="s">
        <v>59</v>
      </c>
      <c r="AB223" s="20">
        <v>18</v>
      </c>
      <c r="AC223" s="20" t="s">
        <v>51</v>
      </c>
      <c r="AD223" s="20">
        <v>0</v>
      </c>
    </row>
    <row r="224" spans="1:30" ht="30">
      <c r="A224" s="20">
        <v>8</v>
      </c>
      <c r="B224" s="20" t="s">
        <v>1648</v>
      </c>
      <c r="C224" s="20">
        <v>846</v>
      </c>
      <c r="D224" s="21">
        <v>44061</v>
      </c>
      <c r="E224" s="20" t="s">
        <v>1072</v>
      </c>
      <c r="F224" s="20"/>
      <c r="G224" s="20" t="s">
        <v>1073</v>
      </c>
      <c r="H224" s="20" t="s">
        <v>1074</v>
      </c>
      <c r="I224" s="20" t="s">
        <v>55</v>
      </c>
      <c r="J224" s="21">
        <v>40015</v>
      </c>
      <c r="K224" s="20">
        <v>711</v>
      </c>
      <c r="L224" s="20"/>
      <c r="M224" s="20">
        <v>92</v>
      </c>
      <c r="N224" s="20">
        <v>87</v>
      </c>
      <c r="O224" s="20" t="s">
        <v>44</v>
      </c>
      <c r="P224" s="20" t="s">
        <v>56</v>
      </c>
      <c r="Q224" s="20"/>
      <c r="R224" s="20" t="s">
        <v>46</v>
      </c>
      <c r="S224" s="20">
        <v>8200204302</v>
      </c>
      <c r="T224" s="20" t="s">
        <v>1075</v>
      </c>
      <c r="U224" s="20"/>
      <c r="V224" s="20">
        <v>8769090011</v>
      </c>
      <c r="W224" s="20" t="s">
        <v>1076</v>
      </c>
      <c r="X224" s="20">
        <v>108000</v>
      </c>
      <c r="Y224" s="20" t="s">
        <v>49</v>
      </c>
      <c r="Z224" s="20" t="s">
        <v>49</v>
      </c>
      <c r="AA224" s="20" t="s">
        <v>59</v>
      </c>
      <c r="AB224" s="20">
        <v>13</v>
      </c>
      <c r="AC224" s="20" t="s">
        <v>51</v>
      </c>
      <c r="AD224" s="20">
        <v>2</v>
      </c>
    </row>
    <row r="225" spans="1:30" ht="30">
      <c r="A225" s="20">
        <v>8</v>
      </c>
      <c r="B225" s="20" t="s">
        <v>1648</v>
      </c>
      <c r="C225" s="20">
        <v>893</v>
      </c>
      <c r="D225" s="21">
        <v>44081</v>
      </c>
      <c r="E225" s="20" t="s">
        <v>1077</v>
      </c>
      <c r="F225" s="20"/>
      <c r="G225" s="20" t="s">
        <v>1078</v>
      </c>
      <c r="H225" s="20" t="s">
        <v>1079</v>
      </c>
      <c r="I225" s="20" t="s">
        <v>43</v>
      </c>
      <c r="J225" s="21">
        <v>39940</v>
      </c>
      <c r="K225" s="20">
        <v>712</v>
      </c>
      <c r="L225" s="20"/>
      <c r="M225" s="20">
        <v>92</v>
      </c>
      <c r="N225" s="20">
        <v>87</v>
      </c>
      <c r="O225" s="20" t="s">
        <v>44</v>
      </c>
      <c r="P225" s="20" t="s">
        <v>45</v>
      </c>
      <c r="Q225" s="20"/>
      <c r="R225" s="20" t="s">
        <v>46</v>
      </c>
      <c r="S225" s="20">
        <v>8200204302</v>
      </c>
      <c r="T225" s="20" t="s">
        <v>1080</v>
      </c>
      <c r="U225" s="20"/>
      <c r="V225" s="20">
        <v>9636347220</v>
      </c>
      <c r="W225" s="20" t="s">
        <v>1081</v>
      </c>
      <c r="X225" s="20">
        <v>856660</v>
      </c>
      <c r="Y225" s="20" t="s">
        <v>49</v>
      </c>
      <c r="Z225" s="20" t="s">
        <v>49</v>
      </c>
      <c r="AA225" s="20" t="s">
        <v>50</v>
      </c>
      <c r="AB225" s="20">
        <v>13</v>
      </c>
      <c r="AC225" s="20" t="s">
        <v>51</v>
      </c>
      <c r="AD225" s="20">
        <v>1</v>
      </c>
    </row>
    <row r="226" spans="1:30" ht="30">
      <c r="A226" s="20">
        <v>8</v>
      </c>
      <c r="B226" s="20" t="s">
        <v>1648</v>
      </c>
      <c r="C226" s="20">
        <v>845</v>
      </c>
      <c r="D226" s="21">
        <v>44061</v>
      </c>
      <c r="E226" s="20" t="s">
        <v>1082</v>
      </c>
      <c r="F226" s="20"/>
      <c r="G226" s="20" t="s">
        <v>1083</v>
      </c>
      <c r="H226" s="20" t="s">
        <v>1084</v>
      </c>
      <c r="I226" s="20" t="s">
        <v>55</v>
      </c>
      <c r="J226" s="21">
        <v>40029</v>
      </c>
      <c r="K226" s="20">
        <v>713</v>
      </c>
      <c r="L226" s="20"/>
      <c r="M226" s="20">
        <v>92</v>
      </c>
      <c r="N226" s="20">
        <v>62</v>
      </c>
      <c r="O226" s="20" t="s">
        <v>82</v>
      </c>
      <c r="P226" s="20" t="s">
        <v>56</v>
      </c>
      <c r="Q226" s="20"/>
      <c r="R226" s="20" t="s">
        <v>46</v>
      </c>
      <c r="S226" s="20">
        <v>8200204302</v>
      </c>
      <c r="T226" s="20" t="s">
        <v>1085</v>
      </c>
      <c r="U226" s="20" t="s">
        <v>1086</v>
      </c>
      <c r="V226" s="20">
        <v>9636195373</v>
      </c>
      <c r="W226" s="20" t="s">
        <v>1087</v>
      </c>
      <c r="X226" s="20">
        <v>360000</v>
      </c>
      <c r="Y226" s="20" t="s">
        <v>49</v>
      </c>
      <c r="Z226" s="20" t="s">
        <v>49</v>
      </c>
      <c r="AA226" s="20" t="s">
        <v>59</v>
      </c>
      <c r="AB226" s="20">
        <v>13</v>
      </c>
      <c r="AC226" s="20" t="s">
        <v>51</v>
      </c>
      <c r="AD226" s="20">
        <v>13</v>
      </c>
    </row>
    <row r="227" spans="1:30" ht="30">
      <c r="A227" s="20">
        <v>8</v>
      </c>
      <c r="B227" s="20" t="s">
        <v>1648</v>
      </c>
      <c r="C227" s="20">
        <v>338</v>
      </c>
      <c r="D227" s="21">
        <v>42186</v>
      </c>
      <c r="E227" s="20" t="s">
        <v>1088</v>
      </c>
      <c r="F227" s="20"/>
      <c r="G227" s="20" t="s">
        <v>913</v>
      </c>
      <c r="H227" s="20" t="s">
        <v>1089</v>
      </c>
      <c r="I227" s="20" t="s">
        <v>43</v>
      </c>
      <c r="J227" s="21">
        <v>40067</v>
      </c>
      <c r="K227" s="20">
        <v>714</v>
      </c>
      <c r="L227" s="20"/>
      <c r="M227" s="20">
        <v>92</v>
      </c>
      <c r="N227" s="20">
        <v>56</v>
      </c>
      <c r="O227" s="20" t="s">
        <v>44</v>
      </c>
      <c r="P227" s="20" t="s">
        <v>45</v>
      </c>
      <c r="Q227" s="20"/>
      <c r="R227" s="20" t="s">
        <v>46</v>
      </c>
      <c r="S227" s="20">
        <v>8200204302</v>
      </c>
      <c r="T227" s="20" t="s">
        <v>1090</v>
      </c>
      <c r="U227" s="20"/>
      <c r="V227" s="20">
        <v>7726001882</v>
      </c>
      <c r="W227" s="20" t="s">
        <v>1091</v>
      </c>
      <c r="X227" s="20">
        <v>38000</v>
      </c>
      <c r="Y227" s="20" t="s">
        <v>49</v>
      </c>
      <c r="Z227" s="20" t="s">
        <v>49</v>
      </c>
      <c r="AA227" s="20" t="s">
        <v>50</v>
      </c>
      <c r="AB227" s="20">
        <v>13</v>
      </c>
      <c r="AC227" s="20" t="s">
        <v>51</v>
      </c>
      <c r="AD227" s="20">
        <v>0</v>
      </c>
    </row>
    <row r="228" spans="1:30" ht="30">
      <c r="A228" s="20">
        <v>8</v>
      </c>
      <c r="B228" s="20" t="s">
        <v>1648</v>
      </c>
      <c r="C228" s="20">
        <v>325</v>
      </c>
      <c r="D228" s="21">
        <v>42136</v>
      </c>
      <c r="E228" s="20" t="s">
        <v>1092</v>
      </c>
      <c r="F228" s="20"/>
      <c r="G228" s="20" t="s">
        <v>1064</v>
      </c>
      <c r="H228" s="20" t="s">
        <v>1065</v>
      </c>
      <c r="I228" s="20" t="s">
        <v>43</v>
      </c>
      <c r="J228" s="21">
        <v>40042</v>
      </c>
      <c r="K228" s="20">
        <v>715</v>
      </c>
      <c r="L228" s="20"/>
      <c r="M228" s="20">
        <v>92</v>
      </c>
      <c r="N228" s="20">
        <v>49</v>
      </c>
      <c r="O228" s="20" t="s">
        <v>44</v>
      </c>
      <c r="P228" s="20" t="s">
        <v>45</v>
      </c>
      <c r="Q228" s="20"/>
      <c r="R228" s="20" t="s">
        <v>46</v>
      </c>
      <c r="S228" s="20">
        <v>8200204302</v>
      </c>
      <c r="T228" s="20" t="s">
        <v>1093</v>
      </c>
      <c r="U228" s="20"/>
      <c r="V228" s="20">
        <v>9829800904</v>
      </c>
      <c r="W228" s="20" t="s">
        <v>1091</v>
      </c>
      <c r="X228" s="20">
        <v>36000</v>
      </c>
      <c r="Y228" s="20" t="s">
        <v>49</v>
      </c>
      <c r="Z228" s="20" t="s">
        <v>49</v>
      </c>
      <c r="AA228" s="20" t="s">
        <v>50</v>
      </c>
      <c r="AB228" s="20">
        <v>13</v>
      </c>
      <c r="AC228" s="20" t="s">
        <v>51</v>
      </c>
      <c r="AD228" s="20">
        <v>0</v>
      </c>
    </row>
    <row r="229" spans="1:30" ht="30">
      <c r="A229" s="20">
        <v>8</v>
      </c>
      <c r="B229" s="20" t="s">
        <v>1648</v>
      </c>
      <c r="C229" s="20">
        <v>346</v>
      </c>
      <c r="D229" s="21">
        <v>42186</v>
      </c>
      <c r="E229" s="20" t="s">
        <v>1094</v>
      </c>
      <c r="F229" s="20"/>
      <c r="G229" s="20" t="s">
        <v>1095</v>
      </c>
      <c r="H229" s="20" t="s">
        <v>1096</v>
      </c>
      <c r="I229" s="20" t="s">
        <v>43</v>
      </c>
      <c r="J229" s="21">
        <v>40361</v>
      </c>
      <c r="K229" s="20">
        <v>716</v>
      </c>
      <c r="L229" s="20"/>
      <c r="M229" s="20">
        <v>92</v>
      </c>
      <c r="N229" s="20">
        <v>71</v>
      </c>
      <c r="O229" s="20" t="s">
        <v>151</v>
      </c>
      <c r="P229" s="20" t="s">
        <v>56</v>
      </c>
      <c r="Q229" s="20"/>
      <c r="R229" s="20" t="s">
        <v>46</v>
      </c>
      <c r="S229" s="20">
        <v>8200204302</v>
      </c>
      <c r="T229" s="20" t="s">
        <v>1097</v>
      </c>
      <c r="U229" s="20"/>
      <c r="V229" s="20">
        <v>8003828685</v>
      </c>
      <c r="W229" s="20" t="s">
        <v>1098</v>
      </c>
      <c r="X229" s="20">
        <v>40000</v>
      </c>
      <c r="Y229" s="20" t="s">
        <v>49</v>
      </c>
      <c r="Z229" s="20" t="s">
        <v>49</v>
      </c>
      <c r="AA229" s="20" t="s">
        <v>59</v>
      </c>
      <c r="AB229" s="20">
        <v>12</v>
      </c>
      <c r="AC229" s="20" t="s">
        <v>51</v>
      </c>
      <c r="AD229" s="20">
        <v>0</v>
      </c>
    </row>
    <row r="230" spans="1:30" ht="30">
      <c r="A230" s="20">
        <v>8</v>
      </c>
      <c r="B230" s="20" t="s">
        <v>1648</v>
      </c>
      <c r="C230" s="20">
        <v>849</v>
      </c>
      <c r="D230" s="21">
        <v>44061</v>
      </c>
      <c r="E230" s="20" t="s">
        <v>1099</v>
      </c>
      <c r="F230" s="20"/>
      <c r="G230" s="20" t="s">
        <v>1100</v>
      </c>
      <c r="H230" s="20" t="s">
        <v>1101</v>
      </c>
      <c r="I230" s="20" t="s">
        <v>55</v>
      </c>
      <c r="J230" s="21">
        <v>39412</v>
      </c>
      <c r="K230" s="20">
        <v>717</v>
      </c>
      <c r="L230" s="20"/>
      <c r="M230" s="20">
        <v>92</v>
      </c>
      <c r="N230" s="20">
        <v>76</v>
      </c>
      <c r="O230" s="20" t="s">
        <v>44</v>
      </c>
      <c r="P230" s="20" t="s">
        <v>56</v>
      </c>
      <c r="Q230" s="20"/>
      <c r="R230" s="20" t="s">
        <v>46</v>
      </c>
      <c r="S230" s="20">
        <v>8200204302</v>
      </c>
      <c r="T230" s="20" t="s">
        <v>1102</v>
      </c>
      <c r="U230" s="20"/>
      <c r="V230" s="20">
        <v>7023313330</v>
      </c>
      <c r="W230" s="20" t="s">
        <v>1103</v>
      </c>
      <c r="X230" s="20">
        <v>120000</v>
      </c>
      <c r="Y230" s="20" t="s">
        <v>49</v>
      </c>
      <c r="Z230" s="20" t="s">
        <v>49</v>
      </c>
      <c r="AA230" s="20" t="s">
        <v>59</v>
      </c>
      <c r="AB230" s="20">
        <v>15</v>
      </c>
      <c r="AC230" s="20" t="s">
        <v>51</v>
      </c>
      <c r="AD230" s="20">
        <v>1</v>
      </c>
    </row>
    <row r="231" spans="1:30" ht="30">
      <c r="A231" s="20">
        <v>8</v>
      </c>
      <c r="B231" s="20" t="s">
        <v>1648</v>
      </c>
      <c r="C231" s="20">
        <v>908</v>
      </c>
      <c r="D231" s="21">
        <v>44081</v>
      </c>
      <c r="E231" s="20" t="s">
        <v>1104</v>
      </c>
      <c r="F231" s="20"/>
      <c r="G231" s="20" t="s">
        <v>1105</v>
      </c>
      <c r="H231" s="20" t="s">
        <v>1106</v>
      </c>
      <c r="I231" s="20" t="s">
        <v>43</v>
      </c>
      <c r="J231" s="21">
        <v>40175</v>
      </c>
      <c r="K231" s="20">
        <v>718</v>
      </c>
      <c r="L231" s="20"/>
      <c r="M231" s="20">
        <v>92</v>
      </c>
      <c r="N231" s="20">
        <v>77</v>
      </c>
      <c r="O231" s="20" t="s">
        <v>44</v>
      </c>
      <c r="P231" s="20" t="s">
        <v>56</v>
      </c>
      <c r="Q231" s="20"/>
      <c r="R231" s="20" t="s">
        <v>46</v>
      </c>
      <c r="S231" s="20">
        <v>8200204302</v>
      </c>
      <c r="T231" s="20" t="s">
        <v>1107</v>
      </c>
      <c r="U231" s="20"/>
      <c r="V231" s="20">
        <v>9799850305</v>
      </c>
      <c r="W231" s="20" t="s">
        <v>1108</v>
      </c>
      <c r="X231" s="20">
        <v>84000</v>
      </c>
      <c r="Y231" s="20" t="s">
        <v>49</v>
      </c>
      <c r="Z231" s="20" t="s">
        <v>49</v>
      </c>
      <c r="AA231" s="20" t="s">
        <v>59</v>
      </c>
      <c r="AB231" s="20">
        <v>13</v>
      </c>
      <c r="AC231" s="20" t="s">
        <v>51</v>
      </c>
      <c r="AD231" s="20">
        <v>1</v>
      </c>
    </row>
    <row r="232" spans="1:30" ht="30">
      <c r="A232" s="20">
        <v>8</v>
      </c>
      <c r="B232" s="20" t="s">
        <v>1648</v>
      </c>
      <c r="C232" s="20">
        <v>355</v>
      </c>
      <c r="D232" s="21">
        <v>42188</v>
      </c>
      <c r="E232" s="20" t="s">
        <v>1109</v>
      </c>
      <c r="F232" s="20"/>
      <c r="G232" s="20" t="s">
        <v>1028</v>
      </c>
      <c r="H232" s="20" t="s">
        <v>1029</v>
      </c>
      <c r="I232" s="20" t="s">
        <v>43</v>
      </c>
      <c r="J232" s="21">
        <v>39614</v>
      </c>
      <c r="K232" s="20">
        <v>719</v>
      </c>
      <c r="L232" s="20"/>
      <c r="M232" s="20">
        <v>92</v>
      </c>
      <c r="N232" s="20">
        <v>68</v>
      </c>
      <c r="O232" s="20" t="s">
        <v>44</v>
      </c>
      <c r="P232" s="20" t="s">
        <v>45</v>
      </c>
      <c r="Q232" s="20"/>
      <c r="R232" s="20" t="s">
        <v>46</v>
      </c>
      <c r="S232" s="20">
        <v>8200204302</v>
      </c>
      <c r="T232" s="20" t="s">
        <v>1110</v>
      </c>
      <c r="U232" s="20"/>
      <c r="V232" s="20">
        <v>9680112865</v>
      </c>
      <c r="W232" s="20" t="s">
        <v>1111</v>
      </c>
      <c r="X232" s="20">
        <v>37000</v>
      </c>
      <c r="Y232" s="20" t="s">
        <v>49</v>
      </c>
      <c r="Z232" s="20" t="s">
        <v>49</v>
      </c>
      <c r="AA232" s="20" t="s">
        <v>50</v>
      </c>
      <c r="AB232" s="20">
        <v>14</v>
      </c>
      <c r="AC232" s="20" t="s">
        <v>51</v>
      </c>
      <c r="AD232" s="20">
        <v>0</v>
      </c>
    </row>
    <row r="233" spans="1:30" ht="30">
      <c r="A233" s="20">
        <v>8</v>
      </c>
      <c r="B233" s="20" t="s">
        <v>1648</v>
      </c>
      <c r="C233" s="20">
        <v>349</v>
      </c>
      <c r="D233" s="21">
        <v>42186</v>
      </c>
      <c r="E233" s="20" t="s">
        <v>1112</v>
      </c>
      <c r="F233" s="20"/>
      <c r="G233" s="20" t="s">
        <v>1113</v>
      </c>
      <c r="H233" s="20" t="s">
        <v>787</v>
      </c>
      <c r="I233" s="20" t="s">
        <v>43</v>
      </c>
      <c r="J233" s="21">
        <v>40030</v>
      </c>
      <c r="K233" s="20">
        <v>720</v>
      </c>
      <c r="L233" s="20"/>
      <c r="M233" s="20">
        <v>92</v>
      </c>
      <c r="N233" s="20">
        <v>0</v>
      </c>
      <c r="O233" s="20" t="s">
        <v>151</v>
      </c>
      <c r="P233" s="20" t="s">
        <v>56</v>
      </c>
      <c r="Q233" s="20"/>
      <c r="R233" s="20" t="s">
        <v>46</v>
      </c>
      <c r="S233" s="20">
        <v>8200204302</v>
      </c>
      <c r="T233" s="20" t="s">
        <v>1114</v>
      </c>
      <c r="U233" s="20"/>
      <c r="V233" s="20">
        <v>9001371661</v>
      </c>
      <c r="W233" s="20" t="s">
        <v>1115</v>
      </c>
      <c r="X233" s="20">
        <v>40000</v>
      </c>
      <c r="Y233" s="20" t="s">
        <v>49</v>
      </c>
      <c r="Z233" s="20" t="s">
        <v>49</v>
      </c>
      <c r="AA233" s="20" t="s">
        <v>59</v>
      </c>
      <c r="AB233" s="20">
        <v>13</v>
      </c>
      <c r="AC233" s="20" t="s">
        <v>51</v>
      </c>
      <c r="AD233" s="20">
        <v>1</v>
      </c>
    </row>
    <row r="234" spans="1:30" ht="30">
      <c r="A234" s="20">
        <v>8</v>
      </c>
      <c r="B234" s="20" t="s">
        <v>1648</v>
      </c>
      <c r="C234" s="20">
        <v>894</v>
      </c>
      <c r="D234" s="21">
        <v>44081</v>
      </c>
      <c r="E234" s="20" t="s">
        <v>1116</v>
      </c>
      <c r="F234" s="20"/>
      <c r="G234" s="20" t="s">
        <v>1117</v>
      </c>
      <c r="H234" s="20" t="s">
        <v>1118</v>
      </c>
      <c r="I234" s="20" t="s">
        <v>55</v>
      </c>
      <c r="J234" s="21">
        <v>39971</v>
      </c>
      <c r="K234" s="20">
        <v>721</v>
      </c>
      <c r="L234" s="20"/>
      <c r="M234" s="20">
        <v>92</v>
      </c>
      <c r="N234" s="20">
        <v>73</v>
      </c>
      <c r="O234" s="20" t="s">
        <v>44</v>
      </c>
      <c r="P234" s="20" t="s">
        <v>45</v>
      </c>
      <c r="Q234" s="20"/>
      <c r="R234" s="20" t="s">
        <v>46</v>
      </c>
      <c r="S234" s="20">
        <v>8200204302</v>
      </c>
      <c r="T234" s="20" t="s">
        <v>1119</v>
      </c>
      <c r="U234" s="20"/>
      <c r="V234" s="20">
        <v>8290165730</v>
      </c>
      <c r="W234" s="20" t="s">
        <v>1120</v>
      </c>
      <c r="X234" s="20">
        <v>120000</v>
      </c>
      <c r="Y234" s="20" t="s">
        <v>49</v>
      </c>
      <c r="Z234" s="20" t="s">
        <v>49</v>
      </c>
      <c r="AA234" s="20" t="s">
        <v>50</v>
      </c>
      <c r="AB234" s="20">
        <v>13</v>
      </c>
      <c r="AC234" s="20" t="s">
        <v>51</v>
      </c>
      <c r="AD234" s="20">
        <v>1</v>
      </c>
    </row>
    <row r="235" spans="1:30" ht="30">
      <c r="A235" s="20">
        <v>8</v>
      </c>
      <c r="B235" s="20" t="s">
        <v>1648</v>
      </c>
      <c r="C235" s="20">
        <v>852</v>
      </c>
      <c r="D235" s="21">
        <v>44061</v>
      </c>
      <c r="E235" s="20" t="s">
        <v>1121</v>
      </c>
      <c r="F235" s="20"/>
      <c r="G235" s="20" t="s">
        <v>1122</v>
      </c>
      <c r="H235" s="20" t="s">
        <v>1123</v>
      </c>
      <c r="I235" s="20" t="s">
        <v>55</v>
      </c>
      <c r="J235" s="21">
        <v>40117</v>
      </c>
      <c r="K235" s="20">
        <v>722</v>
      </c>
      <c r="L235" s="20"/>
      <c r="M235" s="20">
        <v>92</v>
      </c>
      <c r="N235" s="20">
        <v>84</v>
      </c>
      <c r="O235" s="20" t="s">
        <v>44</v>
      </c>
      <c r="P235" s="20" t="s">
        <v>45</v>
      </c>
      <c r="Q235" s="20"/>
      <c r="R235" s="20" t="s">
        <v>46</v>
      </c>
      <c r="S235" s="20">
        <v>8200204302</v>
      </c>
      <c r="T235" s="20" t="s">
        <v>1124</v>
      </c>
      <c r="U235" s="20"/>
      <c r="V235" s="20">
        <v>8432519540</v>
      </c>
      <c r="W235" s="20" t="s">
        <v>1125</v>
      </c>
      <c r="X235" s="20">
        <v>60000</v>
      </c>
      <c r="Y235" s="20" t="s">
        <v>49</v>
      </c>
      <c r="Z235" s="20" t="s">
        <v>49</v>
      </c>
      <c r="AA235" s="20" t="s">
        <v>50</v>
      </c>
      <c r="AB235" s="20">
        <v>13</v>
      </c>
      <c r="AC235" s="20" t="s">
        <v>51</v>
      </c>
      <c r="AD235" s="20">
        <v>8</v>
      </c>
    </row>
    <row r="236" spans="1:30" ht="30">
      <c r="A236" s="20">
        <v>8</v>
      </c>
      <c r="B236" s="20" t="s">
        <v>1648</v>
      </c>
      <c r="C236" s="20">
        <v>320</v>
      </c>
      <c r="D236" s="21">
        <v>42135</v>
      </c>
      <c r="E236" s="20" t="s">
        <v>1126</v>
      </c>
      <c r="F236" s="20"/>
      <c r="G236" s="20" t="s">
        <v>1127</v>
      </c>
      <c r="H236" s="20" t="s">
        <v>1128</v>
      </c>
      <c r="I236" s="20" t="s">
        <v>55</v>
      </c>
      <c r="J236" s="21">
        <v>39909</v>
      </c>
      <c r="K236" s="20">
        <v>723</v>
      </c>
      <c r="L236" s="20"/>
      <c r="M236" s="20">
        <v>92</v>
      </c>
      <c r="N236" s="20">
        <v>71</v>
      </c>
      <c r="O236" s="20" t="s">
        <v>44</v>
      </c>
      <c r="P236" s="20" t="s">
        <v>45</v>
      </c>
      <c r="Q236" s="20"/>
      <c r="R236" s="20" t="s">
        <v>46</v>
      </c>
      <c r="S236" s="20">
        <v>8200204302</v>
      </c>
      <c r="T236" s="20" t="s">
        <v>1129</v>
      </c>
      <c r="U236" s="20"/>
      <c r="V236" s="20">
        <v>9413222706</v>
      </c>
      <c r="W236" s="20" t="s">
        <v>1130</v>
      </c>
      <c r="X236" s="20">
        <v>350000</v>
      </c>
      <c r="Y236" s="20" t="s">
        <v>49</v>
      </c>
      <c r="Z236" s="20" t="s">
        <v>49</v>
      </c>
      <c r="AA236" s="20" t="s">
        <v>50</v>
      </c>
      <c r="AB236" s="20">
        <v>13</v>
      </c>
      <c r="AC236" s="20" t="s">
        <v>51</v>
      </c>
      <c r="AD236" s="20">
        <v>2</v>
      </c>
    </row>
    <row r="237" spans="1:30" ht="30">
      <c r="A237" s="20">
        <v>8</v>
      </c>
      <c r="B237" s="20" t="s">
        <v>1648</v>
      </c>
      <c r="C237" s="20">
        <v>412</v>
      </c>
      <c r="D237" s="21">
        <v>42219</v>
      </c>
      <c r="E237" s="20" t="s">
        <v>1131</v>
      </c>
      <c r="F237" s="20"/>
      <c r="G237" s="20" t="s">
        <v>1132</v>
      </c>
      <c r="H237" s="20" t="s">
        <v>802</v>
      </c>
      <c r="I237" s="20" t="s">
        <v>43</v>
      </c>
      <c r="J237" s="21">
        <v>39904</v>
      </c>
      <c r="K237" s="20">
        <v>724</v>
      </c>
      <c r="L237" s="20"/>
      <c r="M237" s="20">
        <v>92</v>
      </c>
      <c r="N237" s="20">
        <v>89</v>
      </c>
      <c r="O237" s="20" t="s">
        <v>44</v>
      </c>
      <c r="P237" s="20" t="s">
        <v>56</v>
      </c>
      <c r="Q237" s="20"/>
      <c r="R237" s="20" t="s">
        <v>46</v>
      </c>
      <c r="S237" s="20">
        <v>8200204302</v>
      </c>
      <c r="T237" s="20" t="s">
        <v>1133</v>
      </c>
      <c r="U237" s="20"/>
      <c r="V237" s="20">
        <v>9166976462</v>
      </c>
      <c r="W237" s="20" t="s">
        <v>1134</v>
      </c>
      <c r="X237" s="20">
        <v>36000</v>
      </c>
      <c r="Y237" s="20" t="s">
        <v>49</v>
      </c>
      <c r="Z237" s="20" t="s">
        <v>49</v>
      </c>
      <c r="AA237" s="20" t="s">
        <v>59</v>
      </c>
      <c r="AB237" s="20">
        <v>13</v>
      </c>
      <c r="AC237" s="20" t="s">
        <v>51</v>
      </c>
      <c r="AD237" s="20">
        <v>1</v>
      </c>
    </row>
    <row r="238" spans="1:30" ht="30">
      <c r="A238" s="20">
        <v>8</v>
      </c>
      <c r="B238" s="20" t="s">
        <v>1648</v>
      </c>
      <c r="C238" s="20">
        <v>333</v>
      </c>
      <c r="D238" s="21">
        <v>42138</v>
      </c>
      <c r="E238" s="20" t="s">
        <v>818</v>
      </c>
      <c r="F238" s="20"/>
      <c r="G238" s="20" t="s">
        <v>1135</v>
      </c>
      <c r="H238" s="20" t="s">
        <v>820</v>
      </c>
      <c r="I238" s="20" t="s">
        <v>43</v>
      </c>
      <c r="J238" s="21">
        <v>40050</v>
      </c>
      <c r="K238" s="20">
        <v>725</v>
      </c>
      <c r="L238" s="20"/>
      <c r="M238" s="20">
        <v>92</v>
      </c>
      <c r="N238" s="20">
        <v>55</v>
      </c>
      <c r="O238" s="20" t="s">
        <v>44</v>
      </c>
      <c r="P238" s="20" t="s">
        <v>45</v>
      </c>
      <c r="Q238" s="20"/>
      <c r="R238" s="20" t="s">
        <v>46</v>
      </c>
      <c r="S238" s="20">
        <v>8200204302</v>
      </c>
      <c r="T238" s="20" t="s">
        <v>1136</v>
      </c>
      <c r="U238" s="20"/>
      <c r="V238" s="20">
        <v>9950943451</v>
      </c>
      <c r="W238" s="20" t="s">
        <v>1137</v>
      </c>
      <c r="X238" s="20">
        <v>40000</v>
      </c>
      <c r="Y238" s="20" t="s">
        <v>49</v>
      </c>
      <c r="Z238" s="20" t="s">
        <v>49</v>
      </c>
      <c r="AA238" s="20" t="s">
        <v>50</v>
      </c>
      <c r="AB238" s="20">
        <v>13</v>
      </c>
      <c r="AC238" s="20" t="s">
        <v>51</v>
      </c>
      <c r="AD238" s="20">
        <v>0</v>
      </c>
    </row>
    <row r="239" spans="1:30" ht="30">
      <c r="A239" s="20">
        <v>8</v>
      </c>
      <c r="B239" s="20" t="s">
        <v>1648</v>
      </c>
      <c r="C239" s="20">
        <v>519</v>
      </c>
      <c r="D239" s="21">
        <v>42929</v>
      </c>
      <c r="E239" s="20" t="s">
        <v>1138</v>
      </c>
      <c r="F239" s="20"/>
      <c r="G239" s="20" t="s">
        <v>913</v>
      </c>
      <c r="H239" s="20" t="s">
        <v>1139</v>
      </c>
      <c r="I239" s="20" t="s">
        <v>43</v>
      </c>
      <c r="J239" s="21">
        <v>39758</v>
      </c>
      <c r="K239" s="20">
        <v>726</v>
      </c>
      <c r="L239" s="20"/>
      <c r="M239" s="20">
        <v>92</v>
      </c>
      <c r="N239" s="20">
        <v>44</v>
      </c>
      <c r="O239" s="20" t="s">
        <v>44</v>
      </c>
      <c r="P239" s="20" t="s">
        <v>56</v>
      </c>
      <c r="Q239" s="20"/>
      <c r="R239" s="20" t="s">
        <v>46</v>
      </c>
      <c r="S239" s="20">
        <v>8200204302</v>
      </c>
      <c r="T239" s="20" t="s">
        <v>1140</v>
      </c>
      <c r="U239" s="20" t="s">
        <v>1141</v>
      </c>
      <c r="V239" s="20">
        <v>7568368868</v>
      </c>
      <c r="W239" s="20" t="s">
        <v>731</v>
      </c>
      <c r="X239" s="20">
        <v>36000</v>
      </c>
      <c r="Y239" s="20" t="s">
        <v>49</v>
      </c>
      <c r="Z239" s="20" t="s">
        <v>49</v>
      </c>
      <c r="AA239" s="20" t="s">
        <v>59</v>
      </c>
      <c r="AB239" s="20">
        <v>14</v>
      </c>
      <c r="AC239" s="20" t="s">
        <v>51</v>
      </c>
      <c r="AD239" s="20">
        <v>2</v>
      </c>
    </row>
    <row r="240" spans="1:30" ht="30">
      <c r="A240" s="20">
        <v>8</v>
      </c>
      <c r="B240" s="20" t="s">
        <v>1648</v>
      </c>
      <c r="C240" s="20">
        <v>847</v>
      </c>
      <c r="D240" s="21">
        <v>44061</v>
      </c>
      <c r="E240" s="20" t="s">
        <v>1142</v>
      </c>
      <c r="F240" s="20"/>
      <c r="G240" s="20" t="s">
        <v>1143</v>
      </c>
      <c r="H240" s="20" t="s">
        <v>1144</v>
      </c>
      <c r="I240" s="20" t="s">
        <v>43</v>
      </c>
      <c r="J240" s="21">
        <v>39780</v>
      </c>
      <c r="K240" s="20">
        <v>727</v>
      </c>
      <c r="L240" s="20"/>
      <c r="M240" s="20">
        <v>92</v>
      </c>
      <c r="N240" s="20">
        <v>86</v>
      </c>
      <c r="O240" s="20" t="s">
        <v>44</v>
      </c>
      <c r="P240" s="20" t="s">
        <v>56</v>
      </c>
      <c r="Q240" s="20"/>
      <c r="R240" s="20" t="s">
        <v>46</v>
      </c>
      <c r="S240" s="20">
        <v>8200204302</v>
      </c>
      <c r="T240" s="20" t="s">
        <v>1145</v>
      </c>
      <c r="U240" s="20"/>
      <c r="V240" s="20">
        <v>9950616286</v>
      </c>
      <c r="W240" s="20" t="s">
        <v>1146</v>
      </c>
      <c r="X240" s="20">
        <v>120000</v>
      </c>
      <c r="Y240" s="20" t="s">
        <v>49</v>
      </c>
      <c r="Z240" s="20" t="s">
        <v>49</v>
      </c>
      <c r="AA240" s="20" t="s">
        <v>59</v>
      </c>
      <c r="AB240" s="20">
        <v>14</v>
      </c>
      <c r="AC240" s="20" t="s">
        <v>51</v>
      </c>
      <c r="AD240" s="20">
        <v>1</v>
      </c>
    </row>
    <row r="241" spans="1:30" ht="30">
      <c r="A241" s="20">
        <v>8</v>
      </c>
      <c r="B241" s="20" t="s">
        <v>1648</v>
      </c>
      <c r="C241" s="20">
        <v>848</v>
      </c>
      <c r="D241" s="21">
        <v>44061</v>
      </c>
      <c r="E241" s="20" t="s">
        <v>1147</v>
      </c>
      <c r="F241" s="20"/>
      <c r="G241" s="20" t="s">
        <v>1148</v>
      </c>
      <c r="H241" s="20" t="s">
        <v>1149</v>
      </c>
      <c r="I241" s="20" t="s">
        <v>55</v>
      </c>
      <c r="J241" s="21">
        <v>40123</v>
      </c>
      <c r="K241" s="20">
        <v>728</v>
      </c>
      <c r="L241" s="20"/>
      <c r="M241" s="20">
        <v>92</v>
      </c>
      <c r="N241" s="20">
        <v>68</v>
      </c>
      <c r="O241" s="20" t="s">
        <v>44</v>
      </c>
      <c r="P241" s="20" t="s">
        <v>56</v>
      </c>
      <c r="Q241" s="20"/>
      <c r="R241" s="20" t="s">
        <v>46</v>
      </c>
      <c r="S241" s="20">
        <v>8200204302</v>
      </c>
      <c r="T241" s="20" t="s">
        <v>1150</v>
      </c>
      <c r="U241" s="20"/>
      <c r="V241" s="20">
        <v>9030166438</v>
      </c>
      <c r="W241" s="20" t="s">
        <v>141</v>
      </c>
      <c r="X241" s="20">
        <v>72000</v>
      </c>
      <c r="Y241" s="20" t="s">
        <v>49</v>
      </c>
      <c r="Z241" s="20" t="s">
        <v>49</v>
      </c>
      <c r="AA241" s="20" t="s">
        <v>59</v>
      </c>
      <c r="AB241" s="20">
        <v>13</v>
      </c>
      <c r="AC241" s="20" t="s">
        <v>51</v>
      </c>
      <c r="AD241" s="20">
        <v>1</v>
      </c>
    </row>
    <row r="242" spans="1:30" ht="30">
      <c r="A242" s="20">
        <v>8</v>
      </c>
      <c r="B242" s="20" t="s">
        <v>1648</v>
      </c>
      <c r="C242" s="20">
        <v>909</v>
      </c>
      <c r="D242" s="21">
        <v>44081</v>
      </c>
      <c r="E242" s="20" t="s">
        <v>1151</v>
      </c>
      <c r="F242" s="20"/>
      <c r="G242" s="20" t="s">
        <v>1152</v>
      </c>
      <c r="H242" s="20" t="s">
        <v>1153</v>
      </c>
      <c r="I242" s="20" t="s">
        <v>55</v>
      </c>
      <c r="J242" s="21">
        <v>39875</v>
      </c>
      <c r="K242" s="20">
        <v>729</v>
      </c>
      <c r="L242" s="20"/>
      <c r="M242" s="20">
        <v>92</v>
      </c>
      <c r="N242" s="20">
        <v>81</v>
      </c>
      <c r="O242" s="20" t="s">
        <v>44</v>
      </c>
      <c r="P242" s="20" t="s">
        <v>56</v>
      </c>
      <c r="Q242" s="20"/>
      <c r="R242" s="20" t="s">
        <v>46</v>
      </c>
      <c r="S242" s="20">
        <v>8200204302</v>
      </c>
      <c r="T242" s="20" t="s">
        <v>1154</v>
      </c>
      <c r="U242" s="20"/>
      <c r="V242" s="20">
        <v>9829800905</v>
      </c>
      <c r="W242" s="20" t="s">
        <v>1155</v>
      </c>
      <c r="X242" s="20">
        <v>108000</v>
      </c>
      <c r="Y242" s="20" t="s">
        <v>49</v>
      </c>
      <c r="Z242" s="20" t="s">
        <v>49</v>
      </c>
      <c r="AA242" s="20" t="s">
        <v>59</v>
      </c>
      <c r="AB242" s="20">
        <v>13</v>
      </c>
      <c r="AC242" s="20" t="s">
        <v>51</v>
      </c>
      <c r="AD242" s="20">
        <v>1</v>
      </c>
    </row>
    <row r="243" spans="1:30" ht="30">
      <c r="A243" s="20">
        <v>8</v>
      </c>
      <c r="B243" s="20" t="s">
        <v>1648</v>
      </c>
      <c r="C243" s="20">
        <v>323</v>
      </c>
      <c r="D243" s="21">
        <v>42136</v>
      </c>
      <c r="E243" s="20" t="s">
        <v>1156</v>
      </c>
      <c r="F243" s="20"/>
      <c r="G243" s="20" t="s">
        <v>549</v>
      </c>
      <c r="H243" s="20" t="s">
        <v>579</v>
      </c>
      <c r="I243" s="20" t="s">
        <v>55</v>
      </c>
      <c r="J243" s="21">
        <v>40363</v>
      </c>
      <c r="K243" s="20">
        <v>731</v>
      </c>
      <c r="L243" s="20"/>
      <c r="M243" s="20">
        <v>92</v>
      </c>
      <c r="N243" s="20">
        <v>55</v>
      </c>
      <c r="O243" s="20" t="s">
        <v>82</v>
      </c>
      <c r="P243" s="20" t="s">
        <v>56</v>
      </c>
      <c r="Q243" s="20"/>
      <c r="R243" s="20" t="s">
        <v>46</v>
      </c>
      <c r="S243" s="20">
        <v>8200204302</v>
      </c>
      <c r="T243" s="20" t="s">
        <v>1157</v>
      </c>
      <c r="U243" s="20"/>
      <c r="V243" s="20">
        <v>9784293010</v>
      </c>
      <c r="W243" s="20" t="s">
        <v>1158</v>
      </c>
      <c r="X243" s="20">
        <v>36000</v>
      </c>
      <c r="Y243" s="20" t="s">
        <v>49</v>
      </c>
      <c r="Z243" s="20" t="s">
        <v>49</v>
      </c>
      <c r="AA243" s="20" t="s">
        <v>59</v>
      </c>
      <c r="AB243" s="20">
        <v>12</v>
      </c>
      <c r="AC243" s="20" t="s">
        <v>51</v>
      </c>
      <c r="AD243" s="20">
        <v>1</v>
      </c>
    </row>
    <row r="244" spans="1:30" ht="30">
      <c r="A244" s="20">
        <v>8</v>
      </c>
      <c r="B244" s="20" t="s">
        <v>1648</v>
      </c>
      <c r="C244" s="20">
        <v>533</v>
      </c>
      <c r="D244" s="21">
        <v>42941</v>
      </c>
      <c r="E244" s="20" t="s">
        <v>1159</v>
      </c>
      <c r="F244" s="20"/>
      <c r="G244" s="20" t="s">
        <v>463</v>
      </c>
      <c r="H244" s="20" t="s">
        <v>464</v>
      </c>
      <c r="I244" s="20" t="s">
        <v>43</v>
      </c>
      <c r="J244" s="21">
        <v>37870</v>
      </c>
      <c r="K244" s="20">
        <v>732</v>
      </c>
      <c r="L244" s="20"/>
      <c r="M244" s="20">
        <v>92</v>
      </c>
      <c r="N244" s="20">
        <v>0</v>
      </c>
      <c r="O244" s="20" t="s">
        <v>82</v>
      </c>
      <c r="P244" s="20" t="s">
        <v>56</v>
      </c>
      <c r="Q244" s="20"/>
      <c r="R244" s="20" t="s">
        <v>46</v>
      </c>
      <c r="S244" s="20">
        <v>8200204302</v>
      </c>
      <c r="T244" s="20" t="s">
        <v>1160</v>
      </c>
      <c r="U244" s="20"/>
      <c r="V244" s="20">
        <v>7732917582</v>
      </c>
      <c r="W244" s="20" t="s">
        <v>1161</v>
      </c>
      <c r="X244" s="20">
        <v>8800</v>
      </c>
      <c r="Y244" s="20" t="s">
        <v>49</v>
      </c>
      <c r="Z244" s="20" t="s">
        <v>49</v>
      </c>
      <c r="AA244" s="20" t="s">
        <v>59</v>
      </c>
      <c r="AB244" s="20">
        <v>19</v>
      </c>
      <c r="AC244" s="20" t="s">
        <v>51</v>
      </c>
      <c r="AD244" s="20">
        <v>1</v>
      </c>
    </row>
    <row r="245" spans="1:30" ht="30">
      <c r="A245" s="20">
        <v>8</v>
      </c>
      <c r="B245" s="20" t="s">
        <v>1648</v>
      </c>
      <c r="C245" s="20">
        <v>356</v>
      </c>
      <c r="D245" s="21">
        <v>42188</v>
      </c>
      <c r="E245" s="20" t="s">
        <v>1162</v>
      </c>
      <c r="F245" s="20"/>
      <c r="G245" s="20" t="s">
        <v>786</v>
      </c>
      <c r="H245" s="20" t="s">
        <v>825</v>
      </c>
      <c r="I245" s="20" t="s">
        <v>43</v>
      </c>
      <c r="J245" s="21">
        <v>39680</v>
      </c>
      <c r="K245" s="20">
        <v>733</v>
      </c>
      <c r="L245" s="20"/>
      <c r="M245" s="20">
        <v>92</v>
      </c>
      <c r="N245" s="20">
        <v>70</v>
      </c>
      <c r="O245" s="20" t="s">
        <v>82</v>
      </c>
      <c r="P245" s="20" t="s">
        <v>56</v>
      </c>
      <c r="Q245" s="20"/>
      <c r="R245" s="20" t="s">
        <v>46</v>
      </c>
      <c r="S245" s="20">
        <v>8200204302</v>
      </c>
      <c r="T245" s="20" t="s">
        <v>1163</v>
      </c>
      <c r="U245" s="20"/>
      <c r="V245" s="20">
        <v>7734812069</v>
      </c>
      <c r="W245" s="20" t="s">
        <v>1164</v>
      </c>
      <c r="X245" s="20">
        <v>42000</v>
      </c>
      <c r="Y245" s="20" t="s">
        <v>49</v>
      </c>
      <c r="Z245" s="20" t="s">
        <v>49</v>
      </c>
      <c r="AA245" s="20" t="s">
        <v>59</v>
      </c>
      <c r="AB245" s="20">
        <v>14</v>
      </c>
      <c r="AC245" s="20" t="s">
        <v>51</v>
      </c>
      <c r="AD245" s="20">
        <v>1</v>
      </c>
    </row>
    <row r="246" spans="1:30" ht="30">
      <c r="A246" s="20">
        <v>8</v>
      </c>
      <c r="B246" s="20" t="s">
        <v>1648</v>
      </c>
      <c r="C246" s="20">
        <v>344</v>
      </c>
      <c r="D246" s="21">
        <v>42186</v>
      </c>
      <c r="E246" s="20" t="s">
        <v>1165</v>
      </c>
      <c r="F246" s="20"/>
      <c r="G246" s="20" t="s">
        <v>1166</v>
      </c>
      <c r="H246" s="20" t="s">
        <v>1167</v>
      </c>
      <c r="I246" s="20" t="s">
        <v>55</v>
      </c>
      <c r="J246" s="21">
        <v>40339</v>
      </c>
      <c r="K246" s="20">
        <v>734</v>
      </c>
      <c r="L246" s="20"/>
      <c r="M246" s="20">
        <v>92</v>
      </c>
      <c r="N246" s="20">
        <v>3</v>
      </c>
      <c r="O246" s="20" t="s">
        <v>151</v>
      </c>
      <c r="P246" s="20" t="s">
        <v>56</v>
      </c>
      <c r="Q246" s="20"/>
      <c r="R246" s="20" t="s">
        <v>46</v>
      </c>
      <c r="S246" s="20">
        <v>8200204302</v>
      </c>
      <c r="T246" s="20" t="s">
        <v>1168</v>
      </c>
      <c r="U246" s="20"/>
      <c r="V246" s="20">
        <v>9950368106</v>
      </c>
      <c r="W246" s="20" t="s">
        <v>1169</v>
      </c>
      <c r="X246" s="20">
        <v>36000</v>
      </c>
      <c r="Y246" s="20" t="s">
        <v>49</v>
      </c>
      <c r="Z246" s="20" t="s">
        <v>49</v>
      </c>
      <c r="AA246" s="20" t="s">
        <v>59</v>
      </c>
      <c r="AB246" s="20">
        <v>12</v>
      </c>
      <c r="AC246" s="20" t="s">
        <v>51</v>
      </c>
      <c r="AD246" s="20">
        <v>1</v>
      </c>
    </row>
    <row r="247" spans="1:30" ht="30">
      <c r="A247" s="20">
        <v>8</v>
      </c>
      <c r="B247" s="20" t="s">
        <v>1648</v>
      </c>
      <c r="C247" s="20">
        <v>368</v>
      </c>
      <c r="D247" s="21">
        <v>42193</v>
      </c>
      <c r="E247" s="20" t="s">
        <v>1170</v>
      </c>
      <c r="F247" s="20"/>
      <c r="G247" s="20" t="s">
        <v>1171</v>
      </c>
      <c r="H247" s="20" t="s">
        <v>1172</v>
      </c>
      <c r="I247" s="20" t="s">
        <v>55</v>
      </c>
      <c r="J247" s="21">
        <v>39866</v>
      </c>
      <c r="K247" s="20">
        <v>735</v>
      </c>
      <c r="L247" s="20"/>
      <c r="M247" s="20">
        <v>92</v>
      </c>
      <c r="N247" s="20">
        <v>51</v>
      </c>
      <c r="O247" s="20" t="s">
        <v>151</v>
      </c>
      <c r="P247" s="20" t="s">
        <v>56</v>
      </c>
      <c r="Q247" s="20"/>
      <c r="R247" s="20" t="s">
        <v>46</v>
      </c>
      <c r="S247" s="20">
        <v>8200204302</v>
      </c>
      <c r="T247" s="20" t="s">
        <v>1173</v>
      </c>
      <c r="U247" s="20"/>
      <c r="V247" s="20">
        <v>8769030754</v>
      </c>
      <c r="W247" s="20" t="s">
        <v>1174</v>
      </c>
      <c r="X247" s="20">
        <v>40000</v>
      </c>
      <c r="Y247" s="20" t="s">
        <v>49</v>
      </c>
      <c r="Z247" s="20" t="s">
        <v>49</v>
      </c>
      <c r="AA247" s="20" t="s">
        <v>59</v>
      </c>
      <c r="AB247" s="20">
        <v>13</v>
      </c>
      <c r="AC247" s="20" t="s">
        <v>51</v>
      </c>
      <c r="AD247" s="20">
        <v>0</v>
      </c>
    </row>
    <row r="248" spans="1:30" ht="30">
      <c r="A248" s="20">
        <v>8</v>
      </c>
      <c r="B248" s="20" t="s">
        <v>1648</v>
      </c>
      <c r="C248" s="20">
        <v>354</v>
      </c>
      <c r="D248" s="21">
        <v>42188</v>
      </c>
      <c r="E248" s="20" t="s">
        <v>1175</v>
      </c>
      <c r="F248" s="20"/>
      <c r="G248" s="20" t="s">
        <v>1176</v>
      </c>
      <c r="H248" s="20" t="s">
        <v>1177</v>
      </c>
      <c r="I248" s="20" t="s">
        <v>43</v>
      </c>
      <c r="J248" s="21">
        <v>40189</v>
      </c>
      <c r="K248" s="20">
        <v>736</v>
      </c>
      <c r="L248" s="20"/>
      <c r="M248" s="20">
        <v>92</v>
      </c>
      <c r="N248" s="20">
        <v>73</v>
      </c>
      <c r="O248" s="20" t="s">
        <v>44</v>
      </c>
      <c r="P248" s="20" t="s">
        <v>45</v>
      </c>
      <c r="Q248" s="20"/>
      <c r="R248" s="20" t="s">
        <v>46</v>
      </c>
      <c r="S248" s="20">
        <v>8200204302</v>
      </c>
      <c r="T248" s="20" t="s">
        <v>1178</v>
      </c>
      <c r="U248" s="20"/>
      <c r="V248" s="20">
        <v>7690020047</v>
      </c>
      <c r="W248" s="20" t="s">
        <v>1111</v>
      </c>
      <c r="X248" s="20">
        <v>40000</v>
      </c>
      <c r="Y248" s="20" t="s">
        <v>49</v>
      </c>
      <c r="Z248" s="20" t="s">
        <v>49</v>
      </c>
      <c r="AA248" s="20" t="s">
        <v>50</v>
      </c>
      <c r="AB248" s="20">
        <v>12</v>
      </c>
      <c r="AC248" s="20" t="s">
        <v>51</v>
      </c>
      <c r="AD248" s="20">
        <v>0</v>
      </c>
    </row>
    <row r="249" spans="1:30" ht="30">
      <c r="A249" s="20">
        <v>8</v>
      </c>
      <c r="B249" s="20" t="s">
        <v>1648</v>
      </c>
      <c r="C249" s="20">
        <v>891</v>
      </c>
      <c r="D249" s="21">
        <v>44081</v>
      </c>
      <c r="E249" s="20" t="s">
        <v>1179</v>
      </c>
      <c r="F249" s="20"/>
      <c r="G249" s="20" t="s">
        <v>1180</v>
      </c>
      <c r="H249" s="20" t="s">
        <v>1181</v>
      </c>
      <c r="I249" s="20" t="s">
        <v>43</v>
      </c>
      <c r="J249" s="21">
        <v>39574</v>
      </c>
      <c r="K249" s="20">
        <v>737</v>
      </c>
      <c r="L249" s="20"/>
      <c r="M249" s="20">
        <v>92</v>
      </c>
      <c r="N249" s="20">
        <v>88</v>
      </c>
      <c r="O249" s="20" t="s">
        <v>44</v>
      </c>
      <c r="P249" s="20" t="s">
        <v>56</v>
      </c>
      <c r="Q249" s="20"/>
      <c r="R249" s="20" t="s">
        <v>46</v>
      </c>
      <c r="S249" s="20">
        <v>8200204302</v>
      </c>
      <c r="T249" s="20" t="s">
        <v>1182</v>
      </c>
      <c r="U249" s="20"/>
      <c r="V249" s="20">
        <v>9929404455</v>
      </c>
      <c r="W249" s="20" t="s">
        <v>1183</v>
      </c>
      <c r="X249" s="20">
        <v>72000</v>
      </c>
      <c r="Y249" s="20" t="s">
        <v>49</v>
      </c>
      <c r="Z249" s="20" t="s">
        <v>49</v>
      </c>
      <c r="AA249" s="20" t="s">
        <v>59</v>
      </c>
      <c r="AB249" s="20">
        <v>14</v>
      </c>
      <c r="AC249" s="20" t="s">
        <v>51</v>
      </c>
      <c r="AD249" s="20">
        <v>1</v>
      </c>
    </row>
    <row r="250" spans="1:30" ht="30">
      <c r="A250" s="20">
        <v>8</v>
      </c>
      <c r="B250" s="20" t="s">
        <v>1648</v>
      </c>
      <c r="C250" s="20">
        <v>895</v>
      </c>
      <c r="D250" s="21">
        <v>43706</v>
      </c>
      <c r="E250" s="20" t="s">
        <v>1184</v>
      </c>
      <c r="F250" s="20"/>
      <c r="G250" s="20" t="s">
        <v>1185</v>
      </c>
      <c r="H250" s="20" t="s">
        <v>1186</v>
      </c>
      <c r="I250" s="20" t="s">
        <v>55</v>
      </c>
      <c r="J250" s="21">
        <v>39614</v>
      </c>
      <c r="K250" s="20">
        <v>738</v>
      </c>
      <c r="L250" s="20"/>
      <c r="M250" s="20">
        <v>92</v>
      </c>
      <c r="N250" s="20">
        <v>83</v>
      </c>
      <c r="O250" s="20" t="s">
        <v>44</v>
      </c>
      <c r="P250" s="20" t="s">
        <v>56</v>
      </c>
      <c r="Q250" s="20"/>
      <c r="R250" s="20" t="s">
        <v>46</v>
      </c>
      <c r="S250" s="20">
        <v>8200204302</v>
      </c>
      <c r="T250" s="20" t="s">
        <v>1187</v>
      </c>
      <c r="U250" s="20" t="s">
        <v>1188</v>
      </c>
      <c r="V250" s="20">
        <v>8955296957</v>
      </c>
      <c r="W250" s="20" t="s">
        <v>1189</v>
      </c>
      <c r="X250" s="20">
        <v>38000</v>
      </c>
      <c r="Y250" s="20" t="s">
        <v>49</v>
      </c>
      <c r="Z250" s="20" t="s">
        <v>49</v>
      </c>
      <c r="AA250" s="20" t="s">
        <v>59</v>
      </c>
      <c r="AB250" s="20">
        <v>14</v>
      </c>
      <c r="AC250" s="20" t="s">
        <v>51</v>
      </c>
      <c r="AD250" s="20">
        <v>3</v>
      </c>
    </row>
    <row r="251" spans="1:30" ht="30">
      <c r="A251" s="20">
        <v>8</v>
      </c>
      <c r="B251" s="20" t="s">
        <v>1648</v>
      </c>
      <c r="C251" s="20">
        <v>516</v>
      </c>
      <c r="D251" s="21">
        <v>42926</v>
      </c>
      <c r="E251" s="20" t="s">
        <v>1190</v>
      </c>
      <c r="F251" s="20"/>
      <c r="G251" s="20" t="s">
        <v>1191</v>
      </c>
      <c r="H251" s="20" t="s">
        <v>1192</v>
      </c>
      <c r="I251" s="20" t="s">
        <v>43</v>
      </c>
      <c r="J251" s="21">
        <v>39952</v>
      </c>
      <c r="K251" s="20">
        <v>801</v>
      </c>
      <c r="L251" s="20"/>
      <c r="M251" s="20">
        <v>47</v>
      </c>
      <c r="N251" s="20">
        <v>13</v>
      </c>
      <c r="O251" s="20" t="s">
        <v>82</v>
      </c>
      <c r="P251" s="20" t="s">
        <v>56</v>
      </c>
      <c r="Q251" s="20"/>
      <c r="R251" s="20" t="s">
        <v>46</v>
      </c>
      <c r="S251" s="20">
        <v>8200204302</v>
      </c>
      <c r="T251" s="20" t="s">
        <v>1193</v>
      </c>
      <c r="U251" s="20" t="s">
        <v>1194</v>
      </c>
      <c r="V251" s="20">
        <v>9799808110</v>
      </c>
      <c r="W251" s="20" t="s">
        <v>1195</v>
      </c>
      <c r="X251" s="20">
        <v>36000</v>
      </c>
      <c r="Y251" s="20" t="s">
        <v>49</v>
      </c>
      <c r="Z251" s="20" t="s">
        <v>49</v>
      </c>
      <c r="AA251" s="20" t="s">
        <v>59</v>
      </c>
      <c r="AB251" s="20">
        <v>13</v>
      </c>
      <c r="AC251" s="20" t="s">
        <v>51</v>
      </c>
      <c r="AD251" s="20">
        <v>3</v>
      </c>
    </row>
    <row r="252" spans="1:30" ht="30">
      <c r="A252" s="20">
        <v>8</v>
      </c>
      <c r="B252" s="20" t="s">
        <v>1648</v>
      </c>
      <c r="C252" s="20">
        <v>795</v>
      </c>
      <c r="D252" s="21">
        <v>44061</v>
      </c>
      <c r="E252" s="20" t="s">
        <v>1196</v>
      </c>
      <c r="F252" s="20"/>
      <c r="G252" s="20" t="s">
        <v>1197</v>
      </c>
      <c r="H252" s="20" t="s">
        <v>579</v>
      </c>
      <c r="I252" s="20" t="s">
        <v>43</v>
      </c>
      <c r="J252" s="21">
        <v>39893</v>
      </c>
      <c r="K252" s="20">
        <v>802</v>
      </c>
      <c r="L252" s="20"/>
      <c r="M252" s="20">
        <v>47</v>
      </c>
      <c r="N252" s="20">
        <v>21</v>
      </c>
      <c r="O252" s="20" t="s">
        <v>44</v>
      </c>
      <c r="P252" s="20" t="s">
        <v>56</v>
      </c>
      <c r="Q252" s="20"/>
      <c r="R252" s="20" t="s">
        <v>46</v>
      </c>
      <c r="S252" s="20">
        <v>8200204302</v>
      </c>
      <c r="T252" s="20" t="s">
        <v>1198</v>
      </c>
      <c r="U252" s="20"/>
      <c r="V252" s="20">
        <v>7296841496</v>
      </c>
      <c r="W252" s="20" t="s">
        <v>1199</v>
      </c>
      <c r="X252" s="20">
        <v>70000</v>
      </c>
      <c r="Y252" s="20" t="s">
        <v>49</v>
      </c>
      <c r="Z252" s="20" t="s">
        <v>49</v>
      </c>
      <c r="AA252" s="20" t="s">
        <v>59</v>
      </c>
      <c r="AB252" s="20">
        <v>13</v>
      </c>
      <c r="AC252" s="20" t="s">
        <v>51</v>
      </c>
      <c r="AD252" s="20">
        <v>0</v>
      </c>
    </row>
    <row r="253" spans="1:30" ht="30">
      <c r="A253" s="20">
        <v>8</v>
      </c>
      <c r="B253" s="20" t="s">
        <v>1648</v>
      </c>
      <c r="C253" s="20">
        <v>919</v>
      </c>
      <c r="D253" s="21">
        <v>43579</v>
      </c>
      <c r="E253" s="20" t="s">
        <v>1200</v>
      </c>
      <c r="F253" s="20"/>
      <c r="G253" s="20" t="s">
        <v>1201</v>
      </c>
      <c r="H253" s="20" t="s">
        <v>468</v>
      </c>
      <c r="I253" s="20" t="s">
        <v>55</v>
      </c>
      <c r="J253" s="21">
        <v>39273</v>
      </c>
      <c r="K253" s="20">
        <v>803</v>
      </c>
      <c r="L253" s="20"/>
      <c r="M253" s="20">
        <v>47</v>
      </c>
      <c r="N253" s="20">
        <v>28</v>
      </c>
      <c r="O253" s="20" t="s">
        <v>82</v>
      </c>
      <c r="P253" s="20" t="s">
        <v>56</v>
      </c>
      <c r="Q253" s="20"/>
      <c r="R253" s="20" t="s">
        <v>46</v>
      </c>
      <c r="S253" s="20">
        <v>8200204302</v>
      </c>
      <c r="T253" s="20" t="s">
        <v>1202</v>
      </c>
      <c r="U253" s="20"/>
      <c r="V253" s="20">
        <v>6375353694</v>
      </c>
      <c r="W253" s="20" t="s">
        <v>1203</v>
      </c>
      <c r="X253" s="20">
        <v>60000</v>
      </c>
      <c r="Y253" s="20" t="s">
        <v>49</v>
      </c>
      <c r="Z253" s="20" t="s">
        <v>49</v>
      </c>
      <c r="AA253" s="20" t="s">
        <v>59</v>
      </c>
      <c r="AB253" s="20">
        <v>15</v>
      </c>
      <c r="AC253" s="20" t="s">
        <v>51</v>
      </c>
      <c r="AD253" s="20">
        <v>1</v>
      </c>
    </row>
    <row r="254" spans="1:30" ht="30">
      <c r="A254" s="20">
        <v>8</v>
      </c>
      <c r="B254" s="20" t="s">
        <v>1648</v>
      </c>
      <c r="C254" s="20">
        <v>791</v>
      </c>
      <c r="D254" s="21">
        <v>44061</v>
      </c>
      <c r="E254" s="20" t="s">
        <v>1204</v>
      </c>
      <c r="F254" s="20"/>
      <c r="G254" s="20" t="s">
        <v>1205</v>
      </c>
      <c r="H254" s="20" t="s">
        <v>1206</v>
      </c>
      <c r="I254" s="20" t="s">
        <v>55</v>
      </c>
      <c r="J254" s="21">
        <v>38809</v>
      </c>
      <c r="K254" s="20">
        <v>804</v>
      </c>
      <c r="L254" s="20"/>
      <c r="M254" s="20">
        <v>47</v>
      </c>
      <c r="N254" s="20">
        <v>29</v>
      </c>
      <c r="O254" s="20" t="s">
        <v>82</v>
      </c>
      <c r="P254" s="20" t="s">
        <v>56</v>
      </c>
      <c r="Q254" s="20"/>
      <c r="R254" s="20" t="s">
        <v>46</v>
      </c>
      <c r="S254" s="20">
        <v>8200204302</v>
      </c>
      <c r="T254" s="20" t="s">
        <v>1207</v>
      </c>
      <c r="U254" s="20"/>
      <c r="V254" s="20">
        <v>9571613064</v>
      </c>
      <c r="W254" s="20" t="s">
        <v>1208</v>
      </c>
      <c r="X254" s="20">
        <v>54000</v>
      </c>
      <c r="Y254" s="20" t="s">
        <v>49</v>
      </c>
      <c r="Z254" s="20" t="s">
        <v>289</v>
      </c>
      <c r="AA254" s="20" t="s">
        <v>59</v>
      </c>
      <c r="AB254" s="20">
        <v>16</v>
      </c>
      <c r="AC254" s="20" t="s">
        <v>51</v>
      </c>
      <c r="AD254" s="20">
        <v>0</v>
      </c>
    </row>
    <row r="255" spans="1:30" ht="30">
      <c r="A255" s="20">
        <v>8</v>
      </c>
      <c r="B255" s="20" t="s">
        <v>1649</v>
      </c>
      <c r="C255" s="20">
        <v>305</v>
      </c>
      <c r="D255" s="21">
        <v>41873</v>
      </c>
      <c r="E255" s="20" t="s">
        <v>1209</v>
      </c>
      <c r="F255" s="20"/>
      <c r="G255" s="20" t="s">
        <v>1210</v>
      </c>
      <c r="H255" s="20" t="s">
        <v>521</v>
      </c>
      <c r="I255" s="20" t="s">
        <v>43</v>
      </c>
      <c r="J255" s="21">
        <v>40138</v>
      </c>
      <c r="K255" s="20">
        <v>805</v>
      </c>
      <c r="L255" s="20"/>
      <c r="M255" s="20">
        <v>47</v>
      </c>
      <c r="N255" s="20">
        <v>25</v>
      </c>
      <c r="O255" s="20" t="s">
        <v>82</v>
      </c>
      <c r="P255" s="20" t="s">
        <v>56</v>
      </c>
      <c r="Q255" s="20"/>
      <c r="R255" s="20" t="s">
        <v>46</v>
      </c>
      <c r="S255" s="20">
        <v>8200204302</v>
      </c>
      <c r="T255" s="20" t="s">
        <v>1211</v>
      </c>
      <c r="U255" s="20" t="s">
        <v>1212</v>
      </c>
      <c r="V255" s="20">
        <v>9214859028</v>
      </c>
      <c r="W255" s="20" t="s">
        <v>1158</v>
      </c>
      <c r="X255" s="20">
        <v>36000</v>
      </c>
      <c r="Y255" s="20" t="s">
        <v>49</v>
      </c>
      <c r="Z255" s="20" t="s">
        <v>49</v>
      </c>
      <c r="AA255" s="20" t="s">
        <v>59</v>
      </c>
      <c r="AB255" s="20">
        <v>13</v>
      </c>
      <c r="AC255" s="20" t="s">
        <v>51</v>
      </c>
      <c r="AD255" s="20">
        <v>1</v>
      </c>
    </row>
    <row r="256" spans="1:30" ht="30">
      <c r="A256" s="20">
        <v>8</v>
      </c>
      <c r="B256" s="20" t="s">
        <v>1649</v>
      </c>
      <c r="C256" s="20">
        <v>790</v>
      </c>
      <c r="D256" s="21">
        <v>44061</v>
      </c>
      <c r="E256" s="20" t="s">
        <v>1213</v>
      </c>
      <c r="F256" s="20"/>
      <c r="G256" s="20" t="s">
        <v>1214</v>
      </c>
      <c r="H256" s="20" t="s">
        <v>443</v>
      </c>
      <c r="I256" s="20" t="s">
        <v>55</v>
      </c>
      <c r="J256" s="21">
        <v>39242</v>
      </c>
      <c r="K256" s="20">
        <v>806</v>
      </c>
      <c r="L256" s="20"/>
      <c r="M256" s="20">
        <v>47</v>
      </c>
      <c r="N256" s="20">
        <v>30</v>
      </c>
      <c r="O256" s="20" t="s">
        <v>44</v>
      </c>
      <c r="P256" s="20" t="s">
        <v>56</v>
      </c>
      <c r="Q256" s="20"/>
      <c r="R256" s="20" t="s">
        <v>46</v>
      </c>
      <c r="S256" s="20">
        <v>8200204302</v>
      </c>
      <c r="T256" s="20" t="s">
        <v>1215</v>
      </c>
      <c r="U256" s="20"/>
      <c r="V256" s="20">
        <v>9784773043</v>
      </c>
      <c r="W256" s="20" t="s">
        <v>1216</v>
      </c>
      <c r="X256" s="20">
        <v>120000</v>
      </c>
      <c r="Y256" s="20" t="s">
        <v>49</v>
      </c>
      <c r="Z256" s="20" t="s">
        <v>49</v>
      </c>
      <c r="AA256" s="20" t="s">
        <v>59</v>
      </c>
      <c r="AB256" s="20">
        <v>15</v>
      </c>
      <c r="AC256" s="20" t="s">
        <v>51</v>
      </c>
      <c r="AD256" s="20">
        <v>0</v>
      </c>
    </row>
    <row r="257" spans="1:30" ht="30">
      <c r="A257" s="20">
        <v>8</v>
      </c>
      <c r="B257" s="20" t="s">
        <v>1649</v>
      </c>
      <c r="C257" s="20">
        <v>786</v>
      </c>
      <c r="D257" s="21">
        <v>44061</v>
      </c>
      <c r="E257" s="20" t="s">
        <v>1217</v>
      </c>
      <c r="F257" s="20"/>
      <c r="G257" s="20" t="s">
        <v>437</v>
      </c>
      <c r="H257" s="20" t="s">
        <v>438</v>
      </c>
      <c r="I257" s="20" t="s">
        <v>55</v>
      </c>
      <c r="J257" s="21">
        <v>38993</v>
      </c>
      <c r="K257" s="20">
        <v>807</v>
      </c>
      <c r="L257" s="20"/>
      <c r="M257" s="20">
        <v>47</v>
      </c>
      <c r="N257" s="20">
        <v>30</v>
      </c>
      <c r="O257" s="20" t="s">
        <v>44</v>
      </c>
      <c r="P257" s="20" t="s">
        <v>56</v>
      </c>
      <c r="Q257" s="20"/>
      <c r="R257" s="20" t="s">
        <v>46</v>
      </c>
      <c r="S257" s="20">
        <v>8200204302</v>
      </c>
      <c r="T257" s="20" t="s">
        <v>1218</v>
      </c>
      <c r="U257" s="20"/>
      <c r="V257" s="20">
        <v>7891891959</v>
      </c>
      <c r="W257" s="20" t="s">
        <v>1219</v>
      </c>
      <c r="X257" s="20">
        <v>72000</v>
      </c>
      <c r="Y257" s="20" t="s">
        <v>49</v>
      </c>
      <c r="Z257" s="20" t="s">
        <v>49</v>
      </c>
      <c r="AA257" s="20" t="s">
        <v>59</v>
      </c>
      <c r="AB257" s="20">
        <v>16</v>
      </c>
      <c r="AC257" s="20" t="s">
        <v>51</v>
      </c>
      <c r="AD257" s="20">
        <v>1</v>
      </c>
    </row>
    <row r="258" spans="1:30" ht="30">
      <c r="A258" s="20">
        <v>8</v>
      </c>
      <c r="B258" s="20" t="s">
        <v>1649</v>
      </c>
      <c r="C258" s="20">
        <v>242</v>
      </c>
      <c r="D258" s="21">
        <v>41873</v>
      </c>
      <c r="E258" s="20" t="s">
        <v>1220</v>
      </c>
      <c r="F258" s="20"/>
      <c r="G258" s="20" t="s">
        <v>1221</v>
      </c>
      <c r="H258" s="20" t="s">
        <v>1222</v>
      </c>
      <c r="I258" s="20" t="s">
        <v>43</v>
      </c>
      <c r="J258" s="21">
        <v>39668</v>
      </c>
      <c r="K258" s="20">
        <v>808</v>
      </c>
      <c r="L258" s="20"/>
      <c r="M258" s="20">
        <v>47</v>
      </c>
      <c r="N258" s="20">
        <v>20</v>
      </c>
      <c r="O258" s="20" t="s">
        <v>44</v>
      </c>
      <c r="P258" s="20" t="s">
        <v>45</v>
      </c>
      <c r="Q258" s="20"/>
      <c r="R258" s="20" t="s">
        <v>46</v>
      </c>
      <c r="S258" s="20">
        <v>8200204302</v>
      </c>
      <c r="T258" s="20" t="s">
        <v>1223</v>
      </c>
      <c r="U258" s="20" t="s">
        <v>1224</v>
      </c>
      <c r="V258" s="20">
        <v>7568520103</v>
      </c>
      <c r="W258" s="20" t="s">
        <v>1111</v>
      </c>
      <c r="X258" s="20">
        <v>36000</v>
      </c>
      <c r="Y258" s="20" t="s">
        <v>49</v>
      </c>
      <c r="Z258" s="20" t="s">
        <v>49</v>
      </c>
      <c r="AA258" s="20" t="s">
        <v>50</v>
      </c>
      <c r="AB258" s="20">
        <v>14</v>
      </c>
      <c r="AC258" s="20" t="s">
        <v>51</v>
      </c>
      <c r="AD258" s="20">
        <v>0</v>
      </c>
    </row>
    <row r="259" spans="1:30" ht="30">
      <c r="A259" s="20">
        <v>8</v>
      </c>
      <c r="B259" s="20" t="s">
        <v>1649</v>
      </c>
      <c r="C259" s="20">
        <v>787</v>
      </c>
      <c r="D259" s="21">
        <v>44061</v>
      </c>
      <c r="E259" s="20" t="s">
        <v>1225</v>
      </c>
      <c r="F259" s="20"/>
      <c r="G259" s="20" t="s">
        <v>1226</v>
      </c>
      <c r="H259" s="20" t="s">
        <v>1227</v>
      </c>
      <c r="I259" s="20" t="s">
        <v>55</v>
      </c>
      <c r="J259" s="21">
        <v>39416</v>
      </c>
      <c r="K259" s="20">
        <v>809</v>
      </c>
      <c r="L259" s="20"/>
      <c r="M259" s="20">
        <v>47</v>
      </c>
      <c r="N259" s="20">
        <v>22</v>
      </c>
      <c r="O259" s="20" t="s">
        <v>44</v>
      </c>
      <c r="P259" s="20" t="s">
        <v>56</v>
      </c>
      <c r="Q259" s="20"/>
      <c r="R259" s="20" t="s">
        <v>46</v>
      </c>
      <c r="S259" s="20">
        <v>8200204302</v>
      </c>
      <c r="T259" s="20" t="s">
        <v>1228</v>
      </c>
      <c r="U259" s="20"/>
      <c r="V259" s="20">
        <v>9413261311</v>
      </c>
      <c r="W259" s="20" t="s">
        <v>1229</v>
      </c>
      <c r="X259" s="20">
        <v>25000</v>
      </c>
      <c r="Y259" s="20" t="s">
        <v>49</v>
      </c>
      <c r="Z259" s="20" t="s">
        <v>49</v>
      </c>
      <c r="AA259" s="20" t="s">
        <v>59</v>
      </c>
      <c r="AB259" s="20">
        <v>15</v>
      </c>
      <c r="AC259" s="20" t="s">
        <v>51</v>
      </c>
      <c r="AD259" s="20">
        <v>1</v>
      </c>
    </row>
    <row r="260" spans="1:30" ht="30">
      <c r="A260" s="20">
        <v>8</v>
      </c>
      <c r="B260" s="20" t="s">
        <v>1649</v>
      </c>
      <c r="C260" s="20">
        <v>800</v>
      </c>
      <c r="D260" s="21">
        <v>44061</v>
      </c>
      <c r="E260" s="20" t="s">
        <v>1230</v>
      </c>
      <c r="F260" s="20"/>
      <c r="G260" s="20" t="s">
        <v>1231</v>
      </c>
      <c r="H260" s="20" t="s">
        <v>1232</v>
      </c>
      <c r="I260" s="20" t="s">
        <v>43</v>
      </c>
      <c r="J260" s="21">
        <v>39702</v>
      </c>
      <c r="K260" s="20">
        <v>810</v>
      </c>
      <c r="L260" s="20"/>
      <c r="M260" s="20">
        <v>47</v>
      </c>
      <c r="N260" s="20">
        <v>29</v>
      </c>
      <c r="O260" s="20" t="s">
        <v>44</v>
      </c>
      <c r="P260" s="20" t="s">
        <v>56</v>
      </c>
      <c r="Q260" s="20"/>
      <c r="R260" s="20" t="s">
        <v>46</v>
      </c>
      <c r="S260" s="20">
        <v>8200204302</v>
      </c>
      <c r="T260" s="20" t="s">
        <v>1233</v>
      </c>
      <c r="U260" s="20"/>
      <c r="V260" s="20">
        <v>9571538585</v>
      </c>
      <c r="W260" s="20" t="s">
        <v>1234</v>
      </c>
      <c r="X260" s="20">
        <v>500000</v>
      </c>
      <c r="Y260" s="20" t="s">
        <v>49</v>
      </c>
      <c r="Z260" s="20" t="s">
        <v>49</v>
      </c>
      <c r="AA260" s="20" t="s">
        <v>59</v>
      </c>
      <c r="AB260" s="20">
        <v>14</v>
      </c>
      <c r="AC260" s="20" t="s">
        <v>51</v>
      </c>
      <c r="AD260" s="20">
        <v>0</v>
      </c>
    </row>
    <row r="261" spans="1:30" ht="30">
      <c r="A261" s="20">
        <v>8</v>
      </c>
      <c r="B261" s="20" t="s">
        <v>1649</v>
      </c>
      <c r="C261" s="20">
        <v>796</v>
      </c>
      <c r="D261" s="21">
        <v>44061</v>
      </c>
      <c r="E261" s="20" t="s">
        <v>1235</v>
      </c>
      <c r="F261" s="20"/>
      <c r="G261" s="20" t="s">
        <v>1236</v>
      </c>
      <c r="H261" s="20" t="s">
        <v>530</v>
      </c>
      <c r="I261" s="20" t="s">
        <v>43</v>
      </c>
      <c r="J261" s="21">
        <v>39687</v>
      </c>
      <c r="K261" s="20">
        <v>811</v>
      </c>
      <c r="L261" s="20"/>
      <c r="M261" s="20">
        <v>47</v>
      </c>
      <c r="N261" s="20">
        <v>30</v>
      </c>
      <c r="O261" s="20" t="s">
        <v>82</v>
      </c>
      <c r="P261" s="20" t="s">
        <v>56</v>
      </c>
      <c r="Q261" s="20"/>
      <c r="R261" s="20" t="s">
        <v>46</v>
      </c>
      <c r="S261" s="20">
        <v>8200204302</v>
      </c>
      <c r="T261" s="20" t="s">
        <v>1237</v>
      </c>
      <c r="U261" s="20" t="s">
        <v>531</v>
      </c>
      <c r="V261" s="20">
        <v>8104031958</v>
      </c>
      <c r="W261" s="20" t="s">
        <v>1238</v>
      </c>
      <c r="X261" s="20">
        <v>80000</v>
      </c>
      <c r="Y261" s="20" t="s">
        <v>49</v>
      </c>
      <c r="Z261" s="20" t="s">
        <v>49</v>
      </c>
      <c r="AA261" s="20" t="s">
        <v>59</v>
      </c>
      <c r="AB261" s="20">
        <v>14</v>
      </c>
      <c r="AC261" s="20" t="s">
        <v>51</v>
      </c>
      <c r="AD261" s="20">
        <v>0</v>
      </c>
    </row>
    <row r="262" spans="1:30" ht="30">
      <c r="A262" s="20">
        <v>8</v>
      </c>
      <c r="B262" s="20" t="s">
        <v>1649</v>
      </c>
      <c r="C262" s="20">
        <v>573</v>
      </c>
      <c r="D262" s="21">
        <v>43297</v>
      </c>
      <c r="E262" s="20" t="s">
        <v>1239</v>
      </c>
      <c r="F262" s="20"/>
      <c r="G262" s="20" t="s">
        <v>1240</v>
      </c>
      <c r="H262" s="20" t="s">
        <v>647</v>
      </c>
      <c r="I262" s="20" t="s">
        <v>43</v>
      </c>
      <c r="J262" s="21">
        <v>39640</v>
      </c>
      <c r="K262" s="20">
        <v>812</v>
      </c>
      <c r="L262" s="20"/>
      <c r="M262" s="20">
        <v>47</v>
      </c>
      <c r="N262" s="20">
        <v>29</v>
      </c>
      <c r="O262" s="20" t="s">
        <v>44</v>
      </c>
      <c r="P262" s="20" t="s">
        <v>56</v>
      </c>
      <c r="Q262" s="20"/>
      <c r="R262" s="20" t="s">
        <v>46</v>
      </c>
      <c r="S262" s="20">
        <v>8200204302</v>
      </c>
      <c r="T262" s="20" t="s">
        <v>1241</v>
      </c>
      <c r="U262" s="20" t="s">
        <v>1242</v>
      </c>
      <c r="V262" s="20">
        <v>9001954459</v>
      </c>
      <c r="W262" s="20" t="s">
        <v>827</v>
      </c>
      <c r="X262" s="20">
        <v>60000</v>
      </c>
      <c r="Y262" s="20" t="s">
        <v>49</v>
      </c>
      <c r="Z262" s="20" t="s">
        <v>49</v>
      </c>
      <c r="AA262" s="20" t="s">
        <v>59</v>
      </c>
      <c r="AB262" s="20">
        <v>14</v>
      </c>
      <c r="AC262" s="20" t="s">
        <v>51</v>
      </c>
      <c r="AD262" s="20">
        <v>2</v>
      </c>
    </row>
    <row r="263" spans="1:30" ht="30">
      <c r="A263" s="20">
        <v>8</v>
      </c>
      <c r="B263" s="20" t="s">
        <v>1649</v>
      </c>
      <c r="C263" s="20">
        <v>920</v>
      </c>
      <c r="D263" s="21">
        <v>44098</v>
      </c>
      <c r="E263" s="20" t="s">
        <v>1243</v>
      </c>
      <c r="F263" s="20"/>
      <c r="G263" s="20" t="s">
        <v>1244</v>
      </c>
      <c r="H263" s="20" t="s">
        <v>1245</v>
      </c>
      <c r="I263" s="20" t="s">
        <v>55</v>
      </c>
      <c r="J263" s="21">
        <v>39454</v>
      </c>
      <c r="K263" s="20">
        <v>813</v>
      </c>
      <c r="L263" s="20"/>
      <c r="M263" s="20">
        <v>47</v>
      </c>
      <c r="N263" s="20">
        <v>29</v>
      </c>
      <c r="O263" s="20" t="s">
        <v>44</v>
      </c>
      <c r="P263" s="20" t="s">
        <v>56</v>
      </c>
      <c r="Q263" s="20"/>
      <c r="R263" s="20" t="s">
        <v>46</v>
      </c>
      <c r="S263" s="20">
        <v>8200204302</v>
      </c>
      <c r="T263" s="20" t="s">
        <v>1246</v>
      </c>
      <c r="U263" s="20"/>
      <c r="V263" s="20">
        <v>9214591487</v>
      </c>
      <c r="W263" s="20" t="s">
        <v>1247</v>
      </c>
      <c r="X263" s="20">
        <v>120000</v>
      </c>
      <c r="Y263" s="20" t="s">
        <v>49</v>
      </c>
      <c r="Z263" s="20" t="s">
        <v>49</v>
      </c>
      <c r="AA263" s="20" t="s">
        <v>59</v>
      </c>
      <c r="AB263" s="20">
        <v>14</v>
      </c>
      <c r="AC263" s="20" t="s">
        <v>51</v>
      </c>
      <c r="AD263" s="20">
        <v>1</v>
      </c>
    </row>
    <row r="264" spans="1:30" ht="30">
      <c r="A264" s="20">
        <v>8</v>
      </c>
      <c r="B264" s="20" t="s">
        <v>1649</v>
      </c>
      <c r="C264" s="20">
        <v>797</v>
      </c>
      <c r="D264" s="21">
        <v>44061</v>
      </c>
      <c r="E264" s="20" t="s">
        <v>1248</v>
      </c>
      <c r="F264" s="20"/>
      <c r="G264" s="20" t="s">
        <v>1249</v>
      </c>
      <c r="H264" s="20" t="s">
        <v>521</v>
      </c>
      <c r="I264" s="20" t="s">
        <v>43</v>
      </c>
      <c r="J264" s="21">
        <v>40395</v>
      </c>
      <c r="K264" s="20">
        <v>814</v>
      </c>
      <c r="L264" s="20"/>
      <c r="M264" s="20">
        <v>47</v>
      </c>
      <c r="N264" s="20">
        <v>30</v>
      </c>
      <c r="O264" s="20" t="s">
        <v>44</v>
      </c>
      <c r="P264" s="20" t="s">
        <v>56</v>
      </c>
      <c r="Q264" s="20"/>
      <c r="R264" s="20" t="s">
        <v>46</v>
      </c>
      <c r="S264" s="20">
        <v>8200204302</v>
      </c>
      <c r="T264" s="20" t="s">
        <v>1250</v>
      </c>
      <c r="U264" s="20"/>
      <c r="V264" s="20">
        <v>7976103510</v>
      </c>
      <c r="W264" s="20" t="s">
        <v>1251</v>
      </c>
      <c r="X264" s="20">
        <v>25000</v>
      </c>
      <c r="Y264" s="20" t="s">
        <v>49</v>
      </c>
      <c r="Z264" s="20" t="s">
        <v>289</v>
      </c>
      <c r="AA264" s="20" t="s">
        <v>59</v>
      </c>
      <c r="AB264" s="20">
        <v>12</v>
      </c>
      <c r="AC264" s="20" t="s">
        <v>51</v>
      </c>
      <c r="AD264" s="20">
        <v>0</v>
      </c>
    </row>
    <row r="265" spans="1:30" ht="30">
      <c r="A265" s="20">
        <v>8</v>
      </c>
      <c r="B265" s="20" t="s">
        <v>1649</v>
      </c>
      <c r="C265" s="20">
        <v>794</v>
      </c>
      <c r="D265" s="21">
        <v>44061</v>
      </c>
      <c r="E265" s="20" t="s">
        <v>1252</v>
      </c>
      <c r="F265" s="20"/>
      <c r="G265" s="20" t="s">
        <v>554</v>
      </c>
      <c r="H265" s="20" t="s">
        <v>1253</v>
      </c>
      <c r="I265" s="20" t="s">
        <v>43</v>
      </c>
      <c r="J265" s="21">
        <v>39940</v>
      </c>
      <c r="K265" s="20">
        <v>815</v>
      </c>
      <c r="L265" s="20"/>
      <c r="M265" s="20">
        <v>47</v>
      </c>
      <c r="N265" s="20">
        <v>30</v>
      </c>
      <c r="O265" s="20" t="s">
        <v>44</v>
      </c>
      <c r="P265" s="20" t="s">
        <v>56</v>
      </c>
      <c r="Q265" s="20"/>
      <c r="R265" s="20" t="s">
        <v>46</v>
      </c>
      <c r="S265" s="20">
        <v>8200204302</v>
      </c>
      <c r="T265" s="20" t="s">
        <v>1254</v>
      </c>
      <c r="U265" s="20" t="s">
        <v>1255</v>
      </c>
      <c r="V265" s="20">
        <v>9784348539</v>
      </c>
      <c r="W265" s="20" t="s">
        <v>1256</v>
      </c>
      <c r="X265" s="20">
        <v>70000</v>
      </c>
      <c r="Y265" s="20" t="s">
        <v>49</v>
      </c>
      <c r="Z265" s="20" t="s">
        <v>49</v>
      </c>
      <c r="AA265" s="20" t="s">
        <v>59</v>
      </c>
      <c r="AB265" s="20">
        <v>13</v>
      </c>
      <c r="AC265" s="20" t="s">
        <v>51</v>
      </c>
      <c r="AD265" s="20">
        <v>0</v>
      </c>
    </row>
    <row r="266" spans="1:30" ht="30">
      <c r="A266" s="20">
        <v>8</v>
      </c>
      <c r="B266" s="20" t="s">
        <v>1649</v>
      </c>
      <c r="C266" s="20">
        <v>918</v>
      </c>
      <c r="D266" s="21">
        <v>44098</v>
      </c>
      <c r="E266" s="20" t="s">
        <v>1257</v>
      </c>
      <c r="F266" s="20"/>
      <c r="G266" s="20" t="s">
        <v>1258</v>
      </c>
      <c r="H266" s="20" t="s">
        <v>1259</v>
      </c>
      <c r="I266" s="20" t="s">
        <v>55</v>
      </c>
      <c r="J266" s="21">
        <v>39047</v>
      </c>
      <c r="K266" s="20">
        <v>816</v>
      </c>
      <c r="L266" s="20"/>
      <c r="M266" s="20">
        <v>47</v>
      </c>
      <c r="N266" s="20">
        <v>21</v>
      </c>
      <c r="O266" s="20" t="s">
        <v>151</v>
      </c>
      <c r="P266" s="20" t="s">
        <v>56</v>
      </c>
      <c r="Q266" s="20"/>
      <c r="R266" s="20" t="s">
        <v>46</v>
      </c>
      <c r="S266" s="20">
        <v>8200204302</v>
      </c>
      <c r="T266" s="20" t="s">
        <v>1260</v>
      </c>
      <c r="U266" s="20"/>
      <c r="V266" s="20">
        <v>9460194006</v>
      </c>
      <c r="W266" s="20" t="s">
        <v>1261</v>
      </c>
      <c r="X266" s="20">
        <v>360000</v>
      </c>
      <c r="Y266" s="20" t="s">
        <v>49</v>
      </c>
      <c r="Z266" s="20" t="s">
        <v>49</v>
      </c>
      <c r="AA266" s="20" t="s">
        <v>59</v>
      </c>
      <c r="AB266" s="20">
        <v>16</v>
      </c>
      <c r="AC266" s="20" t="s">
        <v>51</v>
      </c>
      <c r="AD266" s="20">
        <v>1</v>
      </c>
    </row>
    <row r="267" spans="1:30" ht="30">
      <c r="A267" s="20">
        <v>8</v>
      </c>
      <c r="B267" s="20" t="s">
        <v>43</v>
      </c>
      <c r="C267" s="20">
        <v>316</v>
      </c>
      <c r="D267" s="21">
        <v>41873</v>
      </c>
      <c r="E267" s="20" t="s">
        <v>1262</v>
      </c>
      <c r="F267" s="20"/>
      <c r="G267" s="20" t="s">
        <v>490</v>
      </c>
      <c r="H267" s="20" t="s">
        <v>796</v>
      </c>
      <c r="I267" s="20" t="s">
        <v>43</v>
      </c>
      <c r="J267" s="21">
        <v>40089</v>
      </c>
      <c r="K267" s="20">
        <v>817</v>
      </c>
      <c r="L267" s="20"/>
      <c r="M267" s="20">
        <v>47</v>
      </c>
      <c r="N267" s="20">
        <v>21</v>
      </c>
      <c r="O267" s="20" t="s">
        <v>44</v>
      </c>
      <c r="P267" s="20" t="s">
        <v>56</v>
      </c>
      <c r="Q267" s="20"/>
      <c r="R267" s="20" t="s">
        <v>46</v>
      </c>
      <c r="S267" s="20">
        <v>8200204302</v>
      </c>
      <c r="T267" s="20" t="s">
        <v>1263</v>
      </c>
      <c r="U267" s="20" t="s">
        <v>493</v>
      </c>
      <c r="V267" s="20">
        <v>9928207592</v>
      </c>
      <c r="W267" s="20" t="s">
        <v>1264</v>
      </c>
      <c r="X267" s="20">
        <v>46000</v>
      </c>
      <c r="Y267" s="20" t="s">
        <v>49</v>
      </c>
      <c r="Z267" s="20" t="s">
        <v>49</v>
      </c>
      <c r="AA267" s="20" t="s">
        <v>59</v>
      </c>
      <c r="AB267" s="20">
        <v>13</v>
      </c>
      <c r="AC267" s="20" t="s">
        <v>51</v>
      </c>
      <c r="AD267" s="20">
        <v>0</v>
      </c>
    </row>
    <row r="268" spans="1:30" ht="30">
      <c r="A268" s="20">
        <v>8</v>
      </c>
      <c r="B268" s="20" t="s">
        <v>43</v>
      </c>
      <c r="C268" s="20">
        <v>785</v>
      </c>
      <c r="D268" s="21">
        <v>44061</v>
      </c>
      <c r="E268" s="20" t="s">
        <v>1265</v>
      </c>
      <c r="F268" s="20"/>
      <c r="G268" s="20" t="s">
        <v>882</v>
      </c>
      <c r="H268" s="20" t="s">
        <v>883</v>
      </c>
      <c r="I268" s="20" t="s">
        <v>55</v>
      </c>
      <c r="J268" s="21">
        <v>39507</v>
      </c>
      <c r="K268" s="20">
        <v>818</v>
      </c>
      <c r="L268" s="20"/>
      <c r="M268" s="20">
        <v>47</v>
      </c>
      <c r="N268" s="20">
        <v>15</v>
      </c>
      <c r="O268" s="20" t="s">
        <v>44</v>
      </c>
      <c r="P268" s="20" t="s">
        <v>45</v>
      </c>
      <c r="Q268" s="20"/>
      <c r="R268" s="20" t="s">
        <v>46</v>
      </c>
      <c r="S268" s="20">
        <v>8200204302</v>
      </c>
      <c r="T268" s="20" t="s">
        <v>1266</v>
      </c>
      <c r="U268" s="20"/>
      <c r="V268" s="20">
        <v>8209088110</v>
      </c>
      <c r="W268" s="20" t="s">
        <v>1020</v>
      </c>
      <c r="X268" s="20">
        <v>84000</v>
      </c>
      <c r="Y268" s="20" t="s">
        <v>289</v>
      </c>
      <c r="Z268" s="20" t="s">
        <v>49</v>
      </c>
      <c r="AA268" s="20" t="s">
        <v>50</v>
      </c>
      <c r="AB268" s="20">
        <v>14</v>
      </c>
      <c r="AC268" s="20" t="s">
        <v>51</v>
      </c>
      <c r="AD268" s="20">
        <v>1</v>
      </c>
    </row>
    <row r="269" spans="1:30" ht="30">
      <c r="A269" s="20">
        <v>8</v>
      </c>
      <c r="B269" s="20" t="s">
        <v>43</v>
      </c>
      <c r="C269" s="20">
        <v>241</v>
      </c>
      <c r="D269" s="21">
        <v>41873</v>
      </c>
      <c r="E269" s="20" t="s">
        <v>1267</v>
      </c>
      <c r="F269" s="20"/>
      <c r="G269" s="20" t="s">
        <v>1268</v>
      </c>
      <c r="H269" s="20" t="s">
        <v>1269</v>
      </c>
      <c r="I269" s="20" t="s">
        <v>43</v>
      </c>
      <c r="J269" s="21">
        <v>39653</v>
      </c>
      <c r="K269" s="20">
        <v>819</v>
      </c>
      <c r="L269" s="20"/>
      <c r="M269" s="20">
        <v>47</v>
      </c>
      <c r="N269" s="20">
        <v>17</v>
      </c>
      <c r="O269" s="20" t="s">
        <v>82</v>
      </c>
      <c r="P269" s="20" t="s">
        <v>56</v>
      </c>
      <c r="Q269" s="20"/>
      <c r="R269" s="20" t="s">
        <v>46</v>
      </c>
      <c r="S269" s="20">
        <v>8200204302</v>
      </c>
      <c r="T269" s="20" t="s">
        <v>1270</v>
      </c>
      <c r="U269" s="20" t="s">
        <v>1271</v>
      </c>
      <c r="V269" s="20">
        <v>9784358512</v>
      </c>
      <c r="W269" s="20" t="s">
        <v>1272</v>
      </c>
      <c r="X269" s="20">
        <v>36000</v>
      </c>
      <c r="Y269" s="20" t="s">
        <v>49</v>
      </c>
      <c r="Z269" s="20" t="s">
        <v>49</v>
      </c>
      <c r="AA269" s="20" t="s">
        <v>59</v>
      </c>
      <c r="AB269" s="20">
        <v>14</v>
      </c>
      <c r="AC269" s="20" t="s">
        <v>51</v>
      </c>
      <c r="AD269" s="20">
        <v>2</v>
      </c>
    </row>
    <row r="270" spans="1:30" ht="30">
      <c r="A270" s="20">
        <v>8</v>
      </c>
      <c r="B270" s="20" t="s">
        <v>43</v>
      </c>
      <c r="C270" s="20">
        <v>801</v>
      </c>
      <c r="D270" s="21">
        <v>44061</v>
      </c>
      <c r="E270" s="20" t="s">
        <v>1273</v>
      </c>
      <c r="F270" s="20"/>
      <c r="G270" s="20" t="s">
        <v>1274</v>
      </c>
      <c r="H270" s="20" t="s">
        <v>1275</v>
      </c>
      <c r="I270" s="20" t="s">
        <v>55</v>
      </c>
      <c r="J270" s="21">
        <v>39654</v>
      </c>
      <c r="K270" s="20">
        <v>820</v>
      </c>
      <c r="L270" s="20"/>
      <c r="M270" s="20">
        <v>47</v>
      </c>
      <c r="N270" s="20">
        <v>27</v>
      </c>
      <c r="O270" s="20" t="s">
        <v>44</v>
      </c>
      <c r="P270" s="20" t="s">
        <v>45</v>
      </c>
      <c r="Q270" s="20"/>
      <c r="R270" s="20" t="s">
        <v>46</v>
      </c>
      <c r="S270" s="20">
        <v>8200204302</v>
      </c>
      <c r="T270" s="20" t="s">
        <v>1276</v>
      </c>
      <c r="U270" s="20"/>
      <c r="V270" s="20">
        <v>9772162410</v>
      </c>
      <c r="W270" s="20" t="s">
        <v>1277</v>
      </c>
      <c r="X270" s="20">
        <v>600000</v>
      </c>
      <c r="Y270" s="20" t="s">
        <v>49</v>
      </c>
      <c r="Z270" s="20" t="s">
        <v>49</v>
      </c>
      <c r="AA270" s="20" t="s">
        <v>50</v>
      </c>
      <c r="AB270" s="20">
        <v>14</v>
      </c>
      <c r="AC270" s="20" t="s">
        <v>51</v>
      </c>
      <c r="AD270" s="20">
        <v>0</v>
      </c>
    </row>
    <row r="271" spans="1:30" ht="30">
      <c r="A271" s="20">
        <v>8</v>
      </c>
      <c r="B271" s="20" t="s">
        <v>43</v>
      </c>
      <c r="C271" s="20">
        <v>916</v>
      </c>
      <c r="D271" s="21">
        <v>44098</v>
      </c>
      <c r="E271" s="20" t="s">
        <v>1278</v>
      </c>
      <c r="F271" s="20"/>
      <c r="G271" s="20" t="s">
        <v>786</v>
      </c>
      <c r="H271" s="20" t="s">
        <v>1279</v>
      </c>
      <c r="I271" s="20" t="s">
        <v>55</v>
      </c>
      <c r="J271" s="21">
        <v>39752</v>
      </c>
      <c r="K271" s="20">
        <v>821</v>
      </c>
      <c r="L271" s="20"/>
      <c r="M271" s="20">
        <v>47</v>
      </c>
      <c r="N271" s="20">
        <v>28</v>
      </c>
      <c r="O271" s="20" t="s">
        <v>44</v>
      </c>
      <c r="P271" s="20" t="s">
        <v>56</v>
      </c>
      <c r="Q271" s="20"/>
      <c r="R271" s="20" t="s">
        <v>46</v>
      </c>
      <c r="S271" s="20">
        <v>8200204302</v>
      </c>
      <c r="T271" s="20" t="s">
        <v>1280</v>
      </c>
      <c r="U271" s="20"/>
      <c r="V271" s="20">
        <v>9950333507</v>
      </c>
      <c r="W271" s="20" t="s">
        <v>103</v>
      </c>
      <c r="X271" s="20">
        <v>72000</v>
      </c>
      <c r="Y271" s="20" t="s">
        <v>49</v>
      </c>
      <c r="Z271" s="20" t="s">
        <v>49</v>
      </c>
      <c r="AA271" s="20" t="s">
        <v>59</v>
      </c>
      <c r="AB271" s="20">
        <v>14</v>
      </c>
      <c r="AC271" s="20" t="s">
        <v>51</v>
      </c>
      <c r="AD271" s="20">
        <v>1</v>
      </c>
    </row>
    <row r="272" spans="1:30" ht="30">
      <c r="A272" s="20">
        <v>8</v>
      </c>
      <c r="B272" s="20" t="s">
        <v>43</v>
      </c>
      <c r="C272" s="20">
        <v>626</v>
      </c>
      <c r="D272" s="21">
        <v>42135</v>
      </c>
      <c r="E272" s="20" t="s">
        <v>1281</v>
      </c>
      <c r="F272" s="20"/>
      <c r="G272" s="20" t="s">
        <v>1282</v>
      </c>
      <c r="H272" s="20" t="s">
        <v>1283</v>
      </c>
      <c r="I272" s="20" t="s">
        <v>43</v>
      </c>
      <c r="J272" s="21">
        <v>39917</v>
      </c>
      <c r="K272" s="20">
        <v>822</v>
      </c>
      <c r="L272" s="20"/>
      <c r="M272" s="20">
        <v>47</v>
      </c>
      <c r="N272" s="20">
        <v>22</v>
      </c>
      <c r="O272" s="20" t="s">
        <v>82</v>
      </c>
      <c r="P272" s="20" t="s">
        <v>56</v>
      </c>
      <c r="Q272" s="20"/>
      <c r="R272" s="20" t="s">
        <v>46</v>
      </c>
      <c r="S272" s="20">
        <v>8200204302</v>
      </c>
      <c r="T272" s="20" t="s">
        <v>1284</v>
      </c>
      <c r="U272" s="20" t="s">
        <v>1285</v>
      </c>
      <c r="V272" s="20">
        <v>9660950791</v>
      </c>
      <c r="W272" s="20" t="s">
        <v>1286</v>
      </c>
      <c r="X272" s="20">
        <v>36000</v>
      </c>
      <c r="Y272" s="20" t="s">
        <v>49</v>
      </c>
      <c r="Z272" s="20" t="s">
        <v>49</v>
      </c>
      <c r="AA272" s="20" t="s">
        <v>59</v>
      </c>
      <c r="AB272" s="20">
        <v>13</v>
      </c>
      <c r="AC272" s="20" t="s">
        <v>51</v>
      </c>
      <c r="AD272" s="20">
        <v>1</v>
      </c>
    </row>
    <row r="273" spans="1:30" ht="30">
      <c r="A273" s="20">
        <v>8</v>
      </c>
      <c r="B273" s="20" t="s">
        <v>43</v>
      </c>
      <c r="C273" s="20">
        <v>802</v>
      </c>
      <c r="D273" s="21">
        <v>44061</v>
      </c>
      <c r="E273" s="20" t="s">
        <v>1287</v>
      </c>
      <c r="F273" s="20" t="s">
        <v>1288</v>
      </c>
      <c r="G273" s="20" t="s">
        <v>1289</v>
      </c>
      <c r="H273" s="20" t="s">
        <v>1290</v>
      </c>
      <c r="I273" s="20" t="s">
        <v>55</v>
      </c>
      <c r="J273" s="21">
        <v>39662</v>
      </c>
      <c r="K273" s="20">
        <v>823</v>
      </c>
      <c r="L273" s="20"/>
      <c r="M273" s="20">
        <v>47</v>
      </c>
      <c r="N273" s="20">
        <v>29</v>
      </c>
      <c r="O273" s="20" t="s">
        <v>44</v>
      </c>
      <c r="P273" s="20" t="s">
        <v>56</v>
      </c>
      <c r="Q273" s="20"/>
      <c r="R273" s="20" t="s">
        <v>46</v>
      </c>
      <c r="S273" s="20">
        <v>8200204302</v>
      </c>
      <c r="T273" s="20" t="s">
        <v>1291</v>
      </c>
      <c r="U273" s="20"/>
      <c r="V273" s="20">
        <v>9351745137</v>
      </c>
      <c r="W273" s="20" t="s">
        <v>1292</v>
      </c>
      <c r="X273" s="20">
        <v>636236</v>
      </c>
      <c r="Y273" s="20" t="s">
        <v>49</v>
      </c>
      <c r="Z273" s="20" t="s">
        <v>49</v>
      </c>
      <c r="AA273" s="20" t="s">
        <v>59</v>
      </c>
      <c r="AB273" s="20">
        <v>14</v>
      </c>
      <c r="AC273" s="20" t="s">
        <v>51</v>
      </c>
      <c r="AD273" s="20">
        <v>0</v>
      </c>
    </row>
    <row r="274" spans="1:30" ht="30">
      <c r="A274" s="20">
        <v>8</v>
      </c>
      <c r="B274" s="20" t="s">
        <v>43</v>
      </c>
      <c r="C274" s="20">
        <v>917</v>
      </c>
      <c r="D274" s="21">
        <v>44098</v>
      </c>
      <c r="E274" s="20" t="s">
        <v>1293</v>
      </c>
      <c r="F274" s="20"/>
      <c r="G274" s="20" t="s">
        <v>1294</v>
      </c>
      <c r="H274" s="20" t="s">
        <v>579</v>
      </c>
      <c r="I274" s="20" t="s">
        <v>55</v>
      </c>
      <c r="J274" s="21">
        <v>39177</v>
      </c>
      <c r="K274" s="20">
        <v>824</v>
      </c>
      <c r="L274" s="20"/>
      <c r="M274" s="20">
        <v>47</v>
      </c>
      <c r="N274" s="20">
        <v>30</v>
      </c>
      <c r="O274" s="20" t="s">
        <v>44</v>
      </c>
      <c r="P274" s="20" t="s">
        <v>56</v>
      </c>
      <c r="Q274" s="20"/>
      <c r="R274" s="20" t="s">
        <v>46</v>
      </c>
      <c r="S274" s="20">
        <v>8200204302</v>
      </c>
      <c r="T274" s="20" t="s">
        <v>1295</v>
      </c>
      <c r="U274" s="20" t="s">
        <v>1296</v>
      </c>
      <c r="V274" s="20">
        <v>9829969405</v>
      </c>
      <c r="W274" s="20" t="s">
        <v>1297</v>
      </c>
      <c r="X274" s="20">
        <v>60000</v>
      </c>
      <c r="Y274" s="20" t="s">
        <v>49</v>
      </c>
      <c r="Z274" s="20" t="s">
        <v>49</v>
      </c>
      <c r="AA274" s="20" t="s">
        <v>59</v>
      </c>
      <c r="AB274" s="20">
        <v>15</v>
      </c>
      <c r="AC274" s="20" t="s">
        <v>51</v>
      </c>
      <c r="AD274" s="20">
        <v>1</v>
      </c>
    </row>
    <row r="275" spans="1:30" ht="30">
      <c r="A275" s="20">
        <v>8</v>
      </c>
      <c r="B275" s="20" t="s">
        <v>43</v>
      </c>
      <c r="C275" s="20">
        <v>799</v>
      </c>
      <c r="D275" s="21">
        <v>44061</v>
      </c>
      <c r="E275" s="20" t="s">
        <v>1298</v>
      </c>
      <c r="F275" s="20"/>
      <c r="G275" s="20" t="s">
        <v>1299</v>
      </c>
      <c r="H275" s="20" t="s">
        <v>1300</v>
      </c>
      <c r="I275" s="20" t="s">
        <v>55</v>
      </c>
      <c r="J275" s="21">
        <v>40070</v>
      </c>
      <c r="K275" s="20">
        <v>825</v>
      </c>
      <c r="L275" s="20"/>
      <c r="M275" s="20">
        <v>47</v>
      </c>
      <c r="N275" s="20">
        <v>30</v>
      </c>
      <c r="O275" s="20" t="s">
        <v>44</v>
      </c>
      <c r="P275" s="20" t="s">
        <v>56</v>
      </c>
      <c r="Q275" s="20"/>
      <c r="R275" s="20" t="s">
        <v>46</v>
      </c>
      <c r="S275" s="20">
        <v>8200204302</v>
      </c>
      <c r="T275" s="20" t="s">
        <v>1301</v>
      </c>
      <c r="U275" s="20"/>
      <c r="V275" s="20">
        <v>9571779119</v>
      </c>
      <c r="W275" s="20" t="s">
        <v>1302</v>
      </c>
      <c r="X275" s="20">
        <v>260000</v>
      </c>
      <c r="Y275" s="20" t="s">
        <v>49</v>
      </c>
      <c r="Z275" s="20" t="s">
        <v>49</v>
      </c>
      <c r="AA275" s="20" t="s">
        <v>59</v>
      </c>
      <c r="AB275" s="20">
        <v>13</v>
      </c>
      <c r="AC275" s="20" t="s">
        <v>51</v>
      </c>
      <c r="AD275" s="20">
        <v>0</v>
      </c>
    </row>
    <row r="276" spans="1:30" ht="30">
      <c r="A276" s="20">
        <v>8</v>
      </c>
      <c r="B276" s="20" t="s">
        <v>43</v>
      </c>
      <c r="C276" s="20">
        <v>798</v>
      </c>
      <c r="D276" s="21">
        <v>44061</v>
      </c>
      <c r="E276" s="20" t="s">
        <v>1303</v>
      </c>
      <c r="F276" s="20"/>
      <c r="G276" s="20" t="s">
        <v>867</v>
      </c>
      <c r="H276" s="20" t="s">
        <v>1304</v>
      </c>
      <c r="I276" s="20" t="s">
        <v>43</v>
      </c>
      <c r="J276" s="21">
        <v>40167</v>
      </c>
      <c r="K276" s="20">
        <v>826</v>
      </c>
      <c r="L276" s="20"/>
      <c r="M276" s="20">
        <v>47</v>
      </c>
      <c r="N276" s="20">
        <v>24</v>
      </c>
      <c r="O276" s="20" t="s">
        <v>44</v>
      </c>
      <c r="P276" s="20" t="s">
        <v>56</v>
      </c>
      <c r="Q276" s="20"/>
      <c r="R276" s="20" t="s">
        <v>46</v>
      </c>
      <c r="S276" s="20">
        <v>8200204302</v>
      </c>
      <c r="T276" s="20" t="s">
        <v>1305</v>
      </c>
      <c r="U276" s="20"/>
      <c r="V276" s="20">
        <v>9784367343</v>
      </c>
      <c r="W276" s="20" t="s">
        <v>890</v>
      </c>
      <c r="X276" s="20">
        <v>40000</v>
      </c>
      <c r="Y276" s="20" t="s">
        <v>49</v>
      </c>
      <c r="Z276" s="20" t="s">
        <v>289</v>
      </c>
      <c r="AA276" s="20" t="s">
        <v>59</v>
      </c>
      <c r="AB276" s="20">
        <v>13</v>
      </c>
      <c r="AC276" s="20" t="s">
        <v>51</v>
      </c>
      <c r="AD276" s="20">
        <v>3</v>
      </c>
    </row>
    <row r="277" spans="1:30" ht="30">
      <c r="A277" s="20">
        <v>8</v>
      </c>
      <c r="B277" s="20" t="s">
        <v>43</v>
      </c>
      <c r="C277" s="20">
        <v>915</v>
      </c>
      <c r="D277" s="21">
        <v>44098</v>
      </c>
      <c r="E277" s="20" t="s">
        <v>1306</v>
      </c>
      <c r="F277" s="20"/>
      <c r="G277" s="20" t="s">
        <v>1307</v>
      </c>
      <c r="H277" s="20" t="s">
        <v>555</v>
      </c>
      <c r="I277" s="20" t="s">
        <v>43</v>
      </c>
      <c r="J277" s="21">
        <v>39611</v>
      </c>
      <c r="K277" s="20">
        <v>828</v>
      </c>
      <c r="L277" s="20"/>
      <c r="M277" s="20">
        <v>47</v>
      </c>
      <c r="N277" s="20">
        <v>28</v>
      </c>
      <c r="O277" s="20" t="s">
        <v>82</v>
      </c>
      <c r="P277" s="20" t="s">
        <v>56</v>
      </c>
      <c r="Q277" s="20"/>
      <c r="R277" s="20" t="s">
        <v>46</v>
      </c>
      <c r="S277" s="20">
        <v>8200204302</v>
      </c>
      <c r="T277" s="20" t="s">
        <v>1308</v>
      </c>
      <c r="U277" s="20"/>
      <c r="V277" s="20">
        <v>9950608352</v>
      </c>
      <c r="W277" s="20" t="s">
        <v>93</v>
      </c>
      <c r="X277" s="20">
        <v>72000</v>
      </c>
      <c r="Y277" s="20" t="s">
        <v>49</v>
      </c>
      <c r="Z277" s="20" t="s">
        <v>49</v>
      </c>
      <c r="AA277" s="20" t="s">
        <v>59</v>
      </c>
      <c r="AB277" s="20">
        <v>14</v>
      </c>
      <c r="AC277" s="20" t="s">
        <v>51</v>
      </c>
      <c r="AD277" s="20">
        <v>0</v>
      </c>
    </row>
    <row r="278" spans="1:30" ht="30">
      <c r="A278" s="20">
        <v>8</v>
      </c>
      <c r="B278" s="20" t="s">
        <v>1650</v>
      </c>
      <c r="C278" s="20">
        <v>788</v>
      </c>
      <c r="D278" s="21">
        <v>44061</v>
      </c>
      <c r="E278" s="20" t="s">
        <v>1309</v>
      </c>
      <c r="F278" s="20"/>
      <c r="G278" s="20" t="s">
        <v>1310</v>
      </c>
      <c r="H278" s="20" t="s">
        <v>1311</v>
      </c>
      <c r="I278" s="20" t="s">
        <v>55</v>
      </c>
      <c r="J278" s="21">
        <v>39286</v>
      </c>
      <c r="K278" s="20">
        <v>830</v>
      </c>
      <c r="L278" s="20"/>
      <c r="M278" s="20">
        <v>47</v>
      </c>
      <c r="N278" s="20">
        <v>23</v>
      </c>
      <c r="O278" s="20" t="s">
        <v>44</v>
      </c>
      <c r="P278" s="20" t="s">
        <v>56</v>
      </c>
      <c r="Q278" s="20"/>
      <c r="R278" s="20" t="s">
        <v>46</v>
      </c>
      <c r="S278" s="20">
        <v>8200204302</v>
      </c>
      <c r="T278" s="20" t="s">
        <v>1312</v>
      </c>
      <c r="U278" s="20"/>
      <c r="V278" s="20">
        <v>9928210960</v>
      </c>
      <c r="W278" s="20" t="s">
        <v>1292</v>
      </c>
      <c r="X278" s="20">
        <v>48000</v>
      </c>
      <c r="Y278" s="20" t="s">
        <v>49</v>
      </c>
      <c r="Z278" s="20" t="s">
        <v>49</v>
      </c>
      <c r="AA278" s="20" t="s">
        <v>59</v>
      </c>
      <c r="AB278" s="20">
        <v>15</v>
      </c>
      <c r="AC278" s="20" t="s">
        <v>51</v>
      </c>
      <c r="AD278" s="20">
        <v>1</v>
      </c>
    </row>
    <row r="279" spans="1:30" ht="30">
      <c r="A279" s="20">
        <v>8</v>
      </c>
      <c r="B279" s="20" t="s">
        <v>1650</v>
      </c>
      <c r="C279" s="20">
        <v>789</v>
      </c>
      <c r="D279" s="21">
        <v>44061</v>
      </c>
      <c r="E279" s="20" t="s">
        <v>1313</v>
      </c>
      <c r="F279" s="20"/>
      <c r="G279" s="20" t="s">
        <v>1314</v>
      </c>
      <c r="H279" s="20" t="s">
        <v>438</v>
      </c>
      <c r="I279" s="20" t="s">
        <v>55</v>
      </c>
      <c r="J279" s="21">
        <v>39376</v>
      </c>
      <c r="K279" s="20">
        <v>831</v>
      </c>
      <c r="L279" s="20"/>
      <c r="M279" s="20">
        <v>47</v>
      </c>
      <c r="N279" s="20">
        <v>27</v>
      </c>
      <c r="O279" s="20" t="s">
        <v>44</v>
      </c>
      <c r="P279" s="20" t="s">
        <v>56</v>
      </c>
      <c r="Q279" s="20"/>
      <c r="R279" s="20" t="s">
        <v>46</v>
      </c>
      <c r="S279" s="20">
        <v>8200204302</v>
      </c>
      <c r="T279" s="20" t="s">
        <v>1315</v>
      </c>
      <c r="U279" s="20"/>
      <c r="V279" s="20">
        <v>9950084846</v>
      </c>
      <c r="W279" s="20" t="s">
        <v>1316</v>
      </c>
      <c r="X279" s="20">
        <v>108000</v>
      </c>
      <c r="Y279" s="20" t="s">
        <v>49</v>
      </c>
      <c r="Z279" s="20" t="s">
        <v>49</v>
      </c>
      <c r="AA279" s="20" t="s">
        <v>59</v>
      </c>
      <c r="AB279" s="20">
        <v>15</v>
      </c>
      <c r="AC279" s="20" t="s">
        <v>51</v>
      </c>
      <c r="AD279" s="20">
        <v>0</v>
      </c>
    </row>
    <row r="280" spans="1:30" ht="30">
      <c r="A280" s="20">
        <v>8</v>
      </c>
      <c r="B280" s="20" t="s">
        <v>1650</v>
      </c>
      <c r="C280" s="20">
        <v>380</v>
      </c>
      <c r="D280" s="21">
        <v>42195</v>
      </c>
      <c r="E280" s="20" t="s">
        <v>667</v>
      </c>
      <c r="F280" s="20"/>
      <c r="G280" s="20" t="s">
        <v>1317</v>
      </c>
      <c r="H280" s="20" t="s">
        <v>1318</v>
      </c>
      <c r="I280" s="20" t="s">
        <v>43</v>
      </c>
      <c r="J280" s="21">
        <v>39877</v>
      </c>
      <c r="K280" s="20">
        <v>832</v>
      </c>
      <c r="L280" s="20"/>
      <c r="M280" s="20">
        <v>47</v>
      </c>
      <c r="N280" s="20">
        <v>28</v>
      </c>
      <c r="O280" s="20" t="s">
        <v>44</v>
      </c>
      <c r="P280" s="20" t="s">
        <v>45</v>
      </c>
      <c r="Q280" s="20"/>
      <c r="R280" s="20" t="s">
        <v>46</v>
      </c>
      <c r="S280" s="20">
        <v>8200204302</v>
      </c>
      <c r="T280" s="20" t="s">
        <v>1319</v>
      </c>
      <c r="U280" s="20" t="s">
        <v>1320</v>
      </c>
      <c r="V280" s="20">
        <v>9929211796</v>
      </c>
      <c r="W280" s="20" t="s">
        <v>1321</v>
      </c>
      <c r="X280" s="20">
        <v>40000</v>
      </c>
      <c r="Y280" s="20" t="s">
        <v>49</v>
      </c>
      <c r="Z280" s="20" t="s">
        <v>49</v>
      </c>
      <c r="AA280" s="20" t="s">
        <v>50</v>
      </c>
      <c r="AB280" s="20">
        <v>13</v>
      </c>
      <c r="AC280" s="20" t="s">
        <v>51</v>
      </c>
      <c r="AD280" s="20">
        <v>0</v>
      </c>
    </row>
    <row r="281" spans="1:30" ht="30">
      <c r="A281" s="20">
        <v>8</v>
      </c>
      <c r="B281" s="20" t="s">
        <v>1650</v>
      </c>
      <c r="C281" s="20">
        <v>639</v>
      </c>
      <c r="D281" s="21">
        <v>43661</v>
      </c>
      <c r="E281" s="20" t="s">
        <v>1322</v>
      </c>
      <c r="F281" s="20"/>
      <c r="G281" s="20" t="s">
        <v>1323</v>
      </c>
      <c r="H281" s="20" t="s">
        <v>800</v>
      </c>
      <c r="I281" s="20" t="s">
        <v>43</v>
      </c>
      <c r="J281" s="21">
        <v>39630</v>
      </c>
      <c r="K281" s="20">
        <v>833</v>
      </c>
      <c r="L281" s="20"/>
      <c r="M281" s="20">
        <v>47</v>
      </c>
      <c r="N281" s="20">
        <v>23</v>
      </c>
      <c r="O281" s="20" t="s">
        <v>44</v>
      </c>
      <c r="P281" s="20" t="s">
        <v>56</v>
      </c>
      <c r="Q281" s="20"/>
      <c r="R281" s="20" t="s">
        <v>46</v>
      </c>
      <c r="S281" s="20">
        <v>8200204302</v>
      </c>
      <c r="T281" s="20" t="s">
        <v>1324</v>
      </c>
      <c r="U281" s="20" t="s">
        <v>1325</v>
      </c>
      <c r="V281" s="20">
        <v>7568105043</v>
      </c>
      <c r="W281" s="20" t="s">
        <v>1326</v>
      </c>
      <c r="X281" s="20">
        <v>35000</v>
      </c>
      <c r="Y281" s="20" t="s">
        <v>49</v>
      </c>
      <c r="Z281" s="20" t="s">
        <v>49</v>
      </c>
      <c r="AA281" s="20" t="s">
        <v>59</v>
      </c>
      <c r="AB281" s="20">
        <v>14</v>
      </c>
      <c r="AC281" s="20" t="s">
        <v>51</v>
      </c>
      <c r="AD281" s="20">
        <v>2</v>
      </c>
    </row>
    <row r="282" spans="1:30" ht="30">
      <c r="A282" s="20">
        <v>8</v>
      </c>
      <c r="B282" s="20" t="s">
        <v>1650</v>
      </c>
      <c r="C282" s="20">
        <v>793</v>
      </c>
      <c r="D282" s="21">
        <v>44061</v>
      </c>
      <c r="E282" s="20" t="s">
        <v>1327</v>
      </c>
      <c r="F282" s="20"/>
      <c r="G282" s="20" t="s">
        <v>1328</v>
      </c>
      <c r="H282" s="20" t="s">
        <v>1329</v>
      </c>
      <c r="I282" s="20" t="s">
        <v>43</v>
      </c>
      <c r="J282" s="21">
        <v>39613</v>
      </c>
      <c r="K282" s="20">
        <v>834</v>
      </c>
      <c r="L282" s="20"/>
      <c r="M282" s="20">
        <v>47</v>
      </c>
      <c r="N282" s="20">
        <v>30</v>
      </c>
      <c r="O282" s="20" t="s">
        <v>44</v>
      </c>
      <c r="P282" s="20" t="s">
        <v>56</v>
      </c>
      <c r="Q282" s="20"/>
      <c r="R282" s="20" t="s">
        <v>46</v>
      </c>
      <c r="S282" s="20">
        <v>8200204302</v>
      </c>
      <c r="T282" s="20" t="s">
        <v>1330</v>
      </c>
      <c r="U282" s="20"/>
      <c r="V282" s="20">
        <v>9784348539</v>
      </c>
      <c r="W282" s="20" t="s">
        <v>1256</v>
      </c>
      <c r="X282" s="20">
        <v>25000</v>
      </c>
      <c r="Y282" s="20" t="s">
        <v>49</v>
      </c>
      <c r="Z282" s="20" t="s">
        <v>49</v>
      </c>
      <c r="AA282" s="20" t="s">
        <v>59</v>
      </c>
      <c r="AB282" s="20">
        <v>14</v>
      </c>
      <c r="AC282" s="20" t="s">
        <v>51</v>
      </c>
      <c r="AD282" s="20">
        <v>0</v>
      </c>
    </row>
    <row r="283" spans="1:30" ht="30">
      <c r="A283" s="20">
        <v>8</v>
      </c>
      <c r="B283" s="20" t="s">
        <v>1650</v>
      </c>
      <c r="C283" s="20">
        <v>792</v>
      </c>
      <c r="D283" s="21">
        <v>44061</v>
      </c>
      <c r="E283" s="20" t="s">
        <v>1331</v>
      </c>
      <c r="F283" s="20"/>
      <c r="G283" s="20" t="s">
        <v>1332</v>
      </c>
      <c r="H283" s="20" t="s">
        <v>1333</v>
      </c>
      <c r="I283" s="20" t="s">
        <v>55</v>
      </c>
      <c r="J283" s="21">
        <v>40048</v>
      </c>
      <c r="K283" s="20">
        <v>835</v>
      </c>
      <c r="L283" s="20"/>
      <c r="M283" s="20">
        <v>47</v>
      </c>
      <c r="N283" s="20">
        <v>23</v>
      </c>
      <c r="O283" s="20" t="s">
        <v>44</v>
      </c>
      <c r="P283" s="20" t="s">
        <v>56</v>
      </c>
      <c r="Q283" s="20"/>
      <c r="R283" s="20" t="s">
        <v>46</v>
      </c>
      <c r="S283" s="20">
        <v>8200204302</v>
      </c>
      <c r="T283" s="20" t="s">
        <v>1334</v>
      </c>
      <c r="U283" s="20"/>
      <c r="V283" s="20">
        <v>7014631032</v>
      </c>
      <c r="W283" s="20" t="s">
        <v>1335</v>
      </c>
      <c r="X283" s="20">
        <v>480000</v>
      </c>
      <c r="Y283" s="20" t="s">
        <v>49</v>
      </c>
      <c r="Z283" s="20" t="s">
        <v>49</v>
      </c>
      <c r="AA283" s="20" t="s">
        <v>59</v>
      </c>
      <c r="AB283" s="20">
        <v>13</v>
      </c>
      <c r="AC283" s="20" t="s">
        <v>51</v>
      </c>
      <c r="AD283" s="20">
        <v>0</v>
      </c>
    </row>
    <row r="284" spans="1:30" ht="30">
      <c r="A284" s="20">
        <v>8</v>
      </c>
      <c r="B284" s="20" t="s">
        <v>1650</v>
      </c>
      <c r="C284" s="20">
        <v>296</v>
      </c>
      <c r="D284" s="21">
        <v>41873</v>
      </c>
      <c r="E284" s="20" t="s">
        <v>1336</v>
      </c>
      <c r="F284" s="20"/>
      <c r="G284" s="20" t="s">
        <v>1337</v>
      </c>
      <c r="H284" s="20" t="s">
        <v>647</v>
      </c>
      <c r="I284" s="20" t="s">
        <v>43</v>
      </c>
      <c r="J284" s="21">
        <v>39519</v>
      </c>
      <c r="K284" s="20">
        <v>901</v>
      </c>
      <c r="L284" s="20"/>
      <c r="M284" s="20">
        <v>61</v>
      </c>
      <c r="N284" s="20">
        <v>28</v>
      </c>
      <c r="O284" s="20" t="s">
        <v>82</v>
      </c>
      <c r="P284" s="20" t="s">
        <v>56</v>
      </c>
      <c r="Q284" s="20"/>
      <c r="R284" s="20" t="s">
        <v>46</v>
      </c>
      <c r="S284" s="20">
        <v>8200204302</v>
      </c>
      <c r="T284" s="20" t="s">
        <v>1338</v>
      </c>
      <c r="U284" s="20" t="s">
        <v>1339</v>
      </c>
      <c r="V284" s="20">
        <v>8502805427</v>
      </c>
      <c r="W284" s="20" t="s">
        <v>1340</v>
      </c>
      <c r="X284" s="20">
        <v>40000</v>
      </c>
      <c r="Y284" s="20" t="s">
        <v>49</v>
      </c>
      <c r="Z284" s="20" t="s">
        <v>289</v>
      </c>
      <c r="AA284" s="20" t="s">
        <v>59</v>
      </c>
      <c r="AB284" s="20">
        <v>14</v>
      </c>
      <c r="AC284" s="20" t="s">
        <v>51</v>
      </c>
      <c r="AD284" s="20">
        <v>0</v>
      </c>
    </row>
    <row r="285" spans="1:30" ht="30">
      <c r="A285" s="20">
        <v>8</v>
      </c>
      <c r="B285" s="20" t="s">
        <v>1650</v>
      </c>
      <c r="C285" s="20">
        <v>972</v>
      </c>
      <c r="D285" s="21">
        <v>44433</v>
      </c>
      <c r="E285" s="20" t="s">
        <v>1341</v>
      </c>
      <c r="F285" s="20"/>
      <c r="G285" s="20" t="s">
        <v>1342</v>
      </c>
      <c r="H285" s="20" t="s">
        <v>1343</v>
      </c>
      <c r="I285" s="20" t="s">
        <v>43</v>
      </c>
      <c r="J285" s="21">
        <v>38874</v>
      </c>
      <c r="K285" s="20">
        <v>902</v>
      </c>
      <c r="L285" s="20"/>
      <c r="M285" s="20">
        <v>61</v>
      </c>
      <c r="N285" s="20">
        <v>53</v>
      </c>
      <c r="O285" s="20" t="s">
        <v>82</v>
      </c>
      <c r="P285" s="20" t="s">
        <v>56</v>
      </c>
      <c r="Q285" s="20"/>
      <c r="R285" s="20" t="s">
        <v>46</v>
      </c>
      <c r="S285" s="20">
        <v>8200204302</v>
      </c>
      <c r="T285" s="20" t="s">
        <v>1344</v>
      </c>
      <c r="U285" s="20"/>
      <c r="V285" s="20">
        <v>9602369995</v>
      </c>
      <c r="W285" s="20" t="s">
        <v>1345</v>
      </c>
      <c r="X285" s="20">
        <v>72000</v>
      </c>
      <c r="Y285" s="20" t="s">
        <v>49</v>
      </c>
      <c r="Z285" s="20" t="s">
        <v>49</v>
      </c>
      <c r="AA285" s="20" t="s">
        <v>59</v>
      </c>
      <c r="AB285" s="20">
        <v>16</v>
      </c>
      <c r="AC285" s="20" t="s">
        <v>51</v>
      </c>
      <c r="AD285" s="20">
        <v>1</v>
      </c>
    </row>
    <row r="286" spans="1:30" ht="30">
      <c r="A286" s="20">
        <v>8</v>
      </c>
      <c r="B286" s="20" t="s">
        <v>1650</v>
      </c>
      <c r="C286" s="20">
        <v>776</v>
      </c>
      <c r="D286" s="21">
        <v>44061</v>
      </c>
      <c r="E286" s="20" t="s">
        <v>1346</v>
      </c>
      <c r="F286" s="20"/>
      <c r="G286" s="20" t="s">
        <v>1347</v>
      </c>
      <c r="H286" s="20" t="s">
        <v>792</v>
      </c>
      <c r="I286" s="20" t="s">
        <v>43</v>
      </c>
      <c r="J286" s="21">
        <v>39714</v>
      </c>
      <c r="K286" s="20">
        <v>903</v>
      </c>
      <c r="L286" s="20"/>
      <c r="M286" s="20">
        <v>61</v>
      </c>
      <c r="N286" s="20">
        <v>51</v>
      </c>
      <c r="O286" s="20" t="s">
        <v>44</v>
      </c>
      <c r="P286" s="20" t="s">
        <v>56</v>
      </c>
      <c r="Q286" s="20"/>
      <c r="R286" s="20" t="s">
        <v>46</v>
      </c>
      <c r="S286" s="20">
        <v>8200204302</v>
      </c>
      <c r="T286" s="20" t="s">
        <v>1348</v>
      </c>
      <c r="U286" s="20"/>
      <c r="V286" s="20">
        <v>9928748282</v>
      </c>
      <c r="W286" s="20" t="s">
        <v>344</v>
      </c>
      <c r="X286" s="20">
        <v>600000</v>
      </c>
      <c r="Y286" s="20" t="s">
        <v>49</v>
      </c>
      <c r="Z286" s="20" t="s">
        <v>49</v>
      </c>
      <c r="AA286" s="20" t="s">
        <v>59</v>
      </c>
      <c r="AB286" s="20">
        <v>14</v>
      </c>
      <c r="AC286" s="20" t="s">
        <v>51</v>
      </c>
      <c r="AD286" s="20">
        <v>0</v>
      </c>
    </row>
    <row r="287" spans="1:30" ht="30">
      <c r="A287" s="20">
        <v>8</v>
      </c>
      <c r="B287" s="20" t="s">
        <v>1650</v>
      </c>
      <c r="C287" s="20">
        <v>240</v>
      </c>
      <c r="D287" s="21">
        <v>41873</v>
      </c>
      <c r="E287" s="20" t="s">
        <v>1349</v>
      </c>
      <c r="F287" s="20"/>
      <c r="G287" s="20" t="s">
        <v>824</v>
      </c>
      <c r="H287" s="20" t="s">
        <v>1037</v>
      </c>
      <c r="I287" s="20" t="s">
        <v>43</v>
      </c>
      <c r="J287" s="21">
        <v>38587</v>
      </c>
      <c r="K287" s="20">
        <v>904</v>
      </c>
      <c r="L287" s="20"/>
      <c r="M287" s="20">
        <v>61</v>
      </c>
      <c r="N287" s="20">
        <v>56</v>
      </c>
      <c r="O287" s="20" t="s">
        <v>44</v>
      </c>
      <c r="P287" s="20" t="s">
        <v>56</v>
      </c>
      <c r="Q287" s="20"/>
      <c r="R287" s="20" t="s">
        <v>46</v>
      </c>
      <c r="S287" s="20">
        <v>8200204302</v>
      </c>
      <c r="T287" s="20" t="s">
        <v>1350</v>
      </c>
      <c r="U287" s="20" t="s">
        <v>1039</v>
      </c>
      <c r="V287" s="20">
        <v>9784723621</v>
      </c>
      <c r="W287" s="20" t="s">
        <v>1351</v>
      </c>
      <c r="X287" s="20">
        <v>60000</v>
      </c>
      <c r="Y287" s="20" t="s">
        <v>49</v>
      </c>
      <c r="Z287" s="20" t="s">
        <v>49</v>
      </c>
      <c r="AA287" s="20" t="s">
        <v>59</v>
      </c>
      <c r="AB287" s="20">
        <v>17</v>
      </c>
      <c r="AC287" s="20" t="s">
        <v>51</v>
      </c>
      <c r="AD287" s="20">
        <v>2</v>
      </c>
    </row>
    <row r="288" spans="1:30" ht="30">
      <c r="A288" s="20">
        <v>8</v>
      </c>
      <c r="B288" s="20" t="s">
        <v>1650</v>
      </c>
      <c r="C288" s="20">
        <v>777</v>
      </c>
      <c r="D288" s="21">
        <v>44061</v>
      </c>
      <c r="E288" s="20" t="s">
        <v>1352</v>
      </c>
      <c r="F288" s="20"/>
      <c r="G288" s="20" t="s">
        <v>1353</v>
      </c>
      <c r="H288" s="20" t="s">
        <v>1354</v>
      </c>
      <c r="I288" s="20" t="s">
        <v>43</v>
      </c>
      <c r="J288" s="21">
        <v>38723</v>
      </c>
      <c r="K288" s="20">
        <v>905</v>
      </c>
      <c r="L288" s="20"/>
      <c r="M288" s="20">
        <v>61</v>
      </c>
      <c r="N288" s="20">
        <v>56</v>
      </c>
      <c r="O288" s="20" t="s">
        <v>44</v>
      </c>
      <c r="P288" s="20" t="s">
        <v>56</v>
      </c>
      <c r="Q288" s="20"/>
      <c r="R288" s="20" t="s">
        <v>46</v>
      </c>
      <c r="S288" s="20">
        <v>8200204302</v>
      </c>
      <c r="T288" s="20" t="s">
        <v>1355</v>
      </c>
      <c r="U288" s="20"/>
      <c r="V288" s="20">
        <v>9143609074</v>
      </c>
      <c r="W288" s="20" t="s">
        <v>1256</v>
      </c>
      <c r="X288" s="20">
        <v>120000</v>
      </c>
      <c r="Y288" s="20" t="s">
        <v>49</v>
      </c>
      <c r="Z288" s="20" t="s">
        <v>49</v>
      </c>
      <c r="AA288" s="20" t="s">
        <v>59</v>
      </c>
      <c r="AB288" s="20">
        <v>16</v>
      </c>
      <c r="AC288" s="20" t="s">
        <v>51</v>
      </c>
      <c r="AD288" s="20">
        <v>0</v>
      </c>
    </row>
    <row r="289" spans="1:30" ht="30">
      <c r="A289" s="20">
        <v>8</v>
      </c>
      <c r="B289" s="20" t="s">
        <v>1650</v>
      </c>
      <c r="C289" s="20">
        <v>589</v>
      </c>
      <c r="D289" s="21">
        <v>43312</v>
      </c>
      <c r="E289" s="20" t="s">
        <v>1356</v>
      </c>
      <c r="F289" s="20"/>
      <c r="G289" s="20" t="s">
        <v>1357</v>
      </c>
      <c r="H289" s="20" t="s">
        <v>691</v>
      </c>
      <c r="I289" s="20" t="s">
        <v>43</v>
      </c>
      <c r="J289" s="21">
        <v>39148</v>
      </c>
      <c r="K289" s="20">
        <v>906</v>
      </c>
      <c r="L289" s="20"/>
      <c r="M289" s="20">
        <v>61</v>
      </c>
      <c r="N289" s="20">
        <v>59</v>
      </c>
      <c r="O289" s="20" t="s">
        <v>44</v>
      </c>
      <c r="P289" s="20" t="s">
        <v>56</v>
      </c>
      <c r="Q289" s="20"/>
      <c r="R289" s="20" t="s">
        <v>46</v>
      </c>
      <c r="S289" s="20">
        <v>8200204302</v>
      </c>
      <c r="T289" s="20" t="s">
        <v>1358</v>
      </c>
      <c r="U289" s="20" t="s">
        <v>1359</v>
      </c>
      <c r="V289" s="20">
        <v>7568842240</v>
      </c>
      <c r="W289" s="20" t="s">
        <v>1360</v>
      </c>
      <c r="X289" s="20">
        <v>40000</v>
      </c>
      <c r="Y289" s="20" t="s">
        <v>49</v>
      </c>
      <c r="Z289" s="20" t="s">
        <v>49</v>
      </c>
      <c r="AA289" s="20" t="s">
        <v>59</v>
      </c>
      <c r="AB289" s="20">
        <v>15</v>
      </c>
      <c r="AC289" s="20" t="s">
        <v>51</v>
      </c>
      <c r="AD289" s="20">
        <v>2</v>
      </c>
    </row>
    <row r="290" spans="1:30" ht="30">
      <c r="A290" s="20">
        <v>8</v>
      </c>
      <c r="B290" s="20" t="s">
        <v>1650</v>
      </c>
      <c r="C290" s="20">
        <v>778</v>
      </c>
      <c r="D290" s="21">
        <v>44061</v>
      </c>
      <c r="E290" s="20" t="s">
        <v>1361</v>
      </c>
      <c r="F290" s="20"/>
      <c r="G290" s="20" t="s">
        <v>1362</v>
      </c>
      <c r="H290" s="20" t="s">
        <v>545</v>
      </c>
      <c r="I290" s="20" t="s">
        <v>43</v>
      </c>
      <c r="J290" s="21">
        <v>39595</v>
      </c>
      <c r="K290" s="20">
        <v>907</v>
      </c>
      <c r="L290" s="20"/>
      <c r="M290" s="20">
        <v>61</v>
      </c>
      <c r="N290" s="20">
        <v>54</v>
      </c>
      <c r="O290" s="20" t="s">
        <v>82</v>
      </c>
      <c r="P290" s="20" t="s">
        <v>56</v>
      </c>
      <c r="Q290" s="20"/>
      <c r="R290" s="20" t="s">
        <v>46</v>
      </c>
      <c r="S290" s="20">
        <v>8200204302</v>
      </c>
      <c r="T290" s="20" t="s">
        <v>1363</v>
      </c>
      <c r="U290" s="20" t="s">
        <v>547</v>
      </c>
      <c r="V290" s="20">
        <v>9503809615</v>
      </c>
      <c r="W290" s="20" t="s">
        <v>1020</v>
      </c>
      <c r="X290" s="20">
        <v>96000</v>
      </c>
      <c r="Y290" s="20" t="s">
        <v>49</v>
      </c>
      <c r="Z290" s="20" t="s">
        <v>49</v>
      </c>
      <c r="AA290" s="20" t="s">
        <v>59</v>
      </c>
      <c r="AB290" s="20">
        <v>14</v>
      </c>
      <c r="AC290" s="20" t="s">
        <v>51</v>
      </c>
      <c r="AD290" s="20">
        <v>0</v>
      </c>
    </row>
    <row r="291" spans="1:30" ht="30">
      <c r="A291" s="20">
        <v>8</v>
      </c>
      <c r="B291" s="20" t="s">
        <v>1650</v>
      </c>
      <c r="C291" s="20">
        <v>975</v>
      </c>
      <c r="D291" s="21">
        <v>44434</v>
      </c>
      <c r="E291" s="20" t="s">
        <v>1364</v>
      </c>
      <c r="F291" s="20"/>
      <c r="G291" s="20" t="s">
        <v>149</v>
      </c>
      <c r="H291" s="20" t="s">
        <v>1365</v>
      </c>
      <c r="I291" s="20" t="s">
        <v>55</v>
      </c>
      <c r="J291" s="21">
        <v>39689</v>
      </c>
      <c r="K291" s="20">
        <v>908</v>
      </c>
      <c r="L291" s="20"/>
      <c r="M291" s="20">
        <v>61</v>
      </c>
      <c r="N291" s="20">
        <v>50</v>
      </c>
      <c r="O291" s="20" t="s">
        <v>145</v>
      </c>
      <c r="P291" s="20" t="s">
        <v>56</v>
      </c>
      <c r="Q291" s="20"/>
      <c r="R291" s="20" t="s">
        <v>46</v>
      </c>
      <c r="S291" s="20">
        <v>8200204302</v>
      </c>
      <c r="T291" s="20" t="s">
        <v>1366</v>
      </c>
      <c r="U291" s="20"/>
      <c r="V291" s="20">
        <v>8290262704</v>
      </c>
      <c r="W291" s="20" t="s">
        <v>1367</v>
      </c>
      <c r="X291" s="20">
        <v>240000</v>
      </c>
      <c r="Y291" s="20" t="s">
        <v>49</v>
      </c>
      <c r="Z291" s="20" t="s">
        <v>49</v>
      </c>
      <c r="AA291" s="20" t="s">
        <v>59</v>
      </c>
      <c r="AB291" s="20">
        <v>14</v>
      </c>
      <c r="AC291" s="20" t="s">
        <v>51</v>
      </c>
      <c r="AD291" s="20">
        <v>3</v>
      </c>
    </row>
    <row r="292" spans="1:30" ht="30">
      <c r="A292" s="20">
        <v>8</v>
      </c>
      <c r="B292" s="20" t="s">
        <v>1650</v>
      </c>
      <c r="C292" s="20">
        <v>235</v>
      </c>
      <c r="D292" s="21">
        <v>41873</v>
      </c>
      <c r="E292" s="20" t="s">
        <v>1368</v>
      </c>
      <c r="F292" s="20"/>
      <c r="G292" s="20" t="s">
        <v>1369</v>
      </c>
      <c r="H292" s="20" t="s">
        <v>859</v>
      </c>
      <c r="I292" s="20" t="s">
        <v>43</v>
      </c>
      <c r="J292" s="21">
        <v>39052</v>
      </c>
      <c r="K292" s="20">
        <v>909</v>
      </c>
      <c r="L292" s="20"/>
      <c r="M292" s="20">
        <v>61</v>
      </c>
      <c r="N292" s="20">
        <v>40</v>
      </c>
      <c r="O292" s="20" t="s">
        <v>44</v>
      </c>
      <c r="P292" s="20" t="s">
        <v>45</v>
      </c>
      <c r="Q292" s="20"/>
      <c r="R292" s="20" t="s">
        <v>46</v>
      </c>
      <c r="S292" s="20">
        <v>8200204302</v>
      </c>
      <c r="T292" s="20" t="s">
        <v>1370</v>
      </c>
      <c r="U292" s="20" t="s">
        <v>1371</v>
      </c>
      <c r="V292" s="20">
        <v>8890007371</v>
      </c>
      <c r="W292" s="20" t="s">
        <v>1091</v>
      </c>
      <c r="X292" s="20">
        <v>40000</v>
      </c>
      <c r="Y292" s="20" t="s">
        <v>49</v>
      </c>
      <c r="Z292" s="20" t="s">
        <v>49</v>
      </c>
      <c r="AA292" s="20" t="s">
        <v>50</v>
      </c>
      <c r="AB292" s="20">
        <v>16</v>
      </c>
      <c r="AC292" s="20" t="s">
        <v>51</v>
      </c>
      <c r="AD292" s="20">
        <v>0</v>
      </c>
    </row>
    <row r="293" spans="1:30" ht="30">
      <c r="A293" s="20">
        <v>8</v>
      </c>
      <c r="B293" s="20" t="s">
        <v>1650</v>
      </c>
      <c r="C293" s="20">
        <v>966</v>
      </c>
      <c r="D293" s="21">
        <v>44433</v>
      </c>
      <c r="E293" s="20" t="s">
        <v>1372</v>
      </c>
      <c r="F293" s="20"/>
      <c r="G293" s="20" t="s">
        <v>1373</v>
      </c>
      <c r="H293" s="20" t="s">
        <v>1374</v>
      </c>
      <c r="I293" s="20" t="s">
        <v>55</v>
      </c>
      <c r="J293" s="21">
        <v>39301</v>
      </c>
      <c r="K293" s="20">
        <v>910</v>
      </c>
      <c r="L293" s="20"/>
      <c r="M293" s="20">
        <v>61</v>
      </c>
      <c r="N293" s="20">
        <v>52</v>
      </c>
      <c r="O293" s="20" t="s">
        <v>44</v>
      </c>
      <c r="P293" s="20" t="s">
        <v>45</v>
      </c>
      <c r="Q293" s="20"/>
      <c r="R293" s="20" t="s">
        <v>46</v>
      </c>
      <c r="S293" s="20">
        <v>8200204302</v>
      </c>
      <c r="T293" s="20" t="s">
        <v>1375</v>
      </c>
      <c r="U293" s="20" t="s">
        <v>1376</v>
      </c>
      <c r="V293" s="20">
        <v>8769307574</v>
      </c>
      <c r="W293" s="20" t="s">
        <v>1377</v>
      </c>
      <c r="X293" s="20">
        <v>350000</v>
      </c>
      <c r="Y293" s="20" t="s">
        <v>49</v>
      </c>
      <c r="Z293" s="20" t="s">
        <v>49</v>
      </c>
      <c r="AA293" s="20" t="s">
        <v>50</v>
      </c>
      <c r="AB293" s="20">
        <v>15</v>
      </c>
      <c r="AC293" s="20" t="s">
        <v>51</v>
      </c>
      <c r="AD293" s="20">
        <v>15</v>
      </c>
    </row>
    <row r="294" spans="1:30" ht="30">
      <c r="A294" s="20">
        <v>8</v>
      </c>
      <c r="B294" s="20" t="s">
        <v>1651</v>
      </c>
      <c r="C294" s="20">
        <v>545</v>
      </c>
      <c r="D294" s="21">
        <v>43306</v>
      </c>
      <c r="E294" s="20" t="s">
        <v>1378</v>
      </c>
      <c r="F294" s="20"/>
      <c r="G294" s="20" t="s">
        <v>1379</v>
      </c>
      <c r="H294" s="20" t="s">
        <v>495</v>
      </c>
      <c r="I294" s="20" t="s">
        <v>43</v>
      </c>
      <c r="J294" s="21">
        <v>39465</v>
      </c>
      <c r="K294" s="20">
        <v>911</v>
      </c>
      <c r="L294" s="20"/>
      <c r="M294" s="20">
        <v>61</v>
      </c>
      <c r="N294" s="20">
        <v>61</v>
      </c>
      <c r="O294" s="20" t="s">
        <v>82</v>
      </c>
      <c r="P294" s="20" t="s">
        <v>56</v>
      </c>
      <c r="Q294" s="20"/>
      <c r="R294" s="20" t="s">
        <v>46</v>
      </c>
      <c r="S294" s="20">
        <v>8200204302</v>
      </c>
      <c r="T294" s="20" t="s">
        <v>1380</v>
      </c>
      <c r="U294" s="20" t="s">
        <v>1381</v>
      </c>
      <c r="V294" s="20">
        <v>9268107055</v>
      </c>
      <c r="W294" s="20" t="s">
        <v>991</v>
      </c>
      <c r="X294" s="20">
        <v>36000</v>
      </c>
      <c r="Y294" s="20" t="s">
        <v>49</v>
      </c>
      <c r="Z294" s="20" t="s">
        <v>49</v>
      </c>
      <c r="AA294" s="20" t="s">
        <v>59</v>
      </c>
      <c r="AB294" s="20">
        <v>14</v>
      </c>
      <c r="AC294" s="20" t="s">
        <v>51</v>
      </c>
      <c r="AD294" s="20">
        <v>2</v>
      </c>
    </row>
    <row r="295" spans="1:30" ht="30">
      <c r="A295" s="20">
        <v>8</v>
      </c>
      <c r="B295" s="20" t="s">
        <v>1651</v>
      </c>
      <c r="C295" s="20">
        <v>781</v>
      </c>
      <c r="D295" s="21">
        <v>44061</v>
      </c>
      <c r="E295" s="20" t="s">
        <v>1382</v>
      </c>
      <c r="F295" s="20"/>
      <c r="G295" s="20" t="s">
        <v>1231</v>
      </c>
      <c r="H295" s="20" t="s">
        <v>1232</v>
      </c>
      <c r="I295" s="20" t="s">
        <v>55</v>
      </c>
      <c r="J295" s="21">
        <v>38992</v>
      </c>
      <c r="K295" s="20">
        <v>912</v>
      </c>
      <c r="L295" s="20"/>
      <c r="M295" s="20">
        <v>61</v>
      </c>
      <c r="N295" s="20">
        <v>53</v>
      </c>
      <c r="O295" s="20" t="s">
        <v>44</v>
      </c>
      <c r="P295" s="20" t="s">
        <v>56</v>
      </c>
      <c r="Q295" s="20"/>
      <c r="R295" s="20" t="s">
        <v>46</v>
      </c>
      <c r="S295" s="20">
        <v>8200204302</v>
      </c>
      <c r="T295" s="20" t="s">
        <v>1383</v>
      </c>
      <c r="U295" s="20" t="s">
        <v>1384</v>
      </c>
      <c r="V295" s="20">
        <v>9571538585</v>
      </c>
      <c r="W295" s="20" t="s">
        <v>1169</v>
      </c>
      <c r="X295" s="20">
        <v>100000</v>
      </c>
      <c r="Y295" s="20" t="s">
        <v>49</v>
      </c>
      <c r="Z295" s="20" t="s">
        <v>49</v>
      </c>
      <c r="AA295" s="20" t="s">
        <v>59</v>
      </c>
      <c r="AB295" s="20">
        <v>16</v>
      </c>
      <c r="AC295" s="20" t="s">
        <v>51</v>
      </c>
      <c r="AD295" s="20">
        <v>0</v>
      </c>
    </row>
    <row r="296" spans="1:30" ht="30">
      <c r="A296" s="20">
        <v>8</v>
      </c>
      <c r="B296" s="20" t="s">
        <v>1651</v>
      </c>
      <c r="C296" s="20">
        <v>872</v>
      </c>
      <c r="D296" s="21">
        <v>42195</v>
      </c>
      <c r="E296" s="20" t="s">
        <v>1385</v>
      </c>
      <c r="F296" s="20"/>
      <c r="G296" s="20" t="s">
        <v>786</v>
      </c>
      <c r="H296" s="20" t="s">
        <v>1386</v>
      </c>
      <c r="I296" s="20" t="s">
        <v>55</v>
      </c>
      <c r="J296" s="21">
        <v>39215</v>
      </c>
      <c r="K296" s="20">
        <v>913</v>
      </c>
      <c r="L296" s="20"/>
      <c r="M296" s="20">
        <v>61</v>
      </c>
      <c r="N296" s="20">
        <v>59</v>
      </c>
      <c r="O296" s="20" t="s">
        <v>44</v>
      </c>
      <c r="P296" s="20" t="s">
        <v>56</v>
      </c>
      <c r="Q296" s="20"/>
      <c r="R296" s="20" t="s">
        <v>46</v>
      </c>
      <c r="S296" s="20">
        <v>8200204302</v>
      </c>
      <c r="T296" s="20" t="s">
        <v>1387</v>
      </c>
      <c r="U296" s="20">
        <v>4728475</v>
      </c>
      <c r="V296" s="20">
        <v>9928790822</v>
      </c>
      <c r="W296" s="20" t="s">
        <v>1388</v>
      </c>
      <c r="X296" s="20">
        <v>48000</v>
      </c>
      <c r="Y296" s="20" t="s">
        <v>49</v>
      </c>
      <c r="Z296" s="20" t="s">
        <v>49</v>
      </c>
      <c r="AA296" s="20" t="s">
        <v>59</v>
      </c>
      <c r="AB296" s="20">
        <v>15</v>
      </c>
      <c r="AC296" s="20" t="s">
        <v>51</v>
      </c>
      <c r="AD296" s="20">
        <v>0.3</v>
      </c>
    </row>
    <row r="297" spans="1:30" ht="30">
      <c r="A297" s="20">
        <v>8</v>
      </c>
      <c r="B297" s="20" t="s">
        <v>1651</v>
      </c>
      <c r="C297" s="20">
        <v>779</v>
      </c>
      <c r="D297" s="21">
        <v>44061</v>
      </c>
      <c r="E297" s="20" t="s">
        <v>1389</v>
      </c>
      <c r="F297" s="20"/>
      <c r="G297" s="20" t="s">
        <v>1390</v>
      </c>
      <c r="H297" s="20" t="s">
        <v>1391</v>
      </c>
      <c r="I297" s="20" t="s">
        <v>43</v>
      </c>
      <c r="J297" s="21">
        <v>39483</v>
      </c>
      <c r="K297" s="20">
        <v>914</v>
      </c>
      <c r="L297" s="20"/>
      <c r="M297" s="20">
        <v>61</v>
      </c>
      <c r="N297" s="20">
        <v>58</v>
      </c>
      <c r="O297" s="20" t="s">
        <v>44</v>
      </c>
      <c r="P297" s="20" t="s">
        <v>56</v>
      </c>
      <c r="Q297" s="20"/>
      <c r="R297" s="20" t="s">
        <v>46</v>
      </c>
      <c r="S297" s="20">
        <v>8200204302</v>
      </c>
      <c r="T297" s="20" t="s">
        <v>1392</v>
      </c>
      <c r="U297" s="20"/>
      <c r="V297" s="20">
        <v>9799821716</v>
      </c>
      <c r="W297" s="20" t="s">
        <v>1393</v>
      </c>
      <c r="X297" s="20">
        <v>240000</v>
      </c>
      <c r="Y297" s="20" t="s">
        <v>49</v>
      </c>
      <c r="Z297" s="20" t="s">
        <v>49</v>
      </c>
      <c r="AA297" s="20" t="s">
        <v>59</v>
      </c>
      <c r="AB297" s="20">
        <v>14</v>
      </c>
      <c r="AC297" s="20" t="s">
        <v>51</v>
      </c>
      <c r="AD297" s="20">
        <v>0</v>
      </c>
    </row>
    <row r="298" spans="1:30" ht="30">
      <c r="A298" s="20">
        <v>8</v>
      </c>
      <c r="B298" s="20" t="s">
        <v>1651</v>
      </c>
      <c r="C298" s="20">
        <v>780</v>
      </c>
      <c r="D298" s="21">
        <v>44061</v>
      </c>
      <c r="E298" s="20" t="s">
        <v>1394</v>
      </c>
      <c r="F298" s="20"/>
      <c r="G298" s="20" t="s">
        <v>776</v>
      </c>
      <c r="H298" s="20" t="s">
        <v>777</v>
      </c>
      <c r="I298" s="20" t="s">
        <v>55</v>
      </c>
      <c r="J298" s="21">
        <v>39194</v>
      </c>
      <c r="K298" s="20">
        <v>915</v>
      </c>
      <c r="L298" s="20"/>
      <c r="M298" s="20">
        <v>61</v>
      </c>
      <c r="N298" s="20">
        <v>56</v>
      </c>
      <c r="O298" s="20" t="s">
        <v>145</v>
      </c>
      <c r="P298" s="20" t="s">
        <v>56</v>
      </c>
      <c r="Q298" s="20"/>
      <c r="R298" s="20" t="s">
        <v>46</v>
      </c>
      <c r="S298" s="20">
        <v>8200204302</v>
      </c>
      <c r="T298" s="20" t="s">
        <v>1395</v>
      </c>
      <c r="U298" s="20"/>
      <c r="V298" s="20">
        <v>9784767049</v>
      </c>
      <c r="W298" s="20" t="s">
        <v>1396</v>
      </c>
      <c r="X298" s="20">
        <v>120000</v>
      </c>
      <c r="Y298" s="20" t="s">
        <v>49</v>
      </c>
      <c r="Z298" s="20" t="s">
        <v>49</v>
      </c>
      <c r="AA298" s="20" t="s">
        <v>59</v>
      </c>
      <c r="AB298" s="20">
        <v>15</v>
      </c>
      <c r="AC298" s="20" t="s">
        <v>51</v>
      </c>
      <c r="AD298" s="20">
        <v>0</v>
      </c>
    </row>
    <row r="299" spans="1:30" ht="30">
      <c r="A299" s="20">
        <v>8</v>
      </c>
      <c r="B299" s="20" t="s">
        <v>1651</v>
      </c>
      <c r="C299" s="20">
        <v>974</v>
      </c>
      <c r="D299" s="21">
        <v>44434</v>
      </c>
      <c r="E299" s="20" t="s">
        <v>1397</v>
      </c>
      <c r="F299" s="20"/>
      <c r="G299" s="20" t="s">
        <v>1398</v>
      </c>
      <c r="H299" s="20" t="s">
        <v>223</v>
      </c>
      <c r="I299" s="20" t="s">
        <v>55</v>
      </c>
      <c r="J299" s="21">
        <v>39634</v>
      </c>
      <c r="K299" s="20">
        <v>916</v>
      </c>
      <c r="L299" s="20"/>
      <c r="M299" s="20">
        <v>61</v>
      </c>
      <c r="N299" s="20">
        <v>58</v>
      </c>
      <c r="O299" s="20" t="s">
        <v>44</v>
      </c>
      <c r="P299" s="20" t="s">
        <v>56</v>
      </c>
      <c r="Q299" s="20"/>
      <c r="R299" s="20" t="s">
        <v>46</v>
      </c>
      <c r="S299" s="20">
        <v>8200204302</v>
      </c>
      <c r="T299" s="20" t="s">
        <v>1399</v>
      </c>
      <c r="U299" s="20"/>
      <c r="V299" s="20">
        <v>9928884625</v>
      </c>
      <c r="W299" s="20" t="s">
        <v>1400</v>
      </c>
      <c r="X299" s="20">
        <v>60000</v>
      </c>
      <c r="Y299" s="20" t="s">
        <v>49</v>
      </c>
      <c r="Z299" s="20" t="s">
        <v>49</v>
      </c>
      <c r="AA299" s="20" t="s">
        <v>59</v>
      </c>
      <c r="AB299" s="20">
        <v>14</v>
      </c>
      <c r="AC299" s="20" t="s">
        <v>51</v>
      </c>
      <c r="AD299" s="20">
        <v>4</v>
      </c>
    </row>
    <row r="300" spans="1:30" ht="30">
      <c r="A300" s="20">
        <v>8</v>
      </c>
      <c r="B300" s="20" t="s">
        <v>1651</v>
      </c>
      <c r="C300" s="20">
        <v>969</v>
      </c>
      <c r="D300" s="21">
        <v>44433</v>
      </c>
      <c r="E300" s="20" t="s">
        <v>1401</v>
      </c>
      <c r="F300" s="20"/>
      <c r="G300" s="20" t="s">
        <v>1402</v>
      </c>
      <c r="H300" s="20" t="s">
        <v>1403</v>
      </c>
      <c r="I300" s="20" t="s">
        <v>43</v>
      </c>
      <c r="J300" s="21">
        <v>38579</v>
      </c>
      <c r="K300" s="20">
        <v>917</v>
      </c>
      <c r="L300" s="20"/>
      <c r="M300" s="20">
        <v>61</v>
      </c>
      <c r="N300" s="20">
        <v>60</v>
      </c>
      <c r="O300" s="20" t="s">
        <v>44</v>
      </c>
      <c r="P300" s="20" t="s">
        <v>56</v>
      </c>
      <c r="Q300" s="20"/>
      <c r="R300" s="20" t="s">
        <v>46</v>
      </c>
      <c r="S300" s="20">
        <v>8200204302</v>
      </c>
      <c r="T300" s="20" t="s">
        <v>1404</v>
      </c>
      <c r="U300" s="20"/>
      <c r="V300" s="20">
        <v>9928913916</v>
      </c>
      <c r="W300" s="20" t="s">
        <v>1405</v>
      </c>
      <c r="X300" s="20">
        <v>96000</v>
      </c>
      <c r="Y300" s="20" t="s">
        <v>49</v>
      </c>
      <c r="Z300" s="20" t="s">
        <v>49</v>
      </c>
      <c r="AA300" s="20" t="s">
        <v>59</v>
      </c>
      <c r="AB300" s="20">
        <v>17</v>
      </c>
      <c r="AC300" s="20" t="s">
        <v>51</v>
      </c>
      <c r="AD300" s="20">
        <v>2</v>
      </c>
    </row>
    <row r="301" spans="1:30" ht="30">
      <c r="A301" s="20">
        <v>8</v>
      </c>
      <c r="B301" s="20" t="s">
        <v>1651</v>
      </c>
      <c r="C301" s="20">
        <v>434</v>
      </c>
      <c r="D301" s="21">
        <v>42557</v>
      </c>
      <c r="E301" s="20" t="s">
        <v>1406</v>
      </c>
      <c r="F301" s="20"/>
      <c r="G301" s="20" t="s">
        <v>824</v>
      </c>
      <c r="H301" s="20" t="s">
        <v>1407</v>
      </c>
      <c r="I301" s="20" t="s">
        <v>43</v>
      </c>
      <c r="J301" s="21">
        <v>38967</v>
      </c>
      <c r="K301" s="20">
        <v>918</v>
      </c>
      <c r="L301" s="20"/>
      <c r="M301" s="20">
        <v>61</v>
      </c>
      <c r="N301" s="20">
        <v>32</v>
      </c>
      <c r="O301" s="20" t="s">
        <v>44</v>
      </c>
      <c r="P301" s="20" t="s">
        <v>56</v>
      </c>
      <c r="Q301" s="20"/>
      <c r="R301" s="20" t="s">
        <v>46</v>
      </c>
      <c r="S301" s="20">
        <v>8200204302</v>
      </c>
      <c r="T301" s="20" t="s">
        <v>1408</v>
      </c>
      <c r="U301" s="20" t="s">
        <v>1409</v>
      </c>
      <c r="V301" s="20">
        <v>9799382577</v>
      </c>
      <c r="W301" s="20" t="s">
        <v>1009</v>
      </c>
      <c r="X301" s="20">
        <v>42000</v>
      </c>
      <c r="Y301" s="20" t="s">
        <v>49</v>
      </c>
      <c r="Z301" s="20" t="s">
        <v>49</v>
      </c>
      <c r="AA301" s="20" t="s">
        <v>59</v>
      </c>
      <c r="AB301" s="20">
        <v>16</v>
      </c>
      <c r="AC301" s="20" t="s">
        <v>51</v>
      </c>
      <c r="AD301" s="20">
        <v>0</v>
      </c>
    </row>
    <row r="302" spans="1:30" ht="30">
      <c r="A302" s="20">
        <v>8</v>
      </c>
      <c r="B302" s="20" t="s">
        <v>1651</v>
      </c>
      <c r="C302" s="20">
        <v>379</v>
      </c>
      <c r="D302" s="21">
        <v>42195</v>
      </c>
      <c r="E302" s="20" t="s">
        <v>818</v>
      </c>
      <c r="F302" s="20"/>
      <c r="G302" s="20" t="s">
        <v>1317</v>
      </c>
      <c r="H302" s="20" t="s">
        <v>1318</v>
      </c>
      <c r="I302" s="20" t="s">
        <v>43</v>
      </c>
      <c r="J302" s="21">
        <v>39083</v>
      </c>
      <c r="K302" s="20">
        <v>919</v>
      </c>
      <c r="L302" s="20"/>
      <c r="M302" s="20">
        <v>61</v>
      </c>
      <c r="N302" s="20">
        <v>45</v>
      </c>
      <c r="O302" s="20" t="s">
        <v>44</v>
      </c>
      <c r="P302" s="20" t="s">
        <v>45</v>
      </c>
      <c r="Q302" s="20"/>
      <c r="R302" s="20" t="s">
        <v>46</v>
      </c>
      <c r="S302" s="20">
        <v>8200204302</v>
      </c>
      <c r="T302" s="20" t="s">
        <v>1410</v>
      </c>
      <c r="U302" s="20" t="s">
        <v>1320</v>
      </c>
      <c r="V302" s="20">
        <v>9929211796</v>
      </c>
      <c r="W302" s="20" t="s">
        <v>1411</v>
      </c>
      <c r="X302" s="20">
        <v>36000</v>
      </c>
      <c r="Y302" s="20" t="s">
        <v>49</v>
      </c>
      <c r="Z302" s="20" t="s">
        <v>49</v>
      </c>
      <c r="AA302" s="20" t="s">
        <v>50</v>
      </c>
      <c r="AB302" s="20">
        <v>15</v>
      </c>
      <c r="AC302" s="20" t="s">
        <v>51</v>
      </c>
      <c r="AD302" s="20">
        <v>0</v>
      </c>
    </row>
    <row r="303" spans="1:30" ht="30">
      <c r="A303" s="20">
        <v>8</v>
      </c>
      <c r="B303" s="20" t="s">
        <v>1651</v>
      </c>
      <c r="C303" s="20">
        <v>239</v>
      </c>
      <c r="D303" s="21">
        <v>41873</v>
      </c>
      <c r="E303" s="20" t="s">
        <v>1304</v>
      </c>
      <c r="F303" s="20"/>
      <c r="G303" s="20" t="s">
        <v>824</v>
      </c>
      <c r="H303" s="20" t="s">
        <v>1037</v>
      </c>
      <c r="I303" s="20" t="s">
        <v>43</v>
      </c>
      <c r="J303" s="21">
        <v>39596</v>
      </c>
      <c r="K303" s="20">
        <v>920</v>
      </c>
      <c r="L303" s="20"/>
      <c r="M303" s="20">
        <v>61</v>
      </c>
      <c r="N303" s="20">
        <v>55</v>
      </c>
      <c r="O303" s="20" t="s">
        <v>44</v>
      </c>
      <c r="P303" s="20" t="s">
        <v>56</v>
      </c>
      <c r="Q303" s="20"/>
      <c r="R303" s="20" t="s">
        <v>46</v>
      </c>
      <c r="S303" s="20">
        <v>8200204302</v>
      </c>
      <c r="T303" s="20" t="s">
        <v>1412</v>
      </c>
      <c r="U303" s="20" t="s">
        <v>1039</v>
      </c>
      <c r="V303" s="20">
        <v>9784723621</v>
      </c>
      <c r="W303" s="20" t="s">
        <v>1040</v>
      </c>
      <c r="X303" s="20">
        <v>60000</v>
      </c>
      <c r="Y303" s="20" t="s">
        <v>49</v>
      </c>
      <c r="Z303" s="20" t="s">
        <v>49</v>
      </c>
      <c r="AA303" s="20" t="s">
        <v>59</v>
      </c>
      <c r="AB303" s="20">
        <v>14</v>
      </c>
      <c r="AC303" s="20" t="s">
        <v>51</v>
      </c>
      <c r="AD303" s="20">
        <v>2</v>
      </c>
    </row>
    <row r="304" spans="1:30" ht="30">
      <c r="A304" s="20">
        <v>8</v>
      </c>
      <c r="B304" s="20" t="s">
        <v>1651</v>
      </c>
      <c r="C304" s="20">
        <v>870</v>
      </c>
      <c r="D304" s="21">
        <v>44081</v>
      </c>
      <c r="E304" s="20" t="s">
        <v>1413</v>
      </c>
      <c r="F304" s="20"/>
      <c r="G304" s="20" t="s">
        <v>1414</v>
      </c>
      <c r="H304" s="20" t="s">
        <v>173</v>
      </c>
      <c r="I304" s="20" t="s">
        <v>55</v>
      </c>
      <c r="J304" s="21">
        <v>39249</v>
      </c>
      <c r="K304" s="20">
        <v>923</v>
      </c>
      <c r="L304" s="20"/>
      <c r="M304" s="20">
        <v>61</v>
      </c>
      <c r="N304" s="20">
        <v>53</v>
      </c>
      <c r="O304" s="20" t="s">
        <v>44</v>
      </c>
      <c r="P304" s="20" t="s">
        <v>56</v>
      </c>
      <c r="Q304" s="20"/>
      <c r="R304" s="20" t="s">
        <v>46</v>
      </c>
      <c r="S304" s="20">
        <v>8200204302</v>
      </c>
      <c r="T304" s="20" t="s">
        <v>1415</v>
      </c>
      <c r="U304" s="20" t="s">
        <v>925</v>
      </c>
      <c r="V304" s="20">
        <v>9509672925</v>
      </c>
      <c r="W304" s="20" t="s">
        <v>1416</v>
      </c>
      <c r="X304" s="20">
        <v>72000</v>
      </c>
      <c r="Y304" s="20" t="s">
        <v>49</v>
      </c>
      <c r="Z304" s="20" t="s">
        <v>49</v>
      </c>
      <c r="AA304" s="20" t="s">
        <v>59</v>
      </c>
      <c r="AB304" s="20">
        <v>15</v>
      </c>
      <c r="AC304" s="20" t="s">
        <v>51</v>
      </c>
      <c r="AD304" s="20">
        <v>1</v>
      </c>
    </row>
    <row r="305" spans="1:30" ht="30">
      <c r="A305" s="20">
        <v>8</v>
      </c>
      <c r="B305" s="20" t="s">
        <v>1651</v>
      </c>
      <c r="C305" s="20">
        <v>238</v>
      </c>
      <c r="D305" s="21">
        <v>41873</v>
      </c>
      <c r="E305" s="20" t="s">
        <v>1417</v>
      </c>
      <c r="F305" s="20"/>
      <c r="G305" s="20" t="s">
        <v>1418</v>
      </c>
      <c r="H305" s="20" t="s">
        <v>972</v>
      </c>
      <c r="I305" s="20" t="s">
        <v>43</v>
      </c>
      <c r="J305" s="21">
        <v>39212</v>
      </c>
      <c r="K305" s="20">
        <v>924</v>
      </c>
      <c r="L305" s="20"/>
      <c r="M305" s="20">
        <v>61</v>
      </c>
      <c r="N305" s="20">
        <v>49</v>
      </c>
      <c r="O305" s="20" t="s">
        <v>44</v>
      </c>
      <c r="P305" s="20" t="s">
        <v>45</v>
      </c>
      <c r="Q305" s="20"/>
      <c r="R305" s="20" t="s">
        <v>46</v>
      </c>
      <c r="S305" s="20">
        <v>8200204302</v>
      </c>
      <c r="T305" s="20" t="s">
        <v>1419</v>
      </c>
      <c r="U305" s="20" t="s">
        <v>1420</v>
      </c>
      <c r="V305" s="20">
        <v>8769895820</v>
      </c>
      <c r="W305" s="20" t="s">
        <v>1111</v>
      </c>
      <c r="X305" s="20">
        <v>36000</v>
      </c>
      <c r="Y305" s="20" t="s">
        <v>49</v>
      </c>
      <c r="Z305" s="20" t="s">
        <v>49</v>
      </c>
      <c r="AA305" s="20" t="s">
        <v>50</v>
      </c>
      <c r="AB305" s="20">
        <v>15</v>
      </c>
      <c r="AC305" s="20" t="s">
        <v>51</v>
      </c>
      <c r="AD305" s="20">
        <v>0</v>
      </c>
    </row>
    <row r="306" spans="1:30" ht="30">
      <c r="A306" s="20">
        <v>8</v>
      </c>
      <c r="B306" s="20" t="s">
        <v>1651</v>
      </c>
      <c r="C306" s="20">
        <v>782</v>
      </c>
      <c r="D306" s="21">
        <v>44061</v>
      </c>
      <c r="E306" s="20" t="s">
        <v>1421</v>
      </c>
      <c r="F306" s="20"/>
      <c r="G306" s="20" t="s">
        <v>1422</v>
      </c>
      <c r="H306" s="20" t="s">
        <v>1423</v>
      </c>
      <c r="I306" s="20" t="s">
        <v>55</v>
      </c>
      <c r="J306" s="21">
        <v>39274</v>
      </c>
      <c r="K306" s="20">
        <v>925</v>
      </c>
      <c r="L306" s="20"/>
      <c r="M306" s="20">
        <v>61</v>
      </c>
      <c r="N306" s="20">
        <v>59</v>
      </c>
      <c r="O306" s="20" t="s">
        <v>44</v>
      </c>
      <c r="P306" s="20" t="s">
        <v>56</v>
      </c>
      <c r="Q306" s="20"/>
      <c r="R306" s="20" t="s">
        <v>46</v>
      </c>
      <c r="S306" s="20">
        <v>8200204302</v>
      </c>
      <c r="T306" s="20" t="s">
        <v>1424</v>
      </c>
      <c r="U306" s="20"/>
      <c r="V306" s="20">
        <v>9030166438</v>
      </c>
      <c r="W306" s="20" t="s">
        <v>440</v>
      </c>
      <c r="X306" s="20">
        <v>85000</v>
      </c>
      <c r="Y306" s="20" t="s">
        <v>49</v>
      </c>
      <c r="Z306" s="20" t="s">
        <v>49</v>
      </c>
      <c r="AA306" s="20" t="s">
        <v>59</v>
      </c>
      <c r="AB306" s="20">
        <v>15</v>
      </c>
      <c r="AC306" s="20" t="s">
        <v>51</v>
      </c>
      <c r="AD306" s="20">
        <v>0</v>
      </c>
    </row>
    <row r="307" spans="1:30" ht="30">
      <c r="A307" s="20">
        <v>8</v>
      </c>
      <c r="B307" s="20" t="s">
        <v>1651</v>
      </c>
      <c r="C307" s="20">
        <v>783</v>
      </c>
      <c r="D307" s="21">
        <v>44061</v>
      </c>
      <c r="E307" s="20" t="s">
        <v>1425</v>
      </c>
      <c r="F307" s="20"/>
      <c r="G307" s="20" t="s">
        <v>652</v>
      </c>
      <c r="H307" s="20" t="s">
        <v>653</v>
      </c>
      <c r="I307" s="20" t="s">
        <v>55</v>
      </c>
      <c r="J307" s="21">
        <v>40088</v>
      </c>
      <c r="K307" s="20">
        <v>926</v>
      </c>
      <c r="L307" s="20"/>
      <c r="M307" s="20">
        <v>61</v>
      </c>
      <c r="N307" s="20">
        <v>59</v>
      </c>
      <c r="O307" s="20" t="s">
        <v>145</v>
      </c>
      <c r="P307" s="20" t="s">
        <v>56</v>
      </c>
      <c r="Q307" s="20"/>
      <c r="R307" s="20" t="s">
        <v>46</v>
      </c>
      <c r="S307" s="20">
        <v>8200204302</v>
      </c>
      <c r="T307" s="20" t="s">
        <v>1426</v>
      </c>
      <c r="U307" s="20"/>
      <c r="V307" s="20">
        <v>9667572269</v>
      </c>
      <c r="W307" s="20" t="s">
        <v>1427</v>
      </c>
      <c r="X307" s="20">
        <v>0</v>
      </c>
      <c r="Y307" s="20" t="s">
        <v>49</v>
      </c>
      <c r="Z307" s="20" t="s">
        <v>49</v>
      </c>
      <c r="AA307" s="20" t="s">
        <v>59</v>
      </c>
      <c r="AB307" s="20">
        <v>13</v>
      </c>
      <c r="AC307" s="20" t="s">
        <v>51</v>
      </c>
      <c r="AD307" s="20">
        <v>0</v>
      </c>
    </row>
    <row r="308" spans="1:30" ht="30">
      <c r="A308" s="20">
        <v>8</v>
      </c>
      <c r="B308" s="20" t="s">
        <v>1651</v>
      </c>
      <c r="C308" s="20">
        <v>334</v>
      </c>
      <c r="D308" s="21">
        <v>42138</v>
      </c>
      <c r="E308" s="20" t="s">
        <v>1428</v>
      </c>
      <c r="F308" s="20"/>
      <c r="G308" s="20" t="s">
        <v>1429</v>
      </c>
      <c r="H308" s="20" t="s">
        <v>1430</v>
      </c>
      <c r="I308" s="20" t="s">
        <v>43</v>
      </c>
      <c r="J308" s="21">
        <v>39668</v>
      </c>
      <c r="K308" s="20">
        <v>927</v>
      </c>
      <c r="L308" s="20"/>
      <c r="M308" s="20">
        <v>61</v>
      </c>
      <c r="N308" s="20">
        <v>57</v>
      </c>
      <c r="O308" s="20" t="s">
        <v>82</v>
      </c>
      <c r="P308" s="20" t="s">
        <v>56</v>
      </c>
      <c r="Q308" s="20"/>
      <c r="R308" s="20" t="s">
        <v>46</v>
      </c>
      <c r="S308" s="20">
        <v>8200204302</v>
      </c>
      <c r="T308" s="20" t="s">
        <v>1431</v>
      </c>
      <c r="U308" s="20" t="s">
        <v>1432</v>
      </c>
      <c r="V308" s="20">
        <v>7073147187</v>
      </c>
      <c r="W308" s="20" t="s">
        <v>1158</v>
      </c>
      <c r="X308" s="20">
        <v>50000</v>
      </c>
      <c r="Y308" s="20" t="s">
        <v>49</v>
      </c>
      <c r="Z308" s="20" t="s">
        <v>289</v>
      </c>
      <c r="AA308" s="20" t="s">
        <v>59</v>
      </c>
      <c r="AB308" s="20">
        <v>14</v>
      </c>
      <c r="AC308" s="20" t="s">
        <v>51</v>
      </c>
      <c r="AD308" s="20">
        <v>1</v>
      </c>
    </row>
    <row r="309" spans="1:30" ht="30">
      <c r="A309" s="20">
        <v>8</v>
      </c>
      <c r="B309" s="20" t="s">
        <v>1651</v>
      </c>
      <c r="C309" s="20">
        <v>973</v>
      </c>
      <c r="D309" s="21">
        <v>44433</v>
      </c>
      <c r="E309" s="20" t="s">
        <v>1433</v>
      </c>
      <c r="F309" s="20" t="s">
        <v>1288</v>
      </c>
      <c r="G309" s="20" t="s">
        <v>1434</v>
      </c>
      <c r="H309" s="20" t="s">
        <v>1435</v>
      </c>
      <c r="I309" s="20" t="s">
        <v>43</v>
      </c>
      <c r="J309" s="21">
        <v>38932</v>
      </c>
      <c r="K309" s="20">
        <v>928</v>
      </c>
      <c r="L309" s="20"/>
      <c r="M309" s="20">
        <v>61</v>
      </c>
      <c r="N309" s="20">
        <v>58</v>
      </c>
      <c r="O309" s="20" t="s">
        <v>44</v>
      </c>
      <c r="P309" s="20" t="s">
        <v>56</v>
      </c>
      <c r="Q309" s="20"/>
      <c r="R309" s="20" t="s">
        <v>46</v>
      </c>
      <c r="S309" s="20">
        <v>8200204302</v>
      </c>
      <c r="T309" s="20" t="s">
        <v>1436</v>
      </c>
      <c r="U309" s="20">
        <v>4724347</v>
      </c>
      <c r="V309" s="20">
        <v>9484839914</v>
      </c>
      <c r="W309" s="20" t="s">
        <v>1437</v>
      </c>
      <c r="X309" s="20">
        <v>0</v>
      </c>
      <c r="Y309" s="20" t="s">
        <v>49</v>
      </c>
      <c r="Z309" s="20" t="s">
        <v>49</v>
      </c>
      <c r="AA309" s="20" t="s">
        <v>59</v>
      </c>
      <c r="AB309" s="20">
        <v>16</v>
      </c>
      <c r="AC309" s="20" t="s">
        <v>51</v>
      </c>
      <c r="AD309" s="20">
        <v>1</v>
      </c>
    </row>
    <row r="310" spans="1:30" ht="30">
      <c r="A310" s="20">
        <v>8</v>
      </c>
      <c r="B310" s="20" t="s">
        <v>1651</v>
      </c>
      <c r="C310" s="20">
        <v>970</v>
      </c>
      <c r="D310" s="21">
        <v>44433</v>
      </c>
      <c r="E310" s="20" t="s">
        <v>1438</v>
      </c>
      <c r="F310" s="20"/>
      <c r="G310" s="20" t="s">
        <v>1439</v>
      </c>
      <c r="H310" s="20" t="s">
        <v>1440</v>
      </c>
      <c r="I310" s="20" t="s">
        <v>55</v>
      </c>
      <c r="J310" s="21">
        <v>39181</v>
      </c>
      <c r="K310" s="20">
        <v>929</v>
      </c>
      <c r="L310" s="20"/>
      <c r="M310" s="20">
        <v>61</v>
      </c>
      <c r="N310" s="20">
        <v>53</v>
      </c>
      <c r="O310" s="20" t="s">
        <v>151</v>
      </c>
      <c r="P310" s="20" t="s">
        <v>56</v>
      </c>
      <c r="Q310" s="20"/>
      <c r="R310" s="20" t="s">
        <v>46</v>
      </c>
      <c r="S310" s="20">
        <v>8200204302</v>
      </c>
      <c r="T310" s="20" t="s">
        <v>1441</v>
      </c>
      <c r="U310" s="20"/>
      <c r="V310" s="20">
        <v>6367041718</v>
      </c>
      <c r="W310" s="20" t="s">
        <v>1442</v>
      </c>
      <c r="X310" s="20">
        <v>48000</v>
      </c>
      <c r="Y310" s="20" t="s">
        <v>49</v>
      </c>
      <c r="Z310" s="20" t="s">
        <v>49</v>
      </c>
      <c r="AA310" s="20" t="s">
        <v>59</v>
      </c>
      <c r="AB310" s="20">
        <v>15</v>
      </c>
      <c r="AC310" s="20" t="s">
        <v>51</v>
      </c>
      <c r="AD310" s="20">
        <v>4</v>
      </c>
    </row>
    <row r="311" spans="1:30" ht="30">
      <c r="A311" s="20">
        <v>8</v>
      </c>
      <c r="B311" s="20" t="s">
        <v>1651</v>
      </c>
      <c r="C311" s="20">
        <v>784</v>
      </c>
      <c r="D311" s="21">
        <v>42248</v>
      </c>
      <c r="E311" s="20" t="s">
        <v>1443</v>
      </c>
      <c r="F311" s="20"/>
      <c r="G311" s="20" t="s">
        <v>1249</v>
      </c>
      <c r="H311" s="20" t="s">
        <v>521</v>
      </c>
      <c r="I311" s="20" t="s">
        <v>43</v>
      </c>
      <c r="J311" s="21">
        <v>39849</v>
      </c>
      <c r="K311" s="20">
        <v>930</v>
      </c>
      <c r="L311" s="20"/>
      <c r="M311" s="20">
        <v>61</v>
      </c>
      <c r="N311" s="20">
        <v>60</v>
      </c>
      <c r="O311" s="20" t="s">
        <v>44</v>
      </c>
      <c r="P311" s="20" t="s">
        <v>56</v>
      </c>
      <c r="Q311" s="20"/>
      <c r="R311" s="20" t="s">
        <v>46</v>
      </c>
      <c r="S311" s="20">
        <v>8200204302</v>
      </c>
      <c r="T311" s="20" t="s">
        <v>1444</v>
      </c>
      <c r="U311" s="20"/>
      <c r="V311" s="20">
        <v>9929297169</v>
      </c>
      <c r="W311" s="20" t="s">
        <v>1445</v>
      </c>
      <c r="X311" s="20">
        <v>60000</v>
      </c>
      <c r="Y311" s="20" t="s">
        <v>49</v>
      </c>
      <c r="Z311" s="20" t="s">
        <v>49</v>
      </c>
      <c r="AA311" s="20" t="s">
        <v>59</v>
      </c>
      <c r="AB311" s="20">
        <v>13</v>
      </c>
      <c r="AC311" s="20" t="s">
        <v>1446</v>
      </c>
      <c r="AD311" s="20">
        <v>2</v>
      </c>
    </row>
    <row r="312" spans="1:30" ht="30">
      <c r="A312" s="20">
        <v>8</v>
      </c>
      <c r="B312" s="20" t="s">
        <v>1651</v>
      </c>
      <c r="C312" s="20">
        <v>967</v>
      </c>
      <c r="D312" s="21">
        <v>44433</v>
      </c>
      <c r="E312" s="20" t="s">
        <v>1447</v>
      </c>
      <c r="F312" s="20"/>
      <c r="G312" s="20" t="s">
        <v>1448</v>
      </c>
      <c r="H312" s="20" t="s">
        <v>1449</v>
      </c>
      <c r="I312" s="20" t="s">
        <v>55</v>
      </c>
      <c r="J312" s="21">
        <v>39169</v>
      </c>
      <c r="K312" s="20">
        <v>931</v>
      </c>
      <c r="L312" s="20"/>
      <c r="M312" s="20">
        <v>61</v>
      </c>
      <c r="N312" s="20">
        <v>48</v>
      </c>
      <c r="O312" s="20" t="s">
        <v>44</v>
      </c>
      <c r="P312" s="20" t="s">
        <v>45</v>
      </c>
      <c r="Q312" s="20"/>
      <c r="R312" s="20" t="s">
        <v>46</v>
      </c>
      <c r="S312" s="20">
        <v>8200204302</v>
      </c>
      <c r="T312" s="20" t="s">
        <v>1450</v>
      </c>
      <c r="U312" s="20"/>
      <c r="V312" s="20">
        <v>9602550078</v>
      </c>
      <c r="W312" s="20" t="s">
        <v>1451</v>
      </c>
      <c r="X312" s="20">
        <v>72000</v>
      </c>
      <c r="Y312" s="20" t="s">
        <v>49</v>
      </c>
      <c r="Z312" s="20" t="s">
        <v>49</v>
      </c>
      <c r="AA312" s="20" t="s">
        <v>50</v>
      </c>
      <c r="AB312" s="20">
        <v>15</v>
      </c>
      <c r="AC312" s="20" t="s">
        <v>51</v>
      </c>
      <c r="AD312" s="20">
        <v>5</v>
      </c>
    </row>
    <row r="313" spans="1:30" ht="30">
      <c r="A313" s="20">
        <v>8</v>
      </c>
      <c r="B313" s="20" t="s">
        <v>1651</v>
      </c>
      <c r="C313" s="20">
        <v>234</v>
      </c>
      <c r="D313" s="21">
        <v>41873</v>
      </c>
      <c r="E313" s="20" t="s">
        <v>1452</v>
      </c>
      <c r="F313" s="20"/>
      <c r="G313" s="20" t="s">
        <v>1453</v>
      </c>
      <c r="H313" s="20" t="s">
        <v>468</v>
      </c>
      <c r="I313" s="20" t="s">
        <v>43</v>
      </c>
      <c r="J313" s="21">
        <v>39492</v>
      </c>
      <c r="K313" s="20">
        <v>932</v>
      </c>
      <c r="L313" s="20"/>
      <c r="M313" s="20">
        <v>61</v>
      </c>
      <c r="N313" s="20">
        <v>57</v>
      </c>
      <c r="O313" s="20" t="s">
        <v>82</v>
      </c>
      <c r="P313" s="20" t="s">
        <v>56</v>
      </c>
      <c r="Q313" s="20"/>
      <c r="R313" s="20" t="s">
        <v>46</v>
      </c>
      <c r="S313" s="20">
        <v>8200204302</v>
      </c>
      <c r="T313" s="20" t="s">
        <v>1454</v>
      </c>
      <c r="U313" s="20" t="s">
        <v>1455</v>
      </c>
      <c r="V313" s="20">
        <v>8890416616</v>
      </c>
      <c r="W313" s="20" t="s">
        <v>1321</v>
      </c>
      <c r="X313" s="20">
        <v>48000</v>
      </c>
      <c r="Y313" s="20" t="s">
        <v>49</v>
      </c>
      <c r="Z313" s="20" t="s">
        <v>289</v>
      </c>
      <c r="AA313" s="20" t="s">
        <v>59</v>
      </c>
      <c r="AB313" s="20">
        <v>14</v>
      </c>
      <c r="AC313" s="20" t="s">
        <v>51</v>
      </c>
      <c r="AD313" s="20">
        <v>0</v>
      </c>
    </row>
    <row r="314" spans="1:30" ht="30">
      <c r="A314" s="20">
        <v>8</v>
      </c>
      <c r="B314" s="20" t="s">
        <v>1651</v>
      </c>
      <c r="C314" s="20">
        <v>968</v>
      </c>
      <c r="D314" s="21">
        <v>44433</v>
      </c>
      <c r="E314" s="20" t="s">
        <v>1456</v>
      </c>
      <c r="F314" s="20"/>
      <c r="G314" s="20" t="s">
        <v>1402</v>
      </c>
      <c r="H314" s="20" t="s">
        <v>1403</v>
      </c>
      <c r="I314" s="20" t="s">
        <v>55</v>
      </c>
      <c r="J314" s="21">
        <v>38242</v>
      </c>
      <c r="K314" s="20">
        <v>933</v>
      </c>
      <c r="L314" s="20"/>
      <c r="M314" s="20">
        <v>61</v>
      </c>
      <c r="N314" s="20">
        <v>58</v>
      </c>
      <c r="O314" s="20" t="s">
        <v>44</v>
      </c>
      <c r="P314" s="20" t="s">
        <v>56</v>
      </c>
      <c r="Q314" s="20"/>
      <c r="R314" s="20" t="s">
        <v>46</v>
      </c>
      <c r="S314" s="20">
        <v>8200204302</v>
      </c>
      <c r="T314" s="20" t="s">
        <v>1457</v>
      </c>
      <c r="U314" s="20"/>
      <c r="V314" s="20">
        <v>9414609075</v>
      </c>
      <c r="W314" s="20" t="s">
        <v>1458</v>
      </c>
      <c r="X314" s="20">
        <v>96000</v>
      </c>
      <c r="Y314" s="20" t="s">
        <v>49</v>
      </c>
      <c r="Z314" s="20" t="s">
        <v>49</v>
      </c>
      <c r="AA314" s="20" t="s">
        <v>59</v>
      </c>
      <c r="AB314" s="20">
        <v>18</v>
      </c>
      <c r="AC314" s="20" t="s">
        <v>51</v>
      </c>
      <c r="AD314" s="20">
        <v>2</v>
      </c>
    </row>
    <row r="315" spans="1:30" ht="30">
      <c r="A315" s="20">
        <v>8</v>
      </c>
      <c r="B315" s="20" t="s">
        <v>39</v>
      </c>
      <c r="C315" s="20">
        <v>718</v>
      </c>
      <c r="D315" s="21">
        <v>42928</v>
      </c>
      <c r="E315" s="20" t="s">
        <v>1459</v>
      </c>
      <c r="F315" s="20"/>
      <c r="G315" s="20" t="s">
        <v>1166</v>
      </c>
      <c r="H315" s="20" t="s">
        <v>1460</v>
      </c>
      <c r="I315" s="20" t="s">
        <v>43</v>
      </c>
      <c r="J315" s="21">
        <v>39356</v>
      </c>
      <c r="K315" s="20">
        <v>1001</v>
      </c>
      <c r="L315" s="20"/>
      <c r="M315" s="20">
        <v>81</v>
      </c>
      <c r="N315" s="20">
        <v>70</v>
      </c>
      <c r="O315" s="20" t="s">
        <v>82</v>
      </c>
      <c r="P315" s="20" t="s">
        <v>56</v>
      </c>
      <c r="Q315" s="20"/>
      <c r="R315" s="20" t="s">
        <v>46</v>
      </c>
      <c r="S315" s="20">
        <v>8200204302</v>
      </c>
      <c r="T315" s="20" t="s">
        <v>1461</v>
      </c>
      <c r="U315" s="20"/>
      <c r="V315" s="20">
        <v>7742013212</v>
      </c>
      <c r="W315" s="20" t="s">
        <v>1462</v>
      </c>
      <c r="X315" s="20">
        <v>42000</v>
      </c>
      <c r="Y315" s="20" t="s">
        <v>49</v>
      </c>
      <c r="Z315" s="20" t="s">
        <v>49</v>
      </c>
      <c r="AA315" s="20" t="s">
        <v>59</v>
      </c>
      <c r="AB315" s="20">
        <v>15</v>
      </c>
      <c r="AC315" s="20" t="s">
        <v>51</v>
      </c>
      <c r="AD315" s="20">
        <v>16</v>
      </c>
    </row>
    <row r="316" spans="1:30" ht="30">
      <c r="A316" s="20">
        <v>8</v>
      </c>
      <c r="B316" s="20" t="s">
        <v>39</v>
      </c>
      <c r="C316" s="20">
        <v>454</v>
      </c>
      <c r="D316" s="21">
        <v>42759</v>
      </c>
      <c r="E316" s="20" t="s">
        <v>1463</v>
      </c>
      <c r="F316" s="20"/>
      <c r="G316" s="20" t="s">
        <v>1464</v>
      </c>
      <c r="H316" s="20" t="s">
        <v>1465</v>
      </c>
      <c r="I316" s="20" t="s">
        <v>43</v>
      </c>
      <c r="J316" s="21">
        <v>38663</v>
      </c>
      <c r="K316" s="20">
        <v>1002</v>
      </c>
      <c r="L316" s="20"/>
      <c r="M316" s="20">
        <v>81</v>
      </c>
      <c r="N316" s="20">
        <v>43</v>
      </c>
      <c r="O316" s="20" t="s">
        <v>82</v>
      </c>
      <c r="P316" s="20" t="s">
        <v>56</v>
      </c>
      <c r="Q316" s="20"/>
      <c r="R316" s="20" t="s">
        <v>46</v>
      </c>
      <c r="S316" s="20">
        <v>8200204302</v>
      </c>
      <c r="T316" s="20" t="s">
        <v>1466</v>
      </c>
      <c r="U316" s="20" t="s">
        <v>1467</v>
      </c>
      <c r="V316" s="20">
        <v>8290157262</v>
      </c>
      <c r="W316" s="20" t="s">
        <v>1468</v>
      </c>
      <c r="X316" s="20">
        <v>40000</v>
      </c>
      <c r="Y316" s="20" t="s">
        <v>49</v>
      </c>
      <c r="Z316" s="20" t="s">
        <v>49</v>
      </c>
      <c r="AA316" s="20" t="s">
        <v>59</v>
      </c>
      <c r="AB316" s="20">
        <v>17</v>
      </c>
      <c r="AC316" s="20" t="s">
        <v>51</v>
      </c>
      <c r="AD316" s="20">
        <v>1</v>
      </c>
    </row>
    <row r="317" spans="1:30" ht="30">
      <c r="A317" s="20">
        <v>8</v>
      </c>
      <c r="B317" s="20" t="s">
        <v>39</v>
      </c>
      <c r="C317" s="20">
        <v>976</v>
      </c>
      <c r="D317" s="21">
        <v>43284</v>
      </c>
      <c r="E317" s="20" t="s">
        <v>1469</v>
      </c>
      <c r="F317" s="20"/>
      <c r="G317" s="20" t="s">
        <v>1470</v>
      </c>
      <c r="H317" s="20" t="s">
        <v>1471</v>
      </c>
      <c r="I317" s="20" t="s">
        <v>43</v>
      </c>
      <c r="J317" s="21">
        <v>39420</v>
      </c>
      <c r="K317" s="20">
        <v>1045</v>
      </c>
      <c r="L317" s="20"/>
      <c r="M317" s="20">
        <v>81</v>
      </c>
      <c r="N317" s="20">
        <v>32</v>
      </c>
      <c r="O317" s="20" t="s">
        <v>82</v>
      </c>
      <c r="P317" s="20" t="s">
        <v>56</v>
      </c>
      <c r="Q317" s="20"/>
      <c r="R317" s="20" t="s">
        <v>46</v>
      </c>
      <c r="S317" s="20">
        <v>8200204302</v>
      </c>
      <c r="T317" s="20" t="s">
        <v>1472</v>
      </c>
      <c r="U317" s="20" t="s">
        <v>1473</v>
      </c>
      <c r="V317" s="20">
        <v>9251124538</v>
      </c>
      <c r="W317" s="20" t="s">
        <v>1474</v>
      </c>
      <c r="X317" s="20">
        <v>36000</v>
      </c>
      <c r="Y317" s="20" t="s">
        <v>49</v>
      </c>
      <c r="Z317" s="20" t="s">
        <v>49</v>
      </c>
      <c r="AA317" s="20" t="s">
        <v>59</v>
      </c>
      <c r="AB317" s="20">
        <v>15</v>
      </c>
      <c r="AC317" s="20" t="s">
        <v>51</v>
      </c>
      <c r="AD317" s="20">
        <v>1</v>
      </c>
    </row>
    <row r="318" spans="1:30" ht="30">
      <c r="A318" s="20">
        <v>8</v>
      </c>
      <c r="B318" s="20" t="s">
        <v>39</v>
      </c>
      <c r="C318" s="20">
        <v>221</v>
      </c>
      <c r="D318" s="21">
        <v>41873</v>
      </c>
      <c r="E318" s="20" t="s">
        <v>1300</v>
      </c>
      <c r="F318" s="20"/>
      <c r="G318" s="20" t="s">
        <v>1475</v>
      </c>
      <c r="H318" s="20" t="s">
        <v>787</v>
      </c>
      <c r="I318" s="20" t="s">
        <v>43</v>
      </c>
      <c r="J318" s="21">
        <v>38916</v>
      </c>
      <c r="K318" s="20">
        <v>1003</v>
      </c>
      <c r="L318" s="20"/>
      <c r="M318" s="20">
        <v>81</v>
      </c>
      <c r="N318" s="20">
        <v>19</v>
      </c>
      <c r="O318" s="20" t="s">
        <v>151</v>
      </c>
      <c r="P318" s="20" t="s">
        <v>56</v>
      </c>
      <c r="Q318" s="20"/>
      <c r="R318" s="20" t="s">
        <v>46</v>
      </c>
      <c r="S318" s="20">
        <v>8200204302</v>
      </c>
      <c r="T318" s="20" t="s">
        <v>1476</v>
      </c>
      <c r="U318" s="20" t="s">
        <v>1477</v>
      </c>
      <c r="V318" s="20">
        <v>9001371661</v>
      </c>
      <c r="W318" s="20" t="s">
        <v>1115</v>
      </c>
      <c r="X318" s="20">
        <v>42000</v>
      </c>
      <c r="Y318" s="20" t="s">
        <v>49</v>
      </c>
      <c r="Z318" s="20" t="s">
        <v>49</v>
      </c>
      <c r="AA318" s="20" t="s">
        <v>59</v>
      </c>
      <c r="AB318" s="20">
        <v>16</v>
      </c>
      <c r="AC318" s="20" t="s">
        <v>51</v>
      </c>
      <c r="AD318" s="20">
        <v>1</v>
      </c>
    </row>
    <row r="319" spans="1:30" ht="30">
      <c r="A319" s="20">
        <v>8</v>
      </c>
      <c r="B319" s="20" t="s">
        <v>39</v>
      </c>
      <c r="C319" s="20">
        <v>729</v>
      </c>
      <c r="D319" s="21">
        <v>42917</v>
      </c>
      <c r="E319" s="20" t="s">
        <v>1349</v>
      </c>
      <c r="F319" s="20"/>
      <c r="G319" s="20" t="s">
        <v>1478</v>
      </c>
      <c r="H319" s="20" t="s">
        <v>1479</v>
      </c>
      <c r="I319" s="20" t="s">
        <v>43</v>
      </c>
      <c r="J319" s="21">
        <v>38908</v>
      </c>
      <c r="K319" s="20">
        <v>1004</v>
      </c>
      <c r="L319" s="20"/>
      <c r="M319" s="20">
        <v>81</v>
      </c>
      <c r="N319" s="20">
        <v>30</v>
      </c>
      <c r="O319" s="20" t="s">
        <v>44</v>
      </c>
      <c r="P319" s="20" t="s">
        <v>56</v>
      </c>
      <c r="Q319" s="20"/>
      <c r="R319" s="20" t="s">
        <v>46</v>
      </c>
      <c r="S319" s="20">
        <v>8200204302</v>
      </c>
      <c r="T319" s="20" t="s">
        <v>1480</v>
      </c>
      <c r="U319" s="20"/>
      <c r="V319" s="20">
        <v>7976073841</v>
      </c>
      <c r="W319" s="20" t="s">
        <v>1481</v>
      </c>
      <c r="X319" s="20">
        <v>35000</v>
      </c>
      <c r="Y319" s="20" t="s">
        <v>49</v>
      </c>
      <c r="Z319" s="20" t="s">
        <v>49</v>
      </c>
      <c r="AA319" s="20" t="s">
        <v>59</v>
      </c>
      <c r="AB319" s="20">
        <v>16</v>
      </c>
      <c r="AC319" s="20" t="s">
        <v>51</v>
      </c>
      <c r="AD319" s="20">
        <v>15</v>
      </c>
    </row>
    <row r="320" spans="1:30" ht="30">
      <c r="A320" s="20">
        <v>8</v>
      </c>
      <c r="B320" s="20" t="s">
        <v>39</v>
      </c>
      <c r="C320" s="20">
        <v>518</v>
      </c>
      <c r="D320" s="21">
        <v>42928</v>
      </c>
      <c r="E320" s="20" t="s">
        <v>1482</v>
      </c>
      <c r="F320" s="20" t="s">
        <v>1288</v>
      </c>
      <c r="G320" s="20" t="s">
        <v>1483</v>
      </c>
      <c r="H320" s="20" t="s">
        <v>1484</v>
      </c>
      <c r="I320" s="20" t="s">
        <v>43</v>
      </c>
      <c r="J320" s="21">
        <v>39267</v>
      </c>
      <c r="K320" s="20">
        <v>1005</v>
      </c>
      <c r="L320" s="20"/>
      <c r="M320" s="20">
        <v>81</v>
      </c>
      <c r="N320" s="20">
        <v>72</v>
      </c>
      <c r="O320" s="20" t="s">
        <v>82</v>
      </c>
      <c r="P320" s="20" t="s">
        <v>56</v>
      </c>
      <c r="Q320" s="20"/>
      <c r="R320" s="20" t="s">
        <v>46</v>
      </c>
      <c r="S320" s="20">
        <v>8200204302</v>
      </c>
      <c r="T320" s="20" t="s">
        <v>1485</v>
      </c>
      <c r="U320" s="20" t="s">
        <v>1486</v>
      </c>
      <c r="V320" s="20">
        <v>9602218138</v>
      </c>
      <c r="W320" s="20" t="s">
        <v>132</v>
      </c>
      <c r="X320" s="20">
        <v>72000</v>
      </c>
      <c r="Y320" s="20" t="s">
        <v>49</v>
      </c>
      <c r="Z320" s="20" t="s">
        <v>49</v>
      </c>
      <c r="AA320" s="20" t="s">
        <v>59</v>
      </c>
      <c r="AB320" s="20">
        <v>15</v>
      </c>
      <c r="AC320" s="20" t="s">
        <v>51</v>
      </c>
      <c r="AD320" s="20">
        <v>0</v>
      </c>
    </row>
    <row r="321" spans="1:30" ht="30">
      <c r="A321" s="20">
        <v>8</v>
      </c>
      <c r="B321" s="20" t="s">
        <v>39</v>
      </c>
      <c r="C321" s="20">
        <v>866</v>
      </c>
      <c r="D321" s="21">
        <v>43654</v>
      </c>
      <c r="E321" s="20" t="s">
        <v>1487</v>
      </c>
      <c r="F321" s="20"/>
      <c r="G321" s="20" t="s">
        <v>1488</v>
      </c>
      <c r="H321" s="20" t="s">
        <v>1489</v>
      </c>
      <c r="I321" s="20" t="s">
        <v>43</v>
      </c>
      <c r="J321" s="21">
        <v>38740</v>
      </c>
      <c r="K321" s="20">
        <v>1006</v>
      </c>
      <c r="L321" s="20"/>
      <c r="M321" s="20">
        <v>81</v>
      </c>
      <c r="N321" s="20">
        <v>59</v>
      </c>
      <c r="O321" s="20" t="s">
        <v>44</v>
      </c>
      <c r="P321" s="20" t="s">
        <v>56</v>
      </c>
      <c r="Q321" s="20"/>
      <c r="R321" s="20" t="s">
        <v>46</v>
      </c>
      <c r="S321" s="20">
        <v>8200204302</v>
      </c>
      <c r="T321" s="20" t="s">
        <v>1490</v>
      </c>
      <c r="U321" s="20" t="s">
        <v>1491</v>
      </c>
      <c r="V321" s="20">
        <v>7568996429</v>
      </c>
      <c r="W321" s="20" t="s">
        <v>1492</v>
      </c>
      <c r="X321" s="20">
        <v>40000</v>
      </c>
      <c r="Y321" s="20" t="s">
        <v>49</v>
      </c>
      <c r="Z321" s="20" t="s">
        <v>289</v>
      </c>
      <c r="AA321" s="20" t="s">
        <v>59</v>
      </c>
      <c r="AB321" s="20">
        <v>16</v>
      </c>
      <c r="AC321" s="20" t="s">
        <v>51</v>
      </c>
      <c r="AD321" s="20">
        <v>2</v>
      </c>
    </row>
    <row r="322" spans="1:30" ht="30">
      <c r="A322" s="20">
        <v>8</v>
      </c>
      <c r="B322" s="20" t="s">
        <v>39</v>
      </c>
      <c r="C322" s="20">
        <v>544</v>
      </c>
      <c r="D322" s="21">
        <v>43229</v>
      </c>
      <c r="E322" s="20" t="s">
        <v>1493</v>
      </c>
      <c r="F322" s="20"/>
      <c r="G322" s="20" t="s">
        <v>1494</v>
      </c>
      <c r="H322" s="20" t="s">
        <v>495</v>
      </c>
      <c r="I322" s="20" t="s">
        <v>43</v>
      </c>
      <c r="J322" s="21">
        <v>38939</v>
      </c>
      <c r="K322" s="20">
        <v>1007</v>
      </c>
      <c r="L322" s="20"/>
      <c r="M322" s="20">
        <v>81</v>
      </c>
      <c r="N322" s="20">
        <v>80</v>
      </c>
      <c r="O322" s="20" t="s">
        <v>82</v>
      </c>
      <c r="P322" s="20" t="s">
        <v>56</v>
      </c>
      <c r="Q322" s="20"/>
      <c r="R322" s="20" t="s">
        <v>46</v>
      </c>
      <c r="S322" s="20">
        <v>8200204302</v>
      </c>
      <c r="T322" s="20" t="s">
        <v>1495</v>
      </c>
      <c r="U322" s="20" t="s">
        <v>1381</v>
      </c>
      <c r="V322" s="20">
        <v>9268107055</v>
      </c>
      <c r="W322" s="20" t="s">
        <v>1496</v>
      </c>
      <c r="X322" s="20">
        <v>36000</v>
      </c>
      <c r="Y322" s="20" t="s">
        <v>49</v>
      </c>
      <c r="Z322" s="20" t="s">
        <v>49</v>
      </c>
      <c r="AA322" s="20" t="s">
        <v>59</v>
      </c>
      <c r="AB322" s="20">
        <v>16</v>
      </c>
      <c r="AC322" s="20" t="s">
        <v>51</v>
      </c>
      <c r="AD322" s="20">
        <v>0</v>
      </c>
    </row>
    <row r="323" spans="1:30" ht="30">
      <c r="A323" s="20">
        <v>8</v>
      </c>
      <c r="B323" s="20" t="s">
        <v>39</v>
      </c>
      <c r="C323" s="20">
        <v>224</v>
      </c>
      <c r="D323" s="21">
        <v>41873</v>
      </c>
      <c r="E323" s="20" t="s">
        <v>1497</v>
      </c>
      <c r="F323" s="20"/>
      <c r="G323" s="20" t="s">
        <v>1498</v>
      </c>
      <c r="H323" s="20" t="s">
        <v>787</v>
      </c>
      <c r="I323" s="20" t="s">
        <v>43</v>
      </c>
      <c r="J323" s="21">
        <v>38537</v>
      </c>
      <c r="K323" s="20">
        <v>1008</v>
      </c>
      <c r="L323" s="20"/>
      <c r="M323" s="20">
        <v>81</v>
      </c>
      <c r="N323" s="20">
        <v>75</v>
      </c>
      <c r="O323" s="20" t="s">
        <v>44</v>
      </c>
      <c r="P323" s="20" t="s">
        <v>56</v>
      </c>
      <c r="Q323" s="20"/>
      <c r="R323" s="20" t="s">
        <v>46</v>
      </c>
      <c r="S323" s="20">
        <v>8200204302</v>
      </c>
      <c r="T323" s="20" t="s">
        <v>1499</v>
      </c>
      <c r="U323" s="20" t="s">
        <v>1500</v>
      </c>
      <c r="V323" s="20">
        <v>9196809136</v>
      </c>
      <c r="W323" s="20" t="s">
        <v>1501</v>
      </c>
      <c r="X323" s="20">
        <v>36000</v>
      </c>
      <c r="Y323" s="20" t="s">
        <v>49</v>
      </c>
      <c r="Z323" s="20" t="s">
        <v>49</v>
      </c>
      <c r="AA323" s="20" t="s">
        <v>59</v>
      </c>
      <c r="AB323" s="20">
        <v>17</v>
      </c>
      <c r="AC323" s="20" t="s">
        <v>51</v>
      </c>
      <c r="AD323" s="20">
        <v>3</v>
      </c>
    </row>
    <row r="324" spans="1:30" ht="30">
      <c r="A324" s="20">
        <v>8</v>
      </c>
      <c r="B324" s="20" t="s">
        <v>39</v>
      </c>
      <c r="C324" s="20">
        <v>726</v>
      </c>
      <c r="D324" s="21">
        <v>43283</v>
      </c>
      <c r="E324" s="20" t="s">
        <v>1186</v>
      </c>
      <c r="F324" s="20"/>
      <c r="G324" s="20" t="s">
        <v>1502</v>
      </c>
      <c r="H324" s="20" t="s">
        <v>1503</v>
      </c>
      <c r="I324" s="20" t="s">
        <v>43</v>
      </c>
      <c r="J324" s="21">
        <v>38902</v>
      </c>
      <c r="K324" s="20">
        <v>1009</v>
      </c>
      <c r="L324" s="20"/>
      <c r="M324" s="20">
        <v>81</v>
      </c>
      <c r="N324" s="20">
        <v>60</v>
      </c>
      <c r="O324" s="20" t="s">
        <v>44</v>
      </c>
      <c r="P324" s="20" t="s">
        <v>56</v>
      </c>
      <c r="Q324" s="20"/>
      <c r="R324" s="20" t="s">
        <v>46</v>
      </c>
      <c r="S324" s="20">
        <v>8200204302</v>
      </c>
      <c r="T324" s="20" t="s">
        <v>1504</v>
      </c>
      <c r="U324" s="20"/>
      <c r="V324" s="20">
        <v>9784469617</v>
      </c>
      <c r="W324" s="20" t="s">
        <v>1505</v>
      </c>
      <c r="X324" s="20">
        <v>48000</v>
      </c>
      <c r="Y324" s="20" t="s">
        <v>49</v>
      </c>
      <c r="Z324" s="20" t="s">
        <v>49</v>
      </c>
      <c r="AA324" s="20" t="s">
        <v>59</v>
      </c>
      <c r="AB324" s="20">
        <v>16</v>
      </c>
      <c r="AC324" s="20" t="s">
        <v>51</v>
      </c>
      <c r="AD324" s="20">
        <v>15</v>
      </c>
    </row>
    <row r="325" spans="1:30" ht="30">
      <c r="A325" s="20">
        <v>8</v>
      </c>
      <c r="B325" s="20" t="s">
        <v>39</v>
      </c>
      <c r="C325" s="20">
        <v>912</v>
      </c>
      <c r="D325" s="21">
        <v>42569</v>
      </c>
      <c r="E325" s="20" t="s">
        <v>1186</v>
      </c>
      <c r="F325" s="20"/>
      <c r="G325" s="20" t="s">
        <v>1506</v>
      </c>
      <c r="H325" s="20" t="s">
        <v>1507</v>
      </c>
      <c r="I325" s="20" t="s">
        <v>43</v>
      </c>
      <c r="J325" s="21">
        <v>38893</v>
      </c>
      <c r="K325" s="20">
        <v>1010</v>
      </c>
      <c r="L325" s="20"/>
      <c r="M325" s="20">
        <v>81</v>
      </c>
      <c r="N325" s="20">
        <v>55</v>
      </c>
      <c r="O325" s="20" t="s">
        <v>82</v>
      </c>
      <c r="P325" s="20" t="s">
        <v>56</v>
      </c>
      <c r="Q325" s="20"/>
      <c r="R325" s="20" t="s">
        <v>46</v>
      </c>
      <c r="S325" s="20">
        <v>8200204302</v>
      </c>
      <c r="T325" s="20" t="s">
        <v>1508</v>
      </c>
      <c r="U325" s="20"/>
      <c r="V325" s="20">
        <v>9929899824</v>
      </c>
      <c r="W325" s="20" t="s">
        <v>1509</v>
      </c>
      <c r="X325" s="20">
        <v>60000</v>
      </c>
      <c r="Y325" s="20" t="s">
        <v>49</v>
      </c>
      <c r="Z325" s="20" t="s">
        <v>289</v>
      </c>
      <c r="AA325" s="20" t="s">
        <v>59</v>
      </c>
      <c r="AB325" s="20">
        <v>16</v>
      </c>
      <c r="AC325" s="20" t="s">
        <v>51</v>
      </c>
      <c r="AD325" s="20">
        <v>1</v>
      </c>
    </row>
    <row r="326" spans="1:30" ht="30">
      <c r="A326" s="20">
        <v>8</v>
      </c>
      <c r="B326" s="20" t="s">
        <v>39</v>
      </c>
      <c r="C326" s="20">
        <v>869</v>
      </c>
      <c r="D326" s="21">
        <v>42919</v>
      </c>
      <c r="E326" s="20" t="s">
        <v>1510</v>
      </c>
      <c r="F326" s="20"/>
      <c r="G326" s="20" t="s">
        <v>1511</v>
      </c>
      <c r="H326" s="20" t="s">
        <v>787</v>
      </c>
      <c r="I326" s="20" t="s">
        <v>43</v>
      </c>
      <c r="J326" s="21">
        <v>39511</v>
      </c>
      <c r="K326" s="20">
        <v>1011</v>
      </c>
      <c r="L326" s="20"/>
      <c r="M326" s="20">
        <v>81</v>
      </c>
      <c r="N326" s="20">
        <v>77</v>
      </c>
      <c r="O326" s="20" t="s">
        <v>82</v>
      </c>
      <c r="P326" s="20" t="s">
        <v>56</v>
      </c>
      <c r="Q326" s="20"/>
      <c r="R326" s="20" t="s">
        <v>46</v>
      </c>
      <c r="S326" s="20">
        <v>8200204302</v>
      </c>
      <c r="T326" s="20" t="s">
        <v>1512</v>
      </c>
      <c r="U326" s="20"/>
      <c r="V326" s="20">
        <v>7568281466</v>
      </c>
      <c r="W326" s="20" t="s">
        <v>1513</v>
      </c>
      <c r="X326" s="20">
        <v>36000</v>
      </c>
      <c r="Y326" s="20" t="s">
        <v>49</v>
      </c>
      <c r="Z326" s="20" t="s">
        <v>49</v>
      </c>
      <c r="AA326" s="20" t="s">
        <v>59</v>
      </c>
      <c r="AB326" s="20">
        <v>14</v>
      </c>
      <c r="AC326" s="20" t="s">
        <v>51</v>
      </c>
      <c r="AD326" s="20">
        <v>15</v>
      </c>
    </row>
    <row r="327" spans="1:30" ht="30">
      <c r="A327" s="20">
        <v>10</v>
      </c>
      <c r="B327" s="20" t="s">
        <v>39</v>
      </c>
      <c r="C327" s="20">
        <v>864</v>
      </c>
      <c r="D327" s="21">
        <v>41110</v>
      </c>
      <c r="E327" s="20" t="s">
        <v>1514</v>
      </c>
      <c r="F327" s="20"/>
      <c r="G327" s="20" t="s">
        <v>1515</v>
      </c>
      <c r="H327" s="20" t="s">
        <v>1516</v>
      </c>
      <c r="I327" s="20" t="s">
        <v>43</v>
      </c>
      <c r="J327" s="21">
        <v>39083</v>
      </c>
      <c r="K327" s="20">
        <v>1012</v>
      </c>
      <c r="L327" s="20"/>
      <c r="M327" s="20">
        <v>81</v>
      </c>
      <c r="N327" s="20">
        <v>65</v>
      </c>
      <c r="O327" s="20" t="s">
        <v>44</v>
      </c>
      <c r="P327" s="20" t="s">
        <v>56</v>
      </c>
      <c r="Q327" s="20"/>
      <c r="R327" s="20" t="s">
        <v>46</v>
      </c>
      <c r="S327" s="20">
        <v>8200204302</v>
      </c>
      <c r="T327" s="20" t="s">
        <v>1517</v>
      </c>
      <c r="U327" s="20"/>
      <c r="V327" s="20">
        <v>8769354250</v>
      </c>
      <c r="W327" s="20" t="s">
        <v>1518</v>
      </c>
      <c r="X327" s="20">
        <v>48000</v>
      </c>
      <c r="Y327" s="20" t="s">
        <v>49</v>
      </c>
      <c r="Z327" s="20" t="s">
        <v>289</v>
      </c>
      <c r="AA327" s="20" t="s">
        <v>59</v>
      </c>
      <c r="AB327" s="20">
        <v>15</v>
      </c>
      <c r="AC327" s="20" t="s">
        <v>51</v>
      </c>
      <c r="AD327" s="20">
        <v>0.5</v>
      </c>
    </row>
    <row r="328" spans="1:30" ht="30">
      <c r="A328" s="20">
        <v>10</v>
      </c>
      <c r="B328" s="20" t="s">
        <v>39</v>
      </c>
      <c r="C328" s="20">
        <v>279</v>
      </c>
      <c r="D328" s="21">
        <v>41873</v>
      </c>
      <c r="E328" s="20" t="s">
        <v>1519</v>
      </c>
      <c r="F328" s="20"/>
      <c r="G328" s="20" t="s">
        <v>1337</v>
      </c>
      <c r="H328" s="20" t="s">
        <v>647</v>
      </c>
      <c r="I328" s="20" t="s">
        <v>43</v>
      </c>
      <c r="J328" s="21">
        <v>38924</v>
      </c>
      <c r="K328" s="20">
        <v>1013</v>
      </c>
      <c r="L328" s="20"/>
      <c r="M328" s="20">
        <v>81</v>
      </c>
      <c r="N328" s="20">
        <v>46</v>
      </c>
      <c r="O328" s="20" t="s">
        <v>82</v>
      </c>
      <c r="P328" s="20" t="s">
        <v>56</v>
      </c>
      <c r="Q328" s="20"/>
      <c r="R328" s="20" t="s">
        <v>46</v>
      </c>
      <c r="S328" s="20">
        <v>8200204302</v>
      </c>
      <c r="T328" s="20" t="s">
        <v>1520</v>
      </c>
      <c r="U328" s="20" t="s">
        <v>1339</v>
      </c>
      <c r="V328" s="20">
        <v>9187698492</v>
      </c>
      <c r="W328" s="20" t="s">
        <v>1340</v>
      </c>
      <c r="X328" s="20">
        <v>36000</v>
      </c>
      <c r="Y328" s="20" t="s">
        <v>49</v>
      </c>
      <c r="Z328" s="20" t="s">
        <v>49</v>
      </c>
      <c r="AA328" s="20" t="s">
        <v>59</v>
      </c>
      <c r="AB328" s="20">
        <v>16</v>
      </c>
      <c r="AC328" s="20" t="s">
        <v>51</v>
      </c>
      <c r="AD328" s="20">
        <v>0</v>
      </c>
    </row>
    <row r="329" spans="1:30" ht="30">
      <c r="A329" s="20">
        <v>10</v>
      </c>
      <c r="B329" s="20" t="s">
        <v>39</v>
      </c>
      <c r="C329" s="20">
        <v>977</v>
      </c>
      <c r="D329" s="21">
        <v>44477</v>
      </c>
      <c r="E329" s="20" t="s">
        <v>1521</v>
      </c>
      <c r="F329" s="20"/>
      <c r="G329" s="20" t="s">
        <v>1522</v>
      </c>
      <c r="H329" s="20" t="s">
        <v>101</v>
      </c>
      <c r="I329" s="20" t="s">
        <v>43</v>
      </c>
      <c r="J329" s="21">
        <v>38897</v>
      </c>
      <c r="K329" s="20">
        <v>1046</v>
      </c>
      <c r="L329" s="20"/>
      <c r="M329" s="20">
        <v>81</v>
      </c>
      <c r="N329" s="20">
        <v>43</v>
      </c>
      <c r="O329" s="20" t="s">
        <v>44</v>
      </c>
      <c r="P329" s="20" t="s">
        <v>56</v>
      </c>
      <c r="Q329" s="20"/>
      <c r="R329" s="20" t="s">
        <v>46</v>
      </c>
      <c r="S329" s="20">
        <v>8200204302</v>
      </c>
      <c r="T329" s="20" t="s">
        <v>1523</v>
      </c>
      <c r="U329" s="20"/>
      <c r="V329" s="20">
        <v>9950493872</v>
      </c>
      <c r="W329" s="20" t="s">
        <v>1524</v>
      </c>
      <c r="X329" s="20">
        <v>40000</v>
      </c>
      <c r="Y329" s="20" t="s">
        <v>49</v>
      </c>
      <c r="Z329" s="20" t="s">
        <v>49</v>
      </c>
      <c r="AA329" s="20" t="s">
        <v>59</v>
      </c>
      <c r="AB329" s="20">
        <v>16</v>
      </c>
      <c r="AC329" s="20" t="s">
        <v>51</v>
      </c>
      <c r="AD329" s="20">
        <v>1</v>
      </c>
    </row>
    <row r="330" spans="1:30" ht="30">
      <c r="A330" s="20">
        <v>10</v>
      </c>
      <c r="B330" s="20" t="s">
        <v>39</v>
      </c>
      <c r="C330" s="20">
        <v>873</v>
      </c>
      <c r="D330" s="21">
        <v>42552</v>
      </c>
      <c r="E330" s="20" t="s">
        <v>550</v>
      </c>
      <c r="F330" s="20"/>
      <c r="G330" s="20" t="s">
        <v>1525</v>
      </c>
      <c r="H330" s="20" t="s">
        <v>468</v>
      </c>
      <c r="I330" s="20" t="s">
        <v>43</v>
      </c>
      <c r="J330" s="21">
        <v>38708</v>
      </c>
      <c r="K330" s="20">
        <v>1014</v>
      </c>
      <c r="L330" s="20"/>
      <c r="M330" s="20">
        <v>81</v>
      </c>
      <c r="N330" s="20">
        <v>70</v>
      </c>
      <c r="O330" s="20" t="s">
        <v>82</v>
      </c>
      <c r="P330" s="20" t="s">
        <v>56</v>
      </c>
      <c r="Q330" s="20"/>
      <c r="R330" s="20" t="s">
        <v>46</v>
      </c>
      <c r="S330" s="20">
        <v>8200204302</v>
      </c>
      <c r="T330" s="20" t="s">
        <v>1526</v>
      </c>
      <c r="U330" s="20"/>
      <c r="V330" s="20">
        <v>9929031954</v>
      </c>
      <c r="W330" s="20" t="s">
        <v>1527</v>
      </c>
      <c r="X330" s="20">
        <v>48000</v>
      </c>
      <c r="Y330" s="20" t="s">
        <v>49</v>
      </c>
      <c r="Z330" s="20" t="s">
        <v>49</v>
      </c>
      <c r="AA330" s="20" t="s">
        <v>59</v>
      </c>
      <c r="AB330" s="20">
        <v>17</v>
      </c>
      <c r="AC330" s="20" t="s">
        <v>51</v>
      </c>
      <c r="AD330" s="20">
        <v>10</v>
      </c>
    </row>
    <row r="331" spans="1:30" ht="30">
      <c r="A331" s="20">
        <v>10</v>
      </c>
      <c r="B331" s="20" t="s">
        <v>39</v>
      </c>
      <c r="C331" s="20">
        <v>717</v>
      </c>
      <c r="D331" s="21">
        <v>41038</v>
      </c>
      <c r="E331" s="20" t="s">
        <v>629</v>
      </c>
      <c r="F331" s="20"/>
      <c r="G331" s="20" t="s">
        <v>1528</v>
      </c>
      <c r="H331" s="20" t="s">
        <v>1529</v>
      </c>
      <c r="I331" s="20" t="s">
        <v>43</v>
      </c>
      <c r="J331" s="21">
        <v>38858</v>
      </c>
      <c r="K331" s="20">
        <v>1015</v>
      </c>
      <c r="L331" s="20"/>
      <c r="M331" s="20">
        <v>81</v>
      </c>
      <c r="N331" s="20">
        <v>73</v>
      </c>
      <c r="O331" s="20" t="s">
        <v>82</v>
      </c>
      <c r="P331" s="20" t="s">
        <v>56</v>
      </c>
      <c r="Q331" s="20"/>
      <c r="R331" s="20" t="s">
        <v>46</v>
      </c>
      <c r="S331" s="20">
        <v>8200204302</v>
      </c>
      <c r="T331" s="20" t="s">
        <v>1530</v>
      </c>
      <c r="U331" s="20"/>
      <c r="V331" s="20">
        <v>9950959734</v>
      </c>
      <c r="W331" s="20" t="s">
        <v>1531</v>
      </c>
      <c r="X331" s="20">
        <v>45000</v>
      </c>
      <c r="Y331" s="20" t="s">
        <v>49</v>
      </c>
      <c r="Z331" s="20" t="s">
        <v>289</v>
      </c>
      <c r="AA331" s="20" t="s">
        <v>59</v>
      </c>
      <c r="AB331" s="20">
        <v>16</v>
      </c>
      <c r="AC331" s="20" t="s">
        <v>51</v>
      </c>
      <c r="AD331" s="20">
        <v>0</v>
      </c>
    </row>
    <row r="332" spans="1:30" ht="30">
      <c r="A332" s="20">
        <v>10</v>
      </c>
      <c r="B332" s="20" t="s">
        <v>39</v>
      </c>
      <c r="C332" s="20">
        <v>857</v>
      </c>
      <c r="D332" s="21">
        <v>42917</v>
      </c>
      <c r="E332" s="20" t="s">
        <v>1532</v>
      </c>
      <c r="F332" s="20"/>
      <c r="G332" s="20" t="s">
        <v>1533</v>
      </c>
      <c r="H332" s="20" t="s">
        <v>1534</v>
      </c>
      <c r="I332" s="20" t="s">
        <v>43</v>
      </c>
      <c r="J332" s="21">
        <v>39280</v>
      </c>
      <c r="K332" s="20">
        <v>1016</v>
      </c>
      <c r="L332" s="20"/>
      <c r="M332" s="20">
        <v>81</v>
      </c>
      <c r="N332" s="20">
        <v>63</v>
      </c>
      <c r="O332" s="20" t="s">
        <v>44</v>
      </c>
      <c r="P332" s="20" t="s">
        <v>56</v>
      </c>
      <c r="Q332" s="20"/>
      <c r="R332" s="20" t="s">
        <v>46</v>
      </c>
      <c r="S332" s="20">
        <v>8200204302</v>
      </c>
      <c r="T332" s="20" t="s">
        <v>1535</v>
      </c>
      <c r="U332" s="20"/>
      <c r="V332" s="20">
        <v>9828355445</v>
      </c>
      <c r="W332" s="20" t="s">
        <v>1536</v>
      </c>
      <c r="X332" s="20">
        <v>36000</v>
      </c>
      <c r="Y332" s="20" t="s">
        <v>49</v>
      </c>
      <c r="Z332" s="20" t="s">
        <v>49</v>
      </c>
      <c r="AA332" s="20" t="s">
        <v>59</v>
      </c>
      <c r="AB332" s="20">
        <v>15</v>
      </c>
      <c r="AC332" s="20" t="s">
        <v>51</v>
      </c>
      <c r="AD332" s="20">
        <v>15</v>
      </c>
    </row>
    <row r="333" spans="1:30" ht="30">
      <c r="A333" s="20">
        <v>10</v>
      </c>
      <c r="B333" s="20" t="s">
        <v>39</v>
      </c>
      <c r="C333" s="20">
        <v>722</v>
      </c>
      <c r="D333" s="21">
        <v>44057</v>
      </c>
      <c r="E333" s="20" t="s">
        <v>1537</v>
      </c>
      <c r="F333" s="20"/>
      <c r="G333" s="20" t="s">
        <v>442</v>
      </c>
      <c r="H333" s="20" t="s">
        <v>443</v>
      </c>
      <c r="I333" s="20" t="s">
        <v>43</v>
      </c>
      <c r="J333" s="21">
        <v>38089</v>
      </c>
      <c r="K333" s="20">
        <v>1017</v>
      </c>
      <c r="L333" s="20"/>
      <c r="M333" s="20">
        <v>81</v>
      </c>
      <c r="N333" s="20">
        <v>76</v>
      </c>
      <c r="O333" s="20" t="s">
        <v>82</v>
      </c>
      <c r="P333" s="20" t="s">
        <v>56</v>
      </c>
      <c r="Q333" s="20"/>
      <c r="R333" s="20" t="s">
        <v>46</v>
      </c>
      <c r="S333" s="20">
        <v>8200204302</v>
      </c>
      <c r="T333" s="20" t="s">
        <v>1538</v>
      </c>
      <c r="U333" s="20" t="s">
        <v>1539</v>
      </c>
      <c r="V333" s="20">
        <v>9784027849</v>
      </c>
      <c r="W333" s="20" t="s">
        <v>1540</v>
      </c>
      <c r="X333" s="20">
        <v>36000</v>
      </c>
      <c r="Y333" s="20" t="s">
        <v>49</v>
      </c>
      <c r="Z333" s="20" t="s">
        <v>49</v>
      </c>
      <c r="AA333" s="20" t="s">
        <v>59</v>
      </c>
      <c r="AB333" s="20">
        <v>18</v>
      </c>
      <c r="AC333" s="20" t="s">
        <v>51</v>
      </c>
      <c r="AD333" s="20">
        <v>2</v>
      </c>
    </row>
    <row r="334" spans="1:30" ht="30">
      <c r="A334" s="20">
        <v>10</v>
      </c>
      <c r="B334" s="20" t="s">
        <v>39</v>
      </c>
      <c r="C334" s="20">
        <v>515</v>
      </c>
      <c r="D334" s="21">
        <v>42924</v>
      </c>
      <c r="E334" s="20" t="s">
        <v>1541</v>
      </c>
      <c r="F334" s="20"/>
      <c r="G334" s="20" t="s">
        <v>1191</v>
      </c>
      <c r="H334" s="20" t="s">
        <v>1192</v>
      </c>
      <c r="I334" s="20" t="s">
        <v>43</v>
      </c>
      <c r="J334" s="21">
        <v>39238</v>
      </c>
      <c r="K334" s="20">
        <v>1018</v>
      </c>
      <c r="L334" s="20"/>
      <c r="M334" s="20">
        <v>81</v>
      </c>
      <c r="N334" s="20">
        <v>65</v>
      </c>
      <c r="O334" s="20" t="s">
        <v>82</v>
      </c>
      <c r="P334" s="20" t="s">
        <v>56</v>
      </c>
      <c r="Q334" s="20"/>
      <c r="R334" s="20" t="s">
        <v>46</v>
      </c>
      <c r="S334" s="20">
        <v>8200204302</v>
      </c>
      <c r="T334" s="20" t="s">
        <v>1542</v>
      </c>
      <c r="U334" s="20" t="s">
        <v>1194</v>
      </c>
      <c r="V334" s="20">
        <v>9828552701</v>
      </c>
      <c r="W334" s="20" t="s">
        <v>1543</v>
      </c>
      <c r="X334" s="20">
        <v>36000</v>
      </c>
      <c r="Y334" s="20" t="s">
        <v>49</v>
      </c>
      <c r="Z334" s="20" t="s">
        <v>49</v>
      </c>
      <c r="AA334" s="20" t="s">
        <v>59</v>
      </c>
      <c r="AB334" s="20">
        <v>15</v>
      </c>
      <c r="AC334" s="20" t="s">
        <v>51</v>
      </c>
      <c r="AD334" s="20">
        <v>3</v>
      </c>
    </row>
    <row r="335" spans="1:30" ht="30">
      <c r="A335" s="20">
        <v>10</v>
      </c>
      <c r="B335" s="20" t="s">
        <v>39</v>
      </c>
      <c r="C335" s="20">
        <v>222</v>
      </c>
      <c r="D335" s="21">
        <v>41873</v>
      </c>
      <c r="E335" s="20" t="s">
        <v>1311</v>
      </c>
      <c r="F335" s="20"/>
      <c r="G335" s="20" t="s">
        <v>1475</v>
      </c>
      <c r="H335" s="20" t="s">
        <v>787</v>
      </c>
      <c r="I335" s="20" t="s">
        <v>43</v>
      </c>
      <c r="J335" s="21">
        <v>38336</v>
      </c>
      <c r="K335" s="20">
        <v>1019</v>
      </c>
      <c r="L335" s="20"/>
      <c r="M335" s="20">
        <v>81</v>
      </c>
      <c r="N335" s="20">
        <v>16</v>
      </c>
      <c r="O335" s="20" t="s">
        <v>151</v>
      </c>
      <c r="P335" s="20" t="s">
        <v>56</v>
      </c>
      <c r="Q335" s="20"/>
      <c r="R335" s="20" t="s">
        <v>46</v>
      </c>
      <c r="S335" s="20">
        <v>8200204302</v>
      </c>
      <c r="T335" s="20" t="s">
        <v>1544</v>
      </c>
      <c r="U335" s="20" t="s">
        <v>1477</v>
      </c>
      <c r="V335" s="20">
        <v>9001371661</v>
      </c>
      <c r="W335" s="20" t="s">
        <v>1115</v>
      </c>
      <c r="X335" s="20">
        <v>36000</v>
      </c>
      <c r="Y335" s="20" t="s">
        <v>49</v>
      </c>
      <c r="Z335" s="20" t="s">
        <v>49</v>
      </c>
      <c r="AA335" s="20" t="s">
        <v>59</v>
      </c>
      <c r="AB335" s="20">
        <v>18</v>
      </c>
      <c r="AC335" s="20" t="s">
        <v>51</v>
      </c>
      <c r="AD335" s="20">
        <v>1</v>
      </c>
    </row>
    <row r="336" spans="1:30" ht="30">
      <c r="A336" s="20">
        <v>10</v>
      </c>
      <c r="B336" s="20" t="s">
        <v>39</v>
      </c>
      <c r="C336" s="20">
        <v>861</v>
      </c>
      <c r="D336" s="21">
        <v>41096</v>
      </c>
      <c r="E336" s="20" t="s">
        <v>1545</v>
      </c>
      <c r="F336" s="20"/>
      <c r="G336" s="20" t="s">
        <v>1546</v>
      </c>
      <c r="H336" s="20" t="s">
        <v>579</v>
      </c>
      <c r="I336" s="20" t="s">
        <v>43</v>
      </c>
      <c r="J336" s="21">
        <v>39118</v>
      </c>
      <c r="K336" s="20">
        <v>1020</v>
      </c>
      <c r="L336" s="20"/>
      <c r="M336" s="20">
        <v>81</v>
      </c>
      <c r="N336" s="20">
        <v>75</v>
      </c>
      <c r="O336" s="20" t="s">
        <v>44</v>
      </c>
      <c r="P336" s="20" t="s">
        <v>56</v>
      </c>
      <c r="Q336" s="20"/>
      <c r="R336" s="20" t="s">
        <v>46</v>
      </c>
      <c r="S336" s="20">
        <v>8200204302</v>
      </c>
      <c r="T336" s="20" t="s">
        <v>1547</v>
      </c>
      <c r="U336" s="20"/>
      <c r="V336" s="20">
        <v>9602583704</v>
      </c>
      <c r="W336" s="20" t="s">
        <v>1518</v>
      </c>
      <c r="X336" s="20">
        <v>0</v>
      </c>
      <c r="Y336" s="20" t="s">
        <v>49</v>
      </c>
      <c r="Z336" s="20" t="s">
        <v>49</v>
      </c>
      <c r="AA336" s="20" t="s">
        <v>59</v>
      </c>
      <c r="AB336" s="20">
        <v>15</v>
      </c>
      <c r="AC336" s="20" t="s">
        <v>51</v>
      </c>
      <c r="AD336" s="20">
        <v>0.2</v>
      </c>
    </row>
    <row r="337" spans="1:30" ht="30">
      <c r="A337" s="20">
        <v>10</v>
      </c>
      <c r="B337" s="20" t="s">
        <v>39</v>
      </c>
      <c r="C337" s="20">
        <v>867</v>
      </c>
      <c r="D337" s="21">
        <v>42919</v>
      </c>
      <c r="E337" s="20" t="s">
        <v>432</v>
      </c>
      <c r="F337" s="20" t="s">
        <v>1288</v>
      </c>
      <c r="G337" s="20" t="s">
        <v>1533</v>
      </c>
      <c r="H337" s="20" t="s">
        <v>1548</v>
      </c>
      <c r="I337" s="20" t="s">
        <v>43</v>
      </c>
      <c r="J337" s="21">
        <v>38356</v>
      </c>
      <c r="K337" s="20">
        <v>1021</v>
      </c>
      <c r="L337" s="20"/>
      <c r="M337" s="20">
        <v>81</v>
      </c>
      <c r="N337" s="20">
        <v>65</v>
      </c>
      <c r="O337" s="20" t="s">
        <v>44</v>
      </c>
      <c r="P337" s="20" t="s">
        <v>56</v>
      </c>
      <c r="Q337" s="20"/>
      <c r="R337" s="20" t="s">
        <v>46</v>
      </c>
      <c r="S337" s="20">
        <v>8200204302</v>
      </c>
      <c r="T337" s="20" t="s">
        <v>1549</v>
      </c>
      <c r="U337" s="20" t="s">
        <v>1550</v>
      </c>
      <c r="V337" s="20">
        <v>9521684407</v>
      </c>
      <c r="W337" s="20" t="s">
        <v>1551</v>
      </c>
      <c r="X337" s="20">
        <v>36000</v>
      </c>
      <c r="Y337" s="20" t="s">
        <v>49</v>
      </c>
      <c r="Z337" s="20" t="s">
        <v>49</v>
      </c>
      <c r="AA337" s="20" t="s">
        <v>59</v>
      </c>
      <c r="AB337" s="20">
        <v>17</v>
      </c>
      <c r="AC337" s="20" t="s">
        <v>51</v>
      </c>
      <c r="AD337" s="20">
        <v>0</v>
      </c>
    </row>
    <row r="338" spans="1:30" ht="30">
      <c r="A338" s="20">
        <v>10</v>
      </c>
      <c r="B338" s="20" t="s">
        <v>39</v>
      </c>
      <c r="C338" s="20">
        <v>859</v>
      </c>
      <c r="D338" s="21">
        <v>42748</v>
      </c>
      <c r="E338" s="20" t="s">
        <v>1552</v>
      </c>
      <c r="F338" s="20"/>
      <c r="G338" s="20" t="s">
        <v>690</v>
      </c>
      <c r="H338" s="20" t="s">
        <v>555</v>
      </c>
      <c r="I338" s="20" t="s">
        <v>43</v>
      </c>
      <c r="J338" s="21">
        <v>39238</v>
      </c>
      <c r="K338" s="20">
        <v>1022</v>
      </c>
      <c r="L338" s="20"/>
      <c r="M338" s="20">
        <v>81</v>
      </c>
      <c r="N338" s="20">
        <v>78</v>
      </c>
      <c r="O338" s="20" t="s">
        <v>44</v>
      </c>
      <c r="P338" s="20" t="s">
        <v>56</v>
      </c>
      <c r="Q338" s="20"/>
      <c r="R338" s="20" t="s">
        <v>46</v>
      </c>
      <c r="S338" s="20">
        <v>8200204302</v>
      </c>
      <c r="T338" s="20" t="s">
        <v>1553</v>
      </c>
      <c r="U338" s="20"/>
      <c r="V338" s="20">
        <v>8107251261</v>
      </c>
      <c r="W338" s="20" t="s">
        <v>1554</v>
      </c>
      <c r="X338" s="20">
        <v>36000</v>
      </c>
      <c r="Y338" s="20" t="s">
        <v>49</v>
      </c>
      <c r="Z338" s="20" t="s">
        <v>49</v>
      </c>
      <c r="AA338" s="20" t="s">
        <v>59</v>
      </c>
      <c r="AB338" s="20">
        <v>15</v>
      </c>
      <c r="AC338" s="20" t="s">
        <v>51</v>
      </c>
      <c r="AD338" s="20">
        <v>0.1</v>
      </c>
    </row>
    <row r="339" spans="1:30" ht="30">
      <c r="A339" s="20">
        <v>10</v>
      </c>
      <c r="B339" s="20" t="s">
        <v>39</v>
      </c>
      <c r="C339" s="20">
        <v>223</v>
      </c>
      <c r="D339" s="21">
        <v>41873</v>
      </c>
      <c r="E339" s="20" t="s">
        <v>1552</v>
      </c>
      <c r="F339" s="20"/>
      <c r="G339" s="20" t="s">
        <v>1498</v>
      </c>
      <c r="H339" s="20" t="s">
        <v>787</v>
      </c>
      <c r="I339" s="20" t="s">
        <v>43</v>
      </c>
      <c r="J339" s="21">
        <v>37940</v>
      </c>
      <c r="K339" s="20">
        <v>1023</v>
      </c>
      <c r="L339" s="20"/>
      <c r="M339" s="20">
        <v>81</v>
      </c>
      <c r="N339" s="20">
        <v>70</v>
      </c>
      <c r="O339" s="20" t="s">
        <v>44</v>
      </c>
      <c r="P339" s="20" t="s">
        <v>56</v>
      </c>
      <c r="Q339" s="20"/>
      <c r="R339" s="20" t="s">
        <v>46</v>
      </c>
      <c r="S339" s="20">
        <v>8200204302</v>
      </c>
      <c r="T339" s="20" t="s">
        <v>1555</v>
      </c>
      <c r="U339" s="20" t="s">
        <v>1500</v>
      </c>
      <c r="V339" s="20">
        <v>9196809136</v>
      </c>
      <c r="W339" s="20" t="s">
        <v>1501</v>
      </c>
      <c r="X339" s="20">
        <v>36000</v>
      </c>
      <c r="Y339" s="20" t="s">
        <v>49</v>
      </c>
      <c r="Z339" s="20" t="s">
        <v>49</v>
      </c>
      <c r="AA339" s="20" t="s">
        <v>59</v>
      </c>
      <c r="AB339" s="20">
        <v>19</v>
      </c>
      <c r="AC339" s="20" t="s">
        <v>51</v>
      </c>
      <c r="AD339" s="20">
        <v>3</v>
      </c>
    </row>
    <row r="340" spans="1:30" ht="30">
      <c r="A340" s="20">
        <v>10</v>
      </c>
      <c r="B340" s="20" t="s">
        <v>39</v>
      </c>
      <c r="C340" s="20">
        <v>858</v>
      </c>
      <c r="D340" s="21">
        <v>42919</v>
      </c>
      <c r="E340" s="20" t="s">
        <v>1556</v>
      </c>
      <c r="F340" s="20"/>
      <c r="G340" s="20" t="s">
        <v>1557</v>
      </c>
      <c r="H340" s="20" t="s">
        <v>1558</v>
      </c>
      <c r="I340" s="20" t="s">
        <v>43</v>
      </c>
      <c r="J340" s="21">
        <v>38884</v>
      </c>
      <c r="K340" s="20">
        <v>1024</v>
      </c>
      <c r="L340" s="20"/>
      <c r="M340" s="20">
        <v>81</v>
      </c>
      <c r="N340" s="20">
        <v>72</v>
      </c>
      <c r="O340" s="20" t="s">
        <v>44</v>
      </c>
      <c r="P340" s="20" t="s">
        <v>56</v>
      </c>
      <c r="Q340" s="20"/>
      <c r="R340" s="20" t="s">
        <v>46</v>
      </c>
      <c r="S340" s="20">
        <v>8200204302</v>
      </c>
      <c r="T340" s="20" t="s">
        <v>1559</v>
      </c>
      <c r="U340" s="20"/>
      <c r="V340" s="20">
        <v>6350260004</v>
      </c>
      <c r="W340" s="20" t="s">
        <v>1560</v>
      </c>
      <c r="X340" s="20">
        <v>33000</v>
      </c>
      <c r="Y340" s="20" t="s">
        <v>49</v>
      </c>
      <c r="Z340" s="20" t="s">
        <v>49</v>
      </c>
      <c r="AA340" s="20" t="s">
        <v>59</v>
      </c>
      <c r="AB340" s="20">
        <v>16</v>
      </c>
      <c r="AC340" s="20" t="s">
        <v>51</v>
      </c>
      <c r="AD340" s="20">
        <v>7</v>
      </c>
    </row>
    <row r="341" spans="1:30" ht="30">
      <c r="A341" s="20">
        <v>10</v>
      </c>
      <c r="B341" s="20" t="s">
        <v>39</v>
      </c>
      <c r="C341" s="20">
        <v>721</v>
      </c>
      <c r="D341" s="21">
        <v>42917</v>
      </c>
      <c r="E341" s="20" t="s">
        <v>1354</v>
      </c>
      <c r="F341" s="20"/>
      <c r="G341" s="20" t="s">
        <v>1561</v>
      </c>
      <c r="H341" s="20" t="s">
        <v>1562</v>
      </c>
      <c r="I341" s="20" t="s">
        <v>43</v>
      </c>
      <c r="J341" s="21">
        <v>38085</v>
      </c>
      <c r="K341" s="20">
        <v>1025</v>
      </c>
      <c r="L341" s="20"/>
      <c r="M341" s="20">
        <v>81</v>
      </c>
      <c r="N341" s="20">
        <v>63</v>
      </c>
      <c r="O341" s="20" t="s">
        <v>44</v>
      </c>
      <c r="P341" s="20" t="s">
        <v>56</v>
      </c>
      <c r="Q341" s="20"/>
      <c r="R341" s="20" t="s">
        <v>46</v>
      </c>
      <c r="S341" s="20">
        <v>8200204302</v>
      </c>
      <c r="T341" s="20" t="s">
        <v>1563</v>
      </c>
      <c r="U341" s="20"/>
      <c r="V341" s="20">
        <v>9829114826</v>
      </c>
      <c r="W341" s="20" t="s">
        <v>1564</v>
      </c>
      <c r="X341" s="20">
        <v>48000</v>
      </c>
      <c r="Y341" s="20" t="s">
        <v>49</v>
      </c>
      <c r="Z341" s="20" t="s">
        <v>49</v>
      </c>
      <c r="AA341" s="20" t="s">
        <v>59</v>
      </c>
      <c r="AB341" s="20">
        <v>18</v>
      </c>
      <c r="AC341" s="20" t="s">
        <v>51</v>
      </c>
      <c r="AD341" s="20">
        <v>16</v>
      </c>
    </row>
    <row r="342" spans="1:30" ht="30">
      <c r="A342" s="20">
        <v>10</v>
      </c>
      <c r="B342" s="20" t="s">
        <v>39</v>
      </c>
      <c r="C342" s="20">
        <v>865</v>
      </c>
      <c r="D342" s="21">
        <v>42920</v>
      </c>
      <c r="E342" s="20" t="s">
        <v>1565</v>
      </c>
      <c r="F342" s="20"/>
      <c r="G342" s="20" t="s">
        <v>1566</v>
      </c>
      <c r="H342" s="20" t="s">
        <v>468</v>
      </c>
      <c r="I342" s="20" t="s">
        <v>43</v>
      </c>
      <c r="J342" s="21">
        <v>38543</v>
      </c>
      <c r="K342" s="20">
        <v>1026</v>
      </c>
      <c r="L342" s="20"/>
      <c r="M342" s="20">
        <v>81</v>
      </c>
      <c r="N342" s="20">
        <v>69</v>
      </c>
      <c r="O342" s="20" t="s">
        <v>44</v>
      </c>
      <c r="P342" s="20" t="s">
        <v>45</v>
      </c>
      <c r="Q342" s="20"/>
      <c r="R342" s="20" t="s">
        <v>46</v>
      </c>
      <c r="S342" s="20">
        <v>8200204302</v>
      </c>
      <c r="T342" s="20" t="s">
        <v>1567</v>
      </c>
      <c r="U342" s="20"/>
      <c r="V342" s="20">
        <v>8955980539</v>
      </c>
      <c r="W342" s="20" t="s">
        <v>1568</v>
      </c>
      <c r="X342" s="20">
        <v>40000</v>
      </c>
      <c r="Y342" s="20" t="s">
        <v>49</v>
      </c>
      <c r="Z342" s="20" t="s">
        <v>49</v>
      </c>
      <c r="AA342" s="20" t="s">
        <v>50</v>
      </c>
      <c r="AB342" s="20">
        <v>17</v>
      </c>
      <c r="AC342" s="20" t="s">
        <v>51</v>
      </c>
      <c r="AD342" s="20">
        <v>20</v>
      </c>
    </row>
    <row r="343" spans="1:30" ht="30">
      <c r="A343" s="20">
        <v>10</v>
      </c>
      <c r="B343" s="20" t="s">
        <v>39</v>
      </c>
      <c r="C343" s="20">
        <v>911</v>
      </c>
      <c r="D343" s="21">
        <v>42917</v>
      </c>
      <c r="E343" s="20" t="s">
        <v>1569</v>
      </c>
      <c r="F343" s="20"/>
      <c r="G343" s="20" t="s">
        <v>1570</v>
      </c>
      <c r="H343" s="20" t="s">
        <v>1484</v>
      </c>
      <c r="I343" s="20" t="s">
        <v>43</v>
      </c>
      <c r="J343" s="21">
        <v>39087</v>
      </c>
      <c r="K343" s="20">
        <v>1027</v>
      </c>
      <c r="L343" s="20"/>
      <c r="M343" s="20">
        <v>81</v>
      </c>
      <c r="N343" s="20">
        <v>58</v>
      </c>
      <c r="O343" s="20" t="s">
        <v>44</v>
      </c>
      <c r="P343" s="20" t="s">
        <v>56</v>
      </c>
      <c r="Q343" s="20"/>
      <c r="R343" s="20" t="s">
        <v>46</v>
      </c>
      <c r="S343" s="20">
        <v>8200204302</v>
      </c>
      <c r="T343" s="20" t="s">
        <v>1571</v>
      </c>
      <c r="U343" s="20"/>
      <c r="V343" s="20">
        <v>9887083039</v>
      </c>
      <c r="W343" s="20" t="s">
        <v>1572</v>
      </c>
      <c r="X343" s="20">
        <v>48000</v>
      </c>
      <c r="Y343" s="20" t="s">
        <v>49</v>
      </c>
      <c r="Z343" s="20" t="s">
        <v>49</v>
      </c>
      <c r="AA343" s="20" t="s">
        <v>59</v>
      </c>
      <c r="AB343" s="20">
        <v>15</v>
      </c>
      <c r="AC343" s="20" t="s">
        <v>51</v>
      </c>
      <c r="AD343" s="20">
        <v>5</v>
      </c>
    </row>
    <row r="344" spans="1:30" ht="30">
      <c r="A344" s="20">
        <v>10</v>
      </c>
      <c r="B344" s="20" t="s">
        <v>39</v>
      </c>
      <c r="C344" s="20">
        <v>215</v>
      </c>
      <c r="D344" s="21">
        <v>41873</v>
      </c>
      <c r="E344" s="20" t="s">
        <v>1573</v>
      </c>
      <c r="F344" s="20"/>
      <c r="G344" s="20" t="s">
        <v>1135</v>
      </c>
      <c r="H344" s="20" t="s">
        <v>820</v>
      </c>
      <c r="I344" s="20" t="s">
        <v>43</v>
      </c>
      <c r="J344" s="21">
        <v>39668</v>
      </c>
      <c r="K344" s="20">
        <v>1028</v>
      </c>
      <c r="L344" s="20"/>
      <c r="M344" s="20">
        <v>81</v>
      </c>
      <c r="N344" s="20">
        <v>70</v>
      </c>
      <c r="O344" s="20" t="s">
        <v>44</v>
      </c>
      <c r="P344" s="20" t="s">
        <v>45</v>
      </c>
      <c r="Q344" s="20"/>
      <c r="R344" s="20" t="s">
        <v>46</v>
      </c>
      <c r="S344" s="20">
        <v>8200204302</v>
      </c>
      <c r="T344" s="20" t="s">
        <v>1574</v>
      </c>
      <c r="U344" s="20" t="s">
        <v>1575</v>
      </c>
      <c r="V344" s="20">
        <v>9950943451</v>
      </c>
      <c r="W344" s="20" t="s">
        <v>1137</v>
      </c>
      <c r="X344" s="20">
        <v>44000</v>
      </c>
      <c r="Y344" s="20" t="s">
        <v>49</v>
      </c>
      <c r="Z344" s="20" t="s">
        <v>49</v>
      </c>
      <c r="AA344" s="20" t="s">
        <v>50</v>
      </c>
      <c r="AB344" s="20">
        <v>14</v>
      </c>
      <c r="AC344" s="20" t="s">
        <v>51</v>
      </c>
      <c r="AD344" s="20">
        <v>0</v>
      </c>
    </row>
    <row r="345" spans="1:30" ht="30">
      <c r="A345" s="20">
        <v>10</v>
      </c>
      <c r="B345" s="20" t="s">
        <v>39</v>
      </c>
      <c r="C345" s="20">
        <v>438</v>
      </c>
      <c r="D345" s="21">
        <v>42557</v>
      </c>
      <c r="E345" s="20" t="s">
        <v>1576</v>
      </c>
      <c r="F345" s="20"/>
      <c r="G345" s="20" t="s">
        <v>1577</v>
      </c>
      <c r="H345" s="20" t="s">
        <v>944</v>
      </c>
      <c r="I345" s="20" t="s">
        <v>43</v>
      </c>
      <c r="J345" s="21">
        <v>38751</v>
      </c>
      <c r="K345" s="20">
        <v>1029</v>
      </c>
      <c r="L345" s="20"/>
      <c r="M345" s="20">
        <v>81</v>
      </c>
      <c r="N345" s="20">
        <v>68</v>
      </c>
      <c r="O345" s="20" t="s">
        <v>44</v>
      </c>
      <c r="P345" s="20" t="s">
        <v>56</v>
      </c>
      <c r="Q345" s="20"/>
      <c r="R345" s="20" t="s">
        <v>46</v>
      </c>
      <c r="S345" s="20">
        <v>8200204302</v>
      </c>
      <c r="T345" s="20" t="s">
        <v>1578</v>
      </c>
      <c r="U345" s="20" t="s">
        <v>1579</v>
      </c>
      <c r="V345" s="20">
        <v>9950590397</v>
      </c>
      <c r="W345" s="20" t="s">
        <v>1580</v>
      </c>
      <c r="X345" s="20">
        <v>36000</v>
      </c>
      <c r="Y345" s="20" t="s">
        <v>49</v>
      </c>
      <c r="Z345" s="20" t="s">
        <v>289</v>
      </c>
      <c r="AA345" s="20" t="s">
        <v>59</v>
      </c>
      <c r="AB345" s="20">
        <v>16</v>
      </c>
      <c r="AC345" s="20" t="s">
        <v>51</v>
      </c>
      <c r="AD345" s="20">
        <v>3</v>
      </c>
    </row>
    <row r="346" spans="1:30" ht="30">
      <c r="A346" s="20">
        <v>10</v>
      </c>
      <c r="B346" s="20" t="s">
        <v>39</v>
      </c>
      <c r="C346" s="20">
        <v>217</v>
      </c>
      <c r="D346" s="21">
        <v>41873</v>
      </c>
      <c r="E346" s="20" t="s">
        <v>1581</v>
      </c>
      <c r="F346" s="20"/>
      <c r="G346" s="20" t="s">
        <v>1582</v>
      </c>
      <c r="H346" s="20" t="s">
        <v>1583</v>
      </c>
      <c r="I346" s="20" t="s">
        <v>43</v>
      </c>
      <c r="J346" s="21">
        <v>38931</v>
      </c>
      <c r="K346" s="20">
        <v>1030</v>
      </c>
      <c r="L346" s="20"/>
      <c r="M346" s="20">
        <v>81</v>
      </c>
      <c r="N346" s="20">
        <v>73</v>
      </c>
      <c r="O346" s="20" t="s">
        <v>151</v>
      </c>
      <c r="P346" s="20" t="s">
        <v>56</v>
      </c>
      <c r="Q346" s="20"/>
      <c r="R346" s="20" t="s">
        <v>46</v>
      </c>
      <c r="S346" s="20">
        <v>8200204302</v>
      </c>
      <c r="T346" s="20" t="s">
        <v>1584</v>
      </c>
      <c r="U346" s="20" t="s">
        <v>1585</v>
      </c>
      <c r="V346" s="20">
        <v>9799837975</v>
      </c>
      <c r="W346" s="20" t="s">
        <v>1115</v>
      </c>
      <c r="X346" s="20">
        <v>36000</v>
      </c>
      <c r="Y346" s="20" t="s">
        <v>49</v>
      </c>
      <c r="Z346" s="20" t="s">
        <v>289</v>
      </c>
      <c r="AA346" s="20" t="s">
        <v>59</v>
      </c>
      <c r="AB346" s="20">
        <v>16</v>
      </c>
      <c r="AC346" s="20" t="s">
        <v>51</v>
      </c>
      <c r="AD346" s="20">
        <v>1</v>
      </c>
    </row>
    <row r="347" spans="1:30" ht="30">
      <c r="A347" s="20">
        <v>10</v>
      </c>
      <c r="B347" s="20" t="s">
        <v>39</v>
      </c>
      <c r="C347" s="20">
        <v>856</v>
      </c>
      <c r="D347" s="21">
        <v>42910</v>
      </c>
      <c r="E347" s="20" t="s">
        <v>1586</v>
      </c>
      <c r="F347" s="20"/>
      <c r="G347" s="20" t="s">
        <v>1587</v>
      </c>
      <c r="H347" s="20" t="s">
        <v>1588</v>
      </c>
      <c r="I347" s="20" t="s">
        <v>43</v>
      </c>
      <c r="J347" s="21">
        <v>39598</v>
      </c>
      <c r="K347" s="20">
        <v>1031</v>
      </c>
      <c r="L347" s="20"/>
      <c r="M347" s="20">
        <v>81</v>
      </c>
      <c r="N347" s="20">
        <v>34</v>
      </c>
      <c r="O347" s="20" t="s">
        <v>44</v>
      </c>
      <c r="P347" s="20" t="s">
        <v>45</v>
      </c>
      <c r="Q347" s="20"/>
      <c r="R347" s="20" t="s">
        <v>46</v>
      </c>
      <c r="S347" s="20">
        <v>8200204302</v>
      </c>
      <c r="T347" s="20" t="s">
        <v>1589</v>
      </c>
      <c r="U347" s="20" t="s">
        <v>1590</v>
      </c>
      <c r="V347" s="20">
        <v>7742248609</v>
      </c>
      <c r="W347" s="20" t="s">
        <v>1591</v>
      </c>
      <c r="X347" s="20">
        <v>30000</v>
      </c>
      <c r="Y347" s="20" t="s">
        <v>49</v>
      </c>
      <c r="Z347" s="20" t="s">
        <v>49</v>
      </c>
      <c r="AA347" s="20" t="s">
        <v>50</v>
      </c>
      <c r="AB347" s="20">
        <v>14</v>
      </c>
      <c r="AC347" s="20" t="s">
        <v>51</v>
      </c>
      <c r="AD347" s="20">
        <v>3</v>
      </c>
    </row>
    <row r="348" spans="1:30" ht="30">
      <c r="A348" s="20">
        <v>10</v>
      </c>
      <c r="B348" s="20" t="s">
        <v>39</v>
      </c>
      <c r="C348" s="20">
        <v>724</v>
      </c>
      <c r="D348" s="21">
        <v>44057</v>
      </c>
      <c r="E348" s="20" t="s">
        <v>1592</v>
      </c>
      <c r="F348" s="20"/>
      <c r="G348" s="20" t="s">
        <v>1593</v>
      </c>
      <c r="H348" s="20" t="s">
        <v>1594</v>
      </c>
      <c r="I348" s="20" t="s">
        <v>43</v>
      </c>
      <c r="J348" s="21">
        <v>38974</v>
      </c>
      <c r="K348" s="20">
        <v>1032</v>
      </c>
      <c r="L348" s="20"/>
      <c r="M348" s="20">
        <v>81</v>
      </c>
      <c r="N348" s="20">
        <v>75</v>
      </c>
      <c r="O348" s="20" t="s">
        <v>44</v>
      </c>
      <c r="P348" s="20" t="s">
        <v>45</v>
      </c>
      <c r="Q348" s="20"/>
      <c r="R348" s="20" t="s">
        <v>46</v>
      </c>
      <c r="S348" s="20">
        <v>8200204302</v>
      </c>
      <c r="T348" s="20" t="s">
        <v>1595</v>
      </c>
      <c r="U348" s="20"/>
      <c r="V348" s="20">
        <v>9772162410</v>
      </c>
      <c r="W348" s="20" t="s">
        <v>1596</v>
      </c>
      <c r="X348" s="20">
        <v>600000</v>
      </c>
      <c r="Y348" s="20" t="s">
        <v>49</v>
      </c>
      <c r="Z348" s="20" t="s">
        <v>49</v>
      </c>
      <c r="AA348" s="20" t="s">
        <v>50</v>
      </c>
      <c r="AB348" s="20">
        <v>16</v>
      </c>
      <c r="AC348" s="20" t="s">
        <v>51</v>
      </c>
      <c r="AD348" s="20">
        <v>2</v>
      </c>
    </row>
    <row r="349" spans="1:30" ht="30">
      <c r="A349" s="20">
        <v>10</v>
      </c>
      <c r="B349" s="20" t="s">
        <v>39</v>
      </c>
      <c r="C349" s="20">
        <v>963</v>
      </c>
      <c r="D349" s="21">
        <v>44410</v>
      </c>
      <c r="E349" s="20" t="s">
        <v>1597</v>
      </c>
      <c r="F349" s="20"/>
      <c r="G349" s="20" t="s">
        <v>1598</v>
      </c>
      <c r="H349" s="20" t="s">
        <v>1599</v>
      </c>
      <c r="I349" s="20" t="s">
        <v>43</v>
      </c>
      <c r="J349" s="21">
        <v>39151</v>
      </c>
      <c r="K349" s="20">
        <v>1033</v>
      </c>
      <c r="L349" s="20"/>
      <c r="M349" s="20">
        <v>81</v>
      </c>
      <c r="N349" s="20">
        <v>64</v>
      </c>
      <c r="O349" s="20" t="s">
        <v>44</v>
      </c>
      <c r="P349" s="20" t="s">
        <v>56</v>
      </c>
      <c r="Q349" s="20"/>
      <c r="R349" s="20" t="s">
        <v>46</v>
      </c>
      <c r="S349" s="20">
        <v>8200204302</v>
      </c>
      <c r="T349" s="20" t="s">
        <v>1600</v>
      </c>
      <c r="U349" s="20" t="s">
        <v>1601</v>
      </c>
      <c r="V349" s="20">
        <v>9001497814</v>
      </c>
      <c r="W349" s="20" t="s">
        <v>1602</v>
      </c>
      <c r="X349" s="20">
        <v>0</v>
      </c>
      <c r="Y349" s="20" t="s">
        <v>49</v>
      </c>
      <c r="Z349" s="20" t="s">
        <v>289</v>
      </c>
      <c r="AA349" s="20" t="s">
        <v>59</v>
      </c>
      <c r="AB349" s="20">
        <v>15</v>
      </c>
      <c r="AC349" s="20" t="s">
        <v>51</v>
      </c>
      <c r="AD349" s="20">
        <v>2</v>
      </c>
    </row>
    <row r="350" spans="1:30" ht="30">
      <c r="A350" s="20">
        <v>10</v>
      </c>
      <c r="B350" s="20" t="s">
        <v>39</v>
      </c>
      <c r="C350" s="20">
        <v>727</v>
      </c>
      <c r="D350" s="21">
        <v>42919</v>
      </c>
      <c r="E350" s="20" t="s">
        <v>1603</v>
      </c>
      <c r="F350" s="20"/>
      <c r="G350" s="20" t="s">
        <v>1604</v>
      </c>
      <c r="H350" s="20" t="s">
        <v>1605</v>
      </c>
      <c r="I350" s="20" t="s">
        <v>43</v>
      </c>
      <c r="J350" s="21">
        <v>38893</v>
      </c>
      <c r="K350" s="20">
        <v>1034</v>
      </c>
      <c r="L350" s="20"/>
      <c r="M350" s="20">
        <v>81</v>
      </c>
      <c r="N350" s="20">
        <v>60</v>
      </c>
      <c r="O350" s="20" t="s">
        <v>44</v>
      </c>
      <c r="P350" s="20" t="s">
        <v>56</v>
      </c>
      <c r="Q350" s="20"/>
      <c r="R350" s="20" t="s">
        <v>46</v>
      </c>
      <c r="S350" s="20">
        <v>8200204302</v>
      </c>
      <c r="T350" s="20" t="s">
        <v>1606</v>
      </c>
      <c r="U350" s="20"/>
      <c r="V350" s="20">
        <v>7877706507</v>
      </c>
      <c r="W350" s="20" t="s">
        <v>1607</v>
      </c>
      <c r="X350" s="20">
        <v>48000</v>
      </c>
      <c r="Y350" s="20" t="s">
        <v>49</v>
      </c>
      <c r="Z350" s="20" t="s">
        <v>49</v>
      </c>
      <c r="AA350" s="20" t="s">
        <v>59</v>
      </c>
      <c r="AB350" s="20">
        <v>16</v>
      </c>
      <c r="AC350" s="20" t="s">
        <v>51</v>
      </c>
      <c r="AD350" s="20">
        <v>15</v>
      </c>
    </row>
    <row r="351" spans="1:30" ht="30">
      <c r="A351" s="20">
        <v>10</v>
      </c>
      <c r="B351" s="20" t="s">
        <v>39</v>
      </c>
      <c r="C351" s="20">
        <v>723</v>
      </c>
      <c r="D351" s="21">
        <v>44057</v>
      </c>
      <c r="E351" s="20" t="s">
        <v>1608</v>
      </c>
      <c r="F351" s="20"/>
      <c r="G351" s="20" t="s">
        <v>1236</v>
      </c>
      <c r="H351" s="20" t="s">
        <v>1471</v>
      </c>
      <c r="I351" s="20" t="s">
        <v>43</v>
      </c>
      <c r="J351" s="21">
        <v>38513</v>
      </c>
      <c r="K351" s="20">
        <v>1035</v>
      </c>
      <c r="L351" s="20"/>
      <c r="M351" s="20">
        <v>81</v>
      </c>
      <c r="N351" s="20">
        <v>78</v>
      </c>
      <c r="O351" s="20" t="s">
        <v>82</v>
      </c>
      <c r="P351" s="20" t="s">
        <v>56</v>
      </c>
      <c r="Q351" s="20"/>
      <c r="R351" s="20" t="s">
        <v>46</v>
      </c>
      <c r="S351" s="20">
        <v>8200204302</v>
      </c>
      <c r="T351" s="20" t="s">
        <v>1609</v>
      </c>
      <c r="U351" s="20"/>
      <c r="V351" s="20">
        <v>9464366789</v>
      </c>
      <c r="W351" s="20" t="s">
        <v>1610</v>
      </c>
      <c r="X351" s="20">
        <v>36000</v>
      </c>
      <c r="Y351" s="20" t="s">
        <v>49</v>
      </c>
      <c r="Z351" s="20" t="s">
        <v>49</v>
      </c>
      <c r="AA351" s="20" t="s">
        <v>59</v>
      </c>
      <c r="AB351" s="20">
        <v>17</v>
      </c>
      <c r="AC351" s="20" t="s">
        <v>51</v>
      </c>
      <c r="AD351" s="20">
        <v>0</v>
      </c>
    </row>
    <row r="352" spans="1:30" ht="30">
      <c r="A352" s="20">
        <v>10</v>
      </c>
      <c r="B352" s="20" t="s">
        <v>39</v>
      </c>
      <c r="C352" s="20">
        <v>860</v>
      </c>
      <c r="D352" s="21">
        <v>40679</v>
      </c>
      <c r="E352" s="20" t="s">
        <v>1611</v>
      </c>
      <c r="F352" s="20"/>
      <c r="G352" s="20" t="s">
        <v>549</v>
      </c>
      <c r="H352" s="20" t="s">
        <v>1612</v>
      </c>
      <c r="I352" s="20" t="s">
        <v>43</v>
      </c>
      <c r="J352" s="21">
        <v>38929</v>
      </c>
      <c r="K352" s="20">
        <v>1036</v>
      </c>
      <c r="L352" s="20"/>
      <c r="M352" s="20">
        <v>81</v>
      </c>
      <c r="N352" s="20">
        <v>77</v>
      </c>
      <c r="O352" s="20" t="s">
        <v>44</v>
      </c>
      <c r="P352" s="20" t="s">
        <v>56</v>
      </c>
      <c r="Q352" s="20"/>
      <c r="R352" s="20" t="s">
        <v>46</v>
      </c>
      <c r="S352" s="20">
        <v>8200204302</v>
      </c>
      <c r="T352" s="20" t="s">
        <v>1450</v>
      </c>
      <c r="U352" s="20"/>
      <c r="V352" s="20">
        <v>9029936289</v>
      </c>
      <c r="W352" s="20" t="s">
        <v>1554</v>
      </c>
      <c r="X352" s="20">
        <v>36000</v>
      </c>
      <c r="Y352" s="20" t="s">
        <v>49</v>
      </c>
      <c r="Z352" s="20" t="s">
        <v>49</v>
      </c>
      <c r="AA352" s="20" t="s">
        <v>59</v>
      </c>
      <c r="AB352" s="20">
        <v>16</v>
      </c>
      <c r="AC352" s="20" t="s">
        <v>51</v>
      </c>
      <c r="AD352" s="20">
        <v>0.1</v>
      </c>
    </row>
    <row r="353" spans="1:30" ht="30">
      <c r="A353" s="20">
        <v>10</v>
      </c>
      <c r="B353" s="20" t="s">
        <v>39</v>
      </c>
      <c r="C353" s="20">
        <v>623</v>
      </c>
      <c r="D353" s="21">
        <v>43654</v>
      </c>
      <c r="E353" s="20" t="s">
        <v>1613</v>
      </c>
      <c r="F353" s="20"/>
      <c r="G353" s="20" t="s">
        <v>1614</v>
      </c>
      <c r="H353" s="20" t="s">
        <v>796</v>
      </c>
      <c r="I353" s="20" t="s">
        <v>43</v>
      </c>
      <c r="J353" s="21">
        <v>38919</v>
      </c>
      <c r="K353" s="20">
        <v>1037</v>
      </c>
      <c r="L353" s="20"/>
      <c r="M353" s="20">
        <v>81</v>
      </c>
      <c r="N353" s="20">
        <v>72</v>
      </c>
      <c r="O353" s="20" t="s">
        <v>44</v>
      </c>
      <c r="P353" s="20" t="s">
        <v>56</v>
      </c>
      <c r="Q353" s="20"/>
      <c r="R353" s="20" t="s">
        <v>46</v>
      </c>
      <c r="S353" s="20">
        <v>8200204302</v>
      </c>
      <c r="T353" s="20" t="s">
        <v>1615</v>
      </c>
      <c r="U353" s="20" t="s">
        <v>1616</v>
      </c>
      <c r="V353" s="20">
        <v>9001818642</v>
      </c>
      <c r="W353" s="20" t="s">
        <v>1617</v>
      </c>
      <c r="X353" s="20">
        <v>42000</v>
      </c>
      <c r="Y353" s="20" t="s">
        <v>49</v>
      </c>
      <c r="Z353" s="20" t="s">
        <v>49</v>
      </c>
      <c r="AA353" s="20" t="s">
        <v>59</v>
      </c>
      <c r="AB353" s="20">
        <v>16</v>
      </c>
      <c r="AC353" s="20" t="s">
        <v>51</v>
      </c>
      <c r="AD353" s="20">
        <v>2</v>
      </c>
    </row>
    <row r="354" spans="1:30" ht="30">
      <c r="A354" s="20">
        <v>10</v>
      </c>
      <c r="B354" s="20" t="s">
        <v>39</v>
      </c>
      <c r="C354" s="20">
        <v>728</v>
      </c>
      <c r="D354" s="21">
        <v>42928</v>
      </c>
      <c r="E354" s="20" t="s">
        <v>1618</v>
      </c>
      <c r="F354" s="20"/>
      <c r="G354" s="20" t="s">
        <v>1619</v>
      </c>
      <c r="H354" s="20" t="s">
        <v>967</v>
      </c>
      <c r="I354" s="20" t="s">
        <v>43</v>
      </c>
      <c r="J354" s="21">
        <v>39370</v>
      </c>
      <c r="K354" s="20">
        <v>1039</v>
      </c>
      <c r="L354" s="20"/>
      <c r="M354" s="20">
        <v>81</v>
      </c>
      <c r="N354" s="20">
        <v>72</v>
      </c>
      <c r="O354" s="20" t="s">
        <v>82</v>
      </c>
      <c r="P354" s="20" t="s">
        <v>56</v>
      </c>
      <c r="Q354" s="20"/>
      <c r="R354" s="20" t="s">
        <v>46</v>
      </c>
      <c r="S354" s="20">
        <v>8200204302</v>
      </c>
      <c r="T354" s="20" t="s">
        <v>1620</v>
      </c>
      <c r="U354" s="20"/>
      <c r="V354" s="20">
        <v>9571397841</v>
      </c>
      <c r="W354" s="20" t="s">
        <v>1621</v>
      </c>
      <c r="X354" s="20">
        <v>160000</v>
      </c>
      <c r="Y354" s="20" t="s">
        <v>49</v>
      </c>
      <c r="Z354" s="20" t="s">
        <v>49</v>
      </c>
      <c r="AA354" s="20" t="s">
        <v>59</v>
      </c>
      <c r="AB354" s="20">
        <v>15</v>
      </c>
      <c r="AC354" s="20" t="s">
        <v>51</v>
      </c>
      <c r="AD354" s="20">
        <v>15</v>
      </c>
    </row>
    <row r="355" spans="1:30" ht="30">
      <c r="A355" s="20">
        <v>10</v>
      </c>
      <c r="B355" s="20" t="s">
        <v>39</v>
      </c>
      <c r="C355" s="20">
        <v>862</v>
      </c>
      <c r="D355" s="21">
        <v>41178</v>
      </c>
      <c r="E355" s="20" t="s">
        <v>1618</v>
      </c>
      <c r="F355" s="20"/>
      <c r="G355" s="20" t="s">
        <v>1622</v>
      </c>
      <c r="H355" s="20" t="s">
        <v>1623</v>
      </c>
      <c r="I355" s="20" t="s">
        <v>43</v>
      </c>
      <c r="J355" s="21">
        <v>39431</v>
      </c>
      <c r="K355" s="20">
        <v>1038</v>
      </c>
      <c r="L355" s="20"/>
      <c r="M355" s="20">
        <v>81</v>
      </c>
      <c r="N355" s="20">
        <v>70</v>
      </c>
      <c r="O355" s="20" t="s">
        <v>82</v>
      </c>
      <c r="P355" s="20" t="s">
        <v>56</v>
      </c>
      <c r="Q355" s="20"/>
      <c r="R355" s="20" t="s">
        <v>46</v>
      </c>
      <c r="S355" s="20">
        <v>8200204302</v>
      </c>
      <c r="T355" s="20" t="s">
        <v>1624</v>
      </c>
      <c r="U355" s="20" t="s">
        <v>1625</v>
      </c>
      <c r="V355" s="20">
        <v>9950375819</v>
      </c>
      <c r="W355" s="20" t="s">
        <v>1626</v>
      </c>
      <c r="X355" s="20">
        <v>33000</v>
      </c>
      <c r="Y355" s="20" t="s">
        <v>49</v>
      </c>
      <c r="Z355" s="20" t="s">
        <v>49</v>
      </c>
      <c r="AA355" s="20" t="s">
        <v>59</v>
      </c>
      <c r="AB355" s="20">
        <v>15</v>
      </c>
      <c r="AC355" s="20" t="s">
        <v>51</v>
      </c>
      <c r="AD355" s="20">
        <v>0.2</v>
      </c>
    </row>
    <row r="356" spans="1:30" ht="30">
      <c r="A356" s="20">
        <v>10</v>
      </c>
      <c r="B356" s="20" t="s">
        <v>39</v>
      </c>
      <c r="C356" s="20">
        <v>863</v>
      </c>
      <c r="D356" s="21">
        <v>41829</v>
      </c>
      <c r="E356" s="20" t="s">
        <v>1627</v>
      </c>
      <c r="F356" s="20"/>
      <c r="G356" s="20" t="s">
        <v>1628</v>
      </c>
      <c r="H356" s="20" t="s">
        <v>967</v>
      </c>
      <c r="I356" s="20" t="s">
        <v>43</v>
      </c>
      <c r="J356" s="21">
        <v>38998</v>
      </c>
      <c r="K356" s="20">
        <v>1040</v>
      </c>
      <c r="L356" s="20"/>
      <c r="M356" s="20">
        <v>81</v>
      </c>
      <c r="N356" s="20">
        <v>76</v>
      </c>
      <c r="O356" s="20" t="s">
        <v>44</v>
      </c>
      <c r="P356" s="20" t="s">
        <v>56</v>
      </c>
      <c r="Q356" s="20"/>
      <c r="R356" s="20" t="s">
        <v>46</v>
      </c>
      <c r="S356" s="20">
        <v>8200204302</v>
      </c>
      <c r="T356" s="20" t="s">
        <v>1629</v>
      </c>
      <c r="U356" s="20"/>
      <c r="V356" s="20">
        <v>7877980694</v>
      </c>
      <c r="W356" s="20" t="s">
        <v>1388</v>
      </c>
      <c r="X356" s="20">
        <v>48000</v>
      </c>
      <c r="Y356" s="20" t="s">
        <v>49</v>
      </c>
      <c r="Z356" s="20" t="s">
        <v>289</v>
      </c>
      <c r="AA356" s="20" t="s">
        <v>59</v>
      </c>
      <c r="AB356" s="20">
        <v>16</v>
      </c>
      <c r="AC356" s="20" t="s">
        <v>51</v>
      </c>
      <c r="AD356" s="20">
        <v>0.4</v>
      </c>
    </row>
    <row r="357" spans="1:30" ht="30">
      <c r="A357" s="20">
        <v>10</v>
      </c>
      <c r="B357" s="20" t="s">
        <v>39</v>
      </c>
      <c r="C357" s="20">
        <v>907</v>
      </c>
      <c r="D357" s="21">
        <v>43283</v>
      </c>
      <c r="E357" s="20" t="s">
        <v>1630</v>
      </c>
      <c r="F357" s="20"/>
      <c r="G357" s="20" t="s">
        <v>1631</v>
      </c>
      <c r="H357" s="20" t="s">
        <v>579</v>
      </c>
      <c r="I357" s="20" t="s">
        <v>43</v>
      </c>
      <c r="J357" s="21">
        <v>38737</v>
      </c>
      <c r="K357" s="20">
        <v>1041</v>
      </c>
      <c r="L357" s="20"/>
      <c r="M357" s="20">
        <v>81</v>
      </c>
      <c r="N357" s="20">
        <v>71</v>
      </c>
      <c r="O357" s="20" t="s">
        <v>82</v>
      </c>
      <c r="P357" s="20" t="s">
        <v>56</v>
      </c>
      <c r="Q357" s="20"/>
      <c r="R357" s="20" t="s">
        <v>46</v>
      </c>
      <c r="S357" s="20">
        <v>8200204302</v>
      </c>
      <c r="T357" s="20" t="s">
        <v>1632</v>
      </c>
      <c r="U357" s="20"/>
      <c r="V357" s="20">
        <v>9660427679</v>
      </c>
      <c r="W357" s="20" t="s">
        <v>1633</v>
      </c>
      <c r="X357" s="20">
        <v>36000</v>
      </c>
      <c r="Y357" s="20" t="s">
        <v>49</v>
      </c>
      <c r="Z357" s="20" t="s">
        <v>49</v>
      </c>
      <c r="AA357" s="20" t="s">
        <v>59</v>
      </c>
      <c r="AB357" s="20">
        <v>16</v>
      </c>
      <c r="AC357" s="20" t="s">
        <v>51</v>
      </c>
      <c r="AD357" s="20">
        <v>40</v>
      </c>
    </row>
    <row r="358" spans="1:30" ht="30">
      <c r="A358" s="20">
        <v>10</v>
      </c>
      <c r="B358" s="20" t="s">
        <v>39</v>
      </c>
      <c r="C358" s="20">
        <v>910</v>
      </c>
      <c r="D358" s="21">
        <v>42917</v>
      </c>
      <c r="E358" s="20" t="s">
        <v>1634</v>
      </c>
      <c r="F358" s="20"/>
      <c r="G358" s="20" t="s">
        <v>1635</v>
      </c>
      <c r="H358" s="20" t="s">
        <v>443</v>
      </c>
      <c r="I358" s="20" t="s">
        <v>43</v>
      </c>
      <c r="J358" s="21">
        <v>38641</v>
      </c>
      <c r="K358" s="20">
        <v>1042</v>
      </c>
      <c r="L358" s="20"/>
      <c r="M358" s="20">
        <v>81</v>
      </c>
      <c r="N358" s="20">
        <v>68</v>
      </c>
      <c r="O358" s="20" t="s">
        <v>44</v>
      </c>
      <c r="P358" s="20" t="s">
        <v>56</v>
      </c>
      <c r="Q358" s="20"/>
      <c r="R358" s="20" t="s">
        <v>46</v>
      </c>
      <c r="S358" s="20">
        <v>8200204302</v>
      </c>
      <c r="T358" s="20" t="s">
        <v>1636</v>
      </c>
      <c r="U358" s="20"/>
      <c r="V358" s="20">
        <v>7665916811</v>
      </c>
      <c r="W358" s="20" t="s">
        <v>1572</v>
      </c>
      <c r="X358" s="20">
        <v>42000</v>
      </c>
      <c r="Y358" s="20" t="s">
        <v>49</v>
      </c>
      <c r="Z358" s="20" t="s">
        <v>49</v>
      </c>
      <c r="AA358" s="20" t="s">
        <v>59</v>
      </c>
      <c r="AB358" s="20">
        <v>17</v>
      </c>
      <c r="AC358" s="20" t="s">
        <v>51</v>
      </c>
      <c r="AD358" s="20">
        <v>7</v>
      </c>
    </row>
    <row r="359" spans="1:30" ht="30">
      <c r="A359" s="20">
        <v>10</v>
      </c>
      <c r="B359" s="20" t="s">
        <v>39</v>
      </c>
      <c r="C359" s="20">
        <v>649</v>
      </c>
      <c r="D359" s="21">
        <v>43661</v>
      </c>
      <c r="E359" s="20" t="s">
        <v>1637</v>
      </c>
      <c r="F359" s="20"/>
      <c r="G359" s="20" t="s">
        <v>1638</v>
      </c>
      <c r="H359" s="20" t="s">
        <v>1639</v>
      </c>
      <c r="I359" s="20" t="s">
        <v>43</v>
      </c>
      <c r="J359" s="21">
        <v>38624</v>
      </c>
      <c r="K359" s="20">
        <v>1043</v>
      </c>
      <c r="L359" s="20"/>
      <c r="M359" s="20">
        <v>81</v>
      </c>
      <c r="N359" s="20">
        <v>67</v>
      </c>
      <c r="O359" s="20" t="s">
        <v>44</v>
      </c>
      <c r="P359" s="20" t="s">
        <v>56</v>
      </c>
      <c r="Q359" s="20"/>
      <c r="R359" s="20" t="s">
        <v>46</v>
      </c>
      <c r="S359" s="20">
        <v>8200204302</v>
      </c>
      <c r="T359" s="20" t="s">
        <v>1640</v>
      </c>
      <c r="U359" s="20" t="s">
        <v>1641</v>
      </c>
      <c r="V359" s="20">
        <v>9829412763</v>
      </c>
      <c r="W359" s="20" t="s">
        <v>1326</v>
      </c>
      <c r="X359" s="20">
        <v>42000</v>
      </c>
      <c r="Y359" s="20" t="s">
        <v>49</v>
      </c>
      <c r="Z359" s="20" t="s">
        <v>49</v>
      </c>
      <c r="AA359" s="20" t="s">
        <v>59</v>
      </c>
      <c r="AB359" s="20">
        <v>17</v>
      </c>
      <c r="AC359" s="20" t="s">
        <v>51</v>
      </c>
      <c r="AD359" s="20">
        <v>2</v>
      </c>
    </row>
    <row r="360" spans="1:30" ht="30">
      <c r="A360" s="20">
        <v>10</v>
      </c>
      <c r="B360" s="20" t="s">
        <v>39</v>
      </c>
      <c r="C360" s="20">
        <v>218</v>
      </c>
      <c r="D360" s="21">
        <v>41873</v>
      </c>
      <c r="E360" s="20" t="s">
        <v>1175</v>
      </c>
      <c r="F360" s="20"/>
      <c r="G360" s="20" t="s">
        <v>1642</v>
      </c>
      <c r="H360" s="20" t="s">
        <v>1643</v>
      </c>
      <c r="I360" s="20" t="s">
        <v>43</v>
      </c>
      <c r="J360" s="21">
        <v>38936</v>
      </c>
      <c r="K360" s="20">
        <v>1044</v>
      </c>
      <c r="L360" s="20"/>
      <c r="M360" s="20">
        <v>81</v>
      </c>
      <c r="N360" s="20">
        <v>28</v>
      </c>
      <c r="O360" s="20" t="s">
        <v>44</v>
      </c>
      <c r="P360" s="20" t="s">
        <v>45</v>
      </c>
      <c r="Q360" s="20"/>
      <c r="R360" s="20" t="s">
        <v>46</v>
      </c>
      <c r="S360" s="20">
        <v>8200204302</v>
      </c>
      <c r="T360" s="20" t="s">
        <v>1644</v>
      </c>
      <c r="U360" s="20" t="s">
        <v>1645</v>
      </c>
      <c r="V360" s="20">
        <v>9928049530</v>
      </c>
      <c r="W360" s="20" t="s">
        <v>1111</v>
      </c>
      <c r="X360" s="20">
        <v>42000</v>
      </c>
      <c r="Y360" s="20" t="s">
        <v>49</v>
      </c>
      <c r="Z360" s="20" t="s">
        <v>49</v>
      </c>
      <c r="AA360" s="20" t="s">
        <v>50</v>
      </c>
      <c r="AB360" s="20">
        <v>16</v>
      </c>
      <c r="AC360" s="20" t="s">
        <v>51</v>
      </c>
      <c r="AD36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2101" sqref="BO2101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  <c r="AE1" s="28"/>
      <c r="AF1" s="28"/>
      <c r="AG1" s="28"/>
      <c r="AH1" s="28"/>
      <c r="AI1" s="28"/>
      <c r="AJ1" s="23">
        <f>IF('Data Entry'!H4="","",'Data Entry'!H4)</f>
        <v>8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Entry'!H4="","",'Data Entry'!H4)</f>
        <v>8</v>
      </c>
      <c r="BC1" s="24" t="str">
        <f>IF('Praptra-B'!C3="","",'Praptra-B'!C3)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>
        <f>IF('S.D. Paste sheet'!D2="","",'S.D. Paste sheet'!D2)</f>
        <v>44397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>
        <f>IF('S.D. Paste sheet'!J2="","",'S.D. Paste sheet'!J2)</f>
        <v>41940</v>
      </c>
      <c r="K2" s="20">
        <f>IF('S.D. Paste sheet'!K2="","",'S.D. Paste sheet'!K2)</f>
        <v>101</v>
      </c>
      <c r="L2" s="20">
        <f>IF('S.D. Paste sheet'!L2="","",'S.D. Paste sheet'!L2)</f>
        <v>11224455</v>
      </c>
      <c r="M2" s="20">
        <f>IF('S.D. Paste sheet'!M2="","",'S.D. Paste sheet'!M2)</f>
        <v>41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29"/>
      <c r="AF2" t="str">
        <f>IF(AK2="","",IF(AK2&gt;0,COUNT($AG$2:AG2),""))</f>
        <v/>
      </c>
      <c r="AG2" s="25" t="str">
        <f t="shared" ref="AG2:AV2" si="0">IF(AND($AJ$1=8,$A2=8),A2,"")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IF(AND($BB$1=8,$A2=8,$BC$1=B2),A2,"")</f>
        <v/>
      </c>
      <c r="AZ2" s="25" t="str">
        <f t="shared" ref="AZ2:BN2" si="1">IF(AND($BB$1=8,$A2=8,$BC$1=$B2),B2,"")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>
        <f>IF('S.D. Paste sheet'!D3="","",'S.D. Paste sheet'!D3)</f>
        <v>44397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41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29"/>
      <c r="AF3" t="str">
        <f>IF(AK3="","",IF(AK3&gt;0,COUNT($AG$2:AG3),""))</f>
        <v/>
      </c>
      <c r="AG3" s="25" t="str">
        <f t="shared" ref="AG3:AG66" si="2">IF(AND($AJ$1=8,$A3=8),A3,"")</f>
        <v/>
      </c>
      <c r="AH3" s="25" t="str">
        <f t="shared" ref="AH3:AH66" si="3">IF(AND($AJ$1=8,$A3=8),B3,"")</f>
        <v/>
      </c>
      <c r="AI3" s="25" t="str">
        <f t="shared" ref="AI3:AI66" si="4">IF(AND($AJ$1=8,$A3=8),C3,"")</f>
        <v/>
      </c>
      <c r="AJ3" s="25" t="str">
        <f t="shared" ref="AJ3:AJ66" si="5">IF(AND($AJ$1=8,$A3=8),D3,"")</f>
        <v/>
      </c>
      <c r="AK3" s="25" t="str">
        <f t="shared" ref="AK3:AK66" si="6">IF(AND($AJ$1=8,$A3=8),E3,"")</f>
        <v/>
      </c>
      <c r="AL3" s="25" t="str">
        <f t="shared" ref="AL3:AL66" si="7">IF(AND($AJ$1=8,$A3=8),F3,"")</f>
        <v/>
      </c>
      <c r="AM3" s="25" t="str">
        <f t="shared" ref="AM3:AM66" si="8">IF(AND($AJ$1=8,$A3=8),G3,"")</f>
        <v/>
      </c>
      <c r="AN3" s="25" t="str">
        <f t="shared" ref="AN3:AN66" si="9">IF(AND($AJ$1=8,$A3=8),H3,"")</f>
        <v/>
      </c>
      <c r="AO3" s="25" t="str">
        <f t="shared" ref="AO3:AO66" si="10">IF(AND($AJ$1=8,$A3=8),I3,"")</f>
        <v/>
      </c>
      <c r="AP3" s="25" t="str">
        <f t="shared" ref="AP3:AP66" si="11">IF(AND($AJ$1=8,$A3=8),J3,"")</f>
        <v/>
      </c>
      <c r="AQ3" s="25" t="str">
        <f t="shared" ref="AQ3:AQ66" si="12">IF(AND($AJ$1=8,$A3=8),K3,"")</f>
        <v/>
      </c>
      <c r="AR3" s="25" t="str">
        <f t="shared" ref="AR3:AR66" si="13">IF(AND($AJ$1=8,$A3=8),L3,"")</f>
        <v/>
      </c>
      <c r="AS3" s="25" t="str">
        <f t="shared" ref="AS3:AS66" si="14">IF(AND($AJ$1=8,$A3=8),M3,"")</f>
        <v/>
      </c>
      <c r="AT3" s="25" t="str">
        <f t="shared" ref="AT3:AT66" si="15">IF(AND($AJ$1=8,$A3=8),N3,"")</f>
        <v/>
      </c>
      <c r="AU3" s="25" t="str">
        <f t="shared" ref="AU3:AU66" si="16">IF(AND($AJ$1=8,$A3=8),O3,"")</f>
        <v/>
      </c>
      <c r="AV3" s="25" t="str">
        <f t="shared" ref="AV3:AV66" si="17">IF(AND($AJ$1=8,$A3=8),P3,"")</f>
        <v/>
      </c>
      <c r="AX3" t="str">
        <f>IF(BC3="","",IF(BC3&gt;0,COUNT($AY$2:AY3),""))</f>
        <v/>
      </c>
      <c r="AY3" s="25" t="str">
        <f t="shared" ref="AY3:AY66" si="18">IF(AND($BB$1=8,$A3=8,$BC$1=B3),A3,"")</f>
        <v/>
      </c>
      <c r="AZ3" s="25" t="str">
        <f t="shared" ref="AZ3:AZ66" si="19">IF(AND($BB$1=8,$A3=8,$BC$1=$B3),B3,"")</f>
        <v/>
      </c>
      <c r="BA3" s="25" t="str">
        <f t="shared" ref="BA3:BA66" si="20">IF(AND($BB$1=8,$A3=8,$BC$1=$B3),C3,"")</f>
        <v/>
      </c>
      <c r="BB3" s="25" t="str">
        <f t="shared" ref="BB3:BB66" si="21">IF(AND($BB$1=8,$A3=8,$BC$1=$B3),D3,"")</f>
        <v/>
      </c>
      <c r="BC3" s="25" t="str">
        <f t="shared" ref="BC3:BC66" si="22">IF(AND($BB$1=8,$A3=8,$BC$1=$B3),E3,"")</f>
        <v/>
      </c>
      <c r="BD3" s="25" t="str">
        <f t="shared" ref="BD3:BD66" si="23">IF(AND($BB$1=8,$A3=8,$BC$1=$B3),F3,"")</f>
        <v/>
      </c>
      <c r="BE3" s="25" t="str">
        <f t="shared" ref="BE3:BE66" si="24">IF(AND($BB$1=8,$A3=8,$BC$1=$B3),G3,"")</f>
        <v/>
      </c>
      <c r="BF3" s="25" t="str">
        <f t="shared" ref="BF3:BF66" si="25">IF(AND($BB$1=8,$A3=8,$BC$1=$B3),H3,"")</f>
        <v/>
      </c>
      <c r="BG3" s="25" t="str">
        <f t="shared" ref="BG3:BG66" si="26">IF(AND($BB$1=8,$A3=8,$BC$1=$B3),I3,"")</f>
        <v/>
      </c>
      <c r="BH3" s="25" t="str">
        <f t="shared" ref="BH3:BH66" si="27">IF(AND($BB$1=8,$A3=8,$BC$1=$B3),J3,"")</f>
        <v/>
      </c>
      <c r="BI3" s="25" t="str">
        <f t="shared" ref="BI3:BI66" si="28">IF(AND($BB$1=8,$A3=8,$BC$1=$B3),K3,"")</f>
        <v/>
      </c>
      <c r="BJ3" s="25" t="str">
        <f t="shared" ref="BJ3:BJ66" si="29">IF(AND($BB$1=8,$A3=8,$BC$1=$B3),L3,"")</f>
        <v/>
      </c>
      <c r="BK3" s="25" t="str">
        <f t="shared" ref="BK3:BK66" si="30">IF(AND($BB$1=8,$A3=8,$BC$1=$B3),M3,"")</f>
        <v/>
      </c>
      <c r="BL3" s="25" t="str">
        <f t="shared" ref="BL3:BL66" si="31">IF(AND($BB$1=8,$A3=8,$BC$1=$B3),N3,"")</f>
        <v/>
      </c>
      <c r="BM3" s="25" t="str">
        <f t="shared" ref="BM3:BM66" si="32">IF(AND($BB$1=8,$A3=8,$BC$1=$B3),O3,"")</f>
        <v/>
      </c>
      <c r="BN3" s="25" t="str">
        <f t="shared" ref="BN3:BN66" si="33">IF(AND($BB$1=8,$A3=8,$BC$1=$B3),P3,"")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>
        <f>IF('S.D. Paste sheet'!D4="","",'S.D. Paste sheet'!D4)</f>
        <v>44397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42289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41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>
        <f>IF('S.D. Paste sheet'!D5="","",'S.D. Paste sheet'!D5)</f>
        <v>44397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42374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41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>
        <f>IF('S.D. Paste sheet'!D6="","",'S.D. Paste sheet'!D6)</f>
        <v>44397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>
        <f>IF('S.D. Paste sheet'!J6="","",'S.D. Paste sheet'!J6)</f>
        <v>42241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41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>
        <f>IF('S.D. Paste sheet'!D7="","",'S.D. Paste sheet'!D7)</f>
        <v>44397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>
        <f>IF('S.D. Paste sheet'!J7="","",'S.D. Paste sheet'!J7)</f>
        <v>41806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41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922</v>
      </c>
      <c r="D8" s="20">
        <f>IF('S.D. Paste sheet'!D8="","",'S.D. Paste sheet'!D8)</f>
        <v>44397</v>
      </c>
      <c r="E8" s="20" t="str">
        <f>IF('S.D. Paste sheet'!E8="","",UPPER('S.D. Paste sheet'!E8))</f>
        <v>CHITRAKSHI</v>
      </c>
      <c r="F8" s="20" t="str">
        <f>IF('S.D. Paste sheet'!F8="","",'S.D. Paste sheet'!F8)</f>
        <v/>
      </c>
      <c r="G8" s="20" t="str">
        <f>IF('S.D. Paste sheet'!G8="","",UPPER('S.D. Paste sheet'!G8))</f>
        <v>GIRDHARI LAL</v>
      </c>
      <c r="H8" s="20" t="str">
        <f>IF('S.D. Paste sheet'!H8="","",UPPER('S.D. Paste sheet'!H8))</f>
        <v>GAYATRI</v>
      </c>
      <c r="I8" s="20" t="str">
        <f>IF('S.D. Paste sheet'!I8="","",'S.D. Paste sheet'!I8)</f>
        <v>F</v>
      </c>
      <c r="J8" s="20">
        <f>IF('S.D. Paste sheet'!J8="","",'S.D. Paste sheet'!J8)</f>
        <v>42221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41</v>
      </c>
      <c r="N8" s="20">
        <f>IF('S.D. Paste sheet'!N8="","",'S.D. Paste sheet'!N8)</f>
        <v>3</v>
      </c>
      <c r="O8" s="20" t="str">
        <f>IF('S.D. Paste sheet'!O8="","",'S.D. Paste sheet'!O8)</f>
        <v>SC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XXXX7999</v>
      </c>
      <c r="U8" s="20" t="str">
        <f>IF('S.D. Paste sheet'!U8="","",'S.D. Paste sheet'!U8)</f>
        <v/>
      </c>
      <c r="V8" s="20">
        <f>IF('S.D. Paste sheet'!V8="","",'S.D. Paste sheet'!V8)</f>
        <v>8290682099</v>
      </c>
      <c r="W8" s="20" t="str">
        <f>IF('S.D. Paste sheet'!W8="","",'S.D. Paste sheet'!W8)</f>
        <v>AADARSH BASTI BEHIND GOVY SCHOOL,RAIPUR,BAR,306105</v>
      </c>
      <c r="X8" s="20">
        <f>IF('S.D. Paste sheet'!X8="","",'S.D. Paste sheet'!X8)</f>
        <v>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942</v>
      </c>
      <c r="D9" s="20">
        <f>IF('S.D. Paste sheet'!D9="","",'S.D. Paste sheet'!D9)</f>
        <v>44397</v>
      </c>
      <c r="E9" s="20" t="str">
        <f>IF('S.D. Paste sheet'!E9="","",UPPER('S.D. Paste sheet'!E9))</f>
        <v>DAKSH PRAJAPAT</v>
      </c>
      <c r="F9" s="20" t="str">
        <f>IF('S.D. Paste sheet'!F9="","",'S.D. Paste sheet'!F9)</f>
        <v/>
      </c>
      <c r="G9" s="20" t="str">
        <f>IF('S.D. Paste sheet'!G9="","",UPPER('S.D. Paste sheet'!G9))</f>
        <v>PRAKASH PRAJAPAT</v>
      </c>
      <c r="H9" s="20" t="str">
        <f>IF('S.D. Paste sheet'!H9="","",UPPER('S.D. Paste sheet'!H9))</f>
        <v>REKHA PRAJAPATI</v>
      </c>
      <c r="I9" s="20" t="str">
        <f>IF('S.D. Paste sheet'!I9="","",'S.D. Paste sheet'!I9)</f>
        <v>M</v>
      </c>
      <c r="J9" s="20">
        <f>IF('S.D. Paste sheet'!J9="","",'S.D. Paste sheet'!J9)</f>
        <v>42275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41</v>
      </c>
      <c r="N9" s="20">
        <f>IF('S.D. Paste sheet'!N9="","",'S.D. Paste sheet'!N9)</f>
        <v>18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XXXX7801</v>
      </c>
      <c r="U9" s="20" t="str">
        <f>IF('S.D. Paste sheet'!U9="","",'S.D. Paste sheet'!U9)</f>
        <v/>
      </c>
      <c r="V9" s="20">
        <f>IF('S.D. Paste sheet'!V9="","",'S.D. Paste sheet'!V9)</f>
        <v>9269749899</v>
      </c>
      <c r="W9" s="20" t="str">
        <f>IF('S.D. Paste sheet'!W9="","",'S.D. Paste sheet'!W9)</f>
        <v>NEAR GOVT HIGHER SECONDARY SCHOOL BAR,RAIPUR,BAR,306105</v>
      </c>
      <c r="X9" s="20">
        <f>IF('S.D. Paste sheet'!X9="","",'S.D. Paste sheet'!X9)</f>
        <v>240000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925</v>
      </c>
      <c r="D10" s="20">
        <f>IF('S.D. Paste sheet'!D10="","",'S.D. Paste sheet'!D10)</f>
        <v>44397</v>
      </c>
      <c r="E10" s="20" t="str">
        <f>IF('S.D. Paste sheet'!E10="","",UPPER('S.D. Paste sheet'!E10))</f>
        <v>DIVYA BAGRI</v>
      </c>
      <c r="F10" s="20" t="str">
        <f>IF('S.D. Paste sheet'!F10="","",'S.D. Paste sheet'!F10)</f>
        <v/>
      </c>
      <c r="G10" s="20" t="str">
        <f>IF('S.D. Paste sheet'!G10="","",UPPER('S.D. Paste sheet'!G10))</f>
        <v>MUKESH</v>
      </c>
      <c r="H10" s="20" t="str">
        <f>IF('S.D. Paste sheet'!H10="","",UPPER('S.D. Paste sheet'!H10))</f>
        <v>SEEMA</v>
      </c>
      <c r="I10" s="20" t="str">
        <f>IF('S.D. Paste sheet'!I10="","",'S.D. Paste sheet'!I10)</f>
        <v>F</v>
      </c>
      <c r="J10" s="20">
        <f>IF('S.D. Paste sheet'!J10="","",'S.D. Paste sheet'!J10)</f>
        <v>42303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41</v>
      </c>
      <c r="N10" s="20">
        <f>IF('S.D. Paste sheet'!N10="","",'S.D. Paste sheet'!N10)</f>
        <v>14</v>
      </c>
      <c r="O10" s="20" t="str">
        <f>IF('S.D. Paste sheet'!O10="","",'S.D. Paste sheet'!O10)</f>
        <v>OBC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/>
      </c>
      <c r="U10" s="20" t="str">
        <f>IF('S.D. Paste sheet'!U10="","",'S.D. Paste sheet'!U10)</f>
        <v/>
      </c>
      <c r="V10" s="20">
        <f>IF('S.D. Paste sheet'!V10="","",'S.D. Paste sheet'!V10)</f>
        <v>9799366805</v>
      </c>
      <c r="W10" s="20" t="str">
        <f>IF('S.D. Paste sheet'!W10="","",'S.D. Paste sheet'!W10)</f>
        <v>MAHAVEER COLONY ,RAIPUR,BAR,306105</v>
      </c>
      <c r="X10" s="20">
        <f>IF('S.D. Paste sheet'!X10="","",'S.D. Paste sheet'!X10)</f>
        <v>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952</v>
      </c>
      <c r="D11" s="20">
        <f>IF('S.D. Paste sheet'!D11="","",'S.D. Paste sheet'!D11)</f>
        <v>44397</v>
      </c>
      <c r="E11" s="20" t="str">
        <f>IF('S.D. Paste sheet'!E11="","",UPPER('S.D. Paste sheet'!E11))</f>
        <v>DUSHYANT DAYAMA</v>
      </c>
      <c r="F11" s="20" t="str">
        <f>IF('S.D. Paste sheet'!F11="","",'S.D. Paste sheet'!F11)</f>
        <v/>
      </c>
      <c r="G11" s="20" t="str">
        <f>IF('S.D. Paste sheet'!G11="","",UPPER('S.D. Paste sheet'!G11))</f>
        <v>BASANT KUMAR DAYAMA</v>
      </c>
      <c r="H11" s="20" t="str">
        <f>IF('S.D. Paste sheet'!H11="","",UPPER('S.D. Paste sheet'!H11))</f>
        <v>PUSHPA DAYAMA</v>
      </c>
      <c r="I11" s="20" t="str">
        <f>IF('S.D. Paste sheet'!I11="","",'S.D. Paste sheet'!I11)</f>
        <v>M</v>
      </c>
      <c r="J11" s="20">
        <f>IF('S.D. Paste sheet'!J11="","",'S.D. Paste sheet'!J11)</f>
        <v>42340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41</v>
      </c>
      <c r="N11" s="20">
        <f>IF('S.D. Paste sheet'!N11="","",'S.D. Paste sheet'!N11)</f>
        <v>9</v>
      </c>
      <c r="O11" s="20" t="str">
        <f>IF('S.D. Paste sheet'!O11="","",'S.D. Paste sheet'!O11)</f>
        <v>SC</v>
      </c>
      <c r="P11" s="20" t="str">
        <f>IF('S.D. Paste sheet'!P11="","",'S.D. Paste sheet'!P11)</f>
        <v>Hindu</v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XXXX4152</v>
      </c>
      <c r="U11" s="20" t="str">
        <f>IF('S.D. Paste sheet'!U11="","",'S.D. Paste sheet'!U11)</f>
        <v/>
      </c>
      <c r="V11" s="20">
        <f>IF('S.D. Paste sheet'!V11="","",'S.D. Paste sheet'!V11)</f>
        <v>7023129868</v>
      </c>
      <c r="W11" s="20" t="str">
        <f>IF('S.D. Paste sheet'!W11="","",'S.D. Paste sheet'!W11)</f>
        <v>MIYA MAGRI , RAIPUR,BAR,306105</v>
      </c>
      <c r="X11" s="20">
        <f>IF('S.D. Paste sheet'!X11="","",'S.D. Paste sheet'!X11)</f>
        <v>120000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>No</v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931</v>
      </c>
      <c r="D12" s="20">
        <f>IF('S.D. Paste sheet'!D12="","",'S.D. Paste sheet'!D12)</f>
        <v>44397</v>
      </c>
      <c r="E12" s="20" t="str">
        <f>IF('S.D. Paste sheet'!E12="","",UPPER('S.D. Paste sheet'!E12))</f>
        <v>GUNEET CHOUHAN</v>
      </c>
      <c r="F12" s="20" t="str">
        <f>IF('S.D. Paste sheet'!F12="","",'S.D. Paste sheet'!F12)</f>
        <v/>
      </c>
      <c r="G12" s="20" t="str">
        <f>IF('S.D. Paste sheet'!G12="","",UPPER('S.D. Paste sheet'!G12))</f>
        <v>KAILASH CHOUHAN</v>
      </c>
      <c r="H12" s="20" t="str">
        <f>IF('S.D. Paste sheet'!H12="","",UPPER('S.D. Paste sheet'!H12))</f>
        <v>PUSHPA DEVI</v>
      </c>
      <c r="I12" s="20" t="str">
        <f>IF('S.D. Paste sheet'!I12="","",'S.D. Paste sheet'!I12)</f>
        <v>M</v>
      </c>
      <c r="J12" s="20">
        <f>IF('S.D. Paste sheet'!J12="","",'S.D. Paste sheet'!J12)</f>
        <v>42300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41</v>
      </c>
      <c r="N12" s="20">
        <f>IF('S.D. Paste sheet'!N12="","",'S.D. Paste sheet'!N12)</f>
        <v>18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XXXX4626</v>
      </c>
      <c r="U12" s="20" t="str">
        <f>IF('S.D. Paste sheet'!U12="","",'S.D. Paste sheet'!U12)</f>
        <v/>
      </c>
      <c r="V12" s="20">
        <f>IF('S.D. Paste sheet'!V12="","",'S.D. Paste sheet'!V12)</f>
        <v>9782630108</v>
      </c>
      <c r="W12" s="20" t="str">
        <f>IF('S.D. Paste sheet'!W12="","",'S.D. Paste sheet'!W12)</f>
        <v>JODHPUR ROAD ,RAIPUR,BAR,306105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923</v>
      </c>
      <c r="D13" s="20">
        <f>IF('S.D. Paste sheet'!D13="","",'S.D. Paste sheet'!D13)</f>
        <v>44397</v>
      </c>
      <c r="E13" s="20" t="str">
        <f>IF('S.D. Paste sheet'!E13="","",UPPER('S.D. Paste sheet'!E13))</f>
        <v>GUNJAN TAK</v>
      </c>
      <c r="F13" s="20" t="str">
        <f>IF('S.D. Paste sheet'!F13="","",'S.D. Paste sheet'!F13)</f>
        <v/>
      </c>
      <c r="G13" s="20" t="str">
        <f>IF('S.D. Paste sheet'!G13="","",UPPER('S.D. Paste sheet'!G13))</f>
        <v>DINESH KUMAR TAK</v>
      </c>
      <c r="H13" s="20" t="str">
        <f>IF('S.D. Paste sheet'!H13="","",UPPER('S.D. Paste sheet'!H13))</f>
        <v>SHARDA TAK</v>
      </c>
      <c r="I13" s="20" t="str">
        <f>IF('S.D. Paste sheet'!I13="","",'S.D. Paste sheet'!I13)</f>
        <v>F</v>
      </c>
      <c r="J13" s="20">
        <f>IF('S.D. Paste sheet'!J13="","",'S.D. Paste sheet'!J13)</f>
        <v>42300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41</v>
      </c>
      <c r="N13" s="20">
        <f>IF('S.D. Paste sheet'!N13="","",'S.D. Paste sheet'!N13)</f>
        <v>14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XXXX4410</v>
      </c>
      <c r="U13" s="20" t="str">
        <f>IF('S.D. Paste sheet'!U13="","",'S.D. Paste sheet'!U13)</f>
        <v/>
      </c>
      <c r="V13" s="20">
        <f>IF('S.D. Paste sheet'!V13="","",'S.D. Paste sheet'!V13)</f>
        <v>9784035188</v>
      </c>
      <c r="W13" s="20" t="str">
        <f>IF('S.D. Paste sheet'!W13="","",'S.D. Paste sheet'!W13)</f>
        <v>IOC ROAD SENDRA ,RAIPUR,SENDRA,306105</v>
      </c>
      <c r="X13" s="20">
        <f>IF('S.D. Paste sheet'!X13="","",'S.D. Paste sheet'!X13)</f>
        <v>140000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7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949</v>
      </c>
      <c r="D14" s="20">
        <f>IF('S.D. Paste sheet'!D14="","",'S.D. Paste sheet'!D14)</f>
        <v>44397</v>
      </c>
      <c r="E14" s="20" t="str">
        <f>IF('S.D. Paste sheet'!E14="","",UPPER('S.D. Paste sheet'!E14))</f>
        <v>JAGRAT SOLANKI</v>
      </c>
      <c r="F14" s="20" t="str">
        <f>IF('S.D. Paste sheet'!F14="","",'S.D. Paste sheet'!F14)</f>
        <v/>
      </c>
      <c r="G14" s="20" t="str">
        <f>IF('S.D. Paste sheet'!G14="","",UPPER('S.D. Paste sheet'!G14))</f>
        <v>KRISHAN KAMAL SOLANKI</v>
      </c>
      <c r="H14" s="20" t="str">
        <f>IF('S.D. Paste sheet'!H14="","",UPPER('S.D. Paste sheet'!H14))</f>
        <v>GEETA DEVI</v>
      </c>
      <c r="I14" s="20" t="str">
        <f>IF('S.D. Paste sheet'!I14="","",'S.D. Paste sheet'!I14)</f>
        <v>M</v>
      </c>
      <c r="J14" s="20">
        <f>IF('S.D. Paste sheet'!J14="","",'S.D. Paste sheet'!J14)</f>
        <v>41942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41</v>
      </c>
      <c r="N14" s="20">
        <f>IF('S.D. Paste sheet'!N14="","",'S.D. Paste sheet'!N14)</f>
        <v>6</v>
      </c>
      <c r="O14" s="20" t="str">
        <f>IF('S.D. Paste sheet'!O14="","",'S.D. Paste sheet'!O14)</f>
        <v>OBC</v>
      </c>
      <c r="P14" s="20" t="str">
        <f>IF('S.D. Paste sheet'!P14="","",'S.D. Paste sheet'!P14)</f>
        <v>Hindu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XXXX3272</v>
      </c>
      <c r="U14" s="20" t="str">
        <f>IF('S.D. Paste sheet'!U14="","",'S.D. Paste sheet'!U14)</f>
        <v/>
      </c>
      <c r="V14" s="20">
        <f>IF('S.D. Paste sheet'!V14="","",'S.D. Paste sheet'!V14)</f>
        <v>9033891457</v>
      </c>
      <c r="W14" s="20" t="str">
        <f>IF('S.D. Paste sheet'!W14="","",'S.D. Paste sheet'!W14)</f>
        <v>SADAR BAZAR SENDRA,RAIPUR,SENDRA,306105</v>
      </c>
      <c r="X14" s="20">
        <f>IF('S.D. Paste sheet'!X14="","",'S.D. Paste sheet'!X14)</f>
        <v>300000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No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12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933</v>
      </c>
      <c r="D15" s="20">
        <f>IF('S.D. Paste sheet'!D15="","",'S.D. Paste sheet'!D15)</f>
        <v>44397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BARGAT KHAN</v>
      </c>
      <c r="H15" s="20" t="str">
        <f>IF('S.D. Paste sheet'!H15="","",UPPER('S.D. Paste sheet'!H15))</f>
        <v>MADINA BANO</v>
      </c>
      <c r="I15" s="20" t="str">
        <f>IF('S.D. Paste sheet'!I15="","",'S.D. Paste sheet'!I15)</f>
        <v>F</v>
      </c>
      <c r="J15" s="20">
        <f>IF('S.D. Paste sheet'!J15="","",'S.D. Paste sheet'!J15)</f>
        <v>41785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41</v>
      </c>
      <c r="N15" s="20">
        <f>IF('S.D. Paste sheet'!N15="","",'S.D. Paste sheet'!N15)</f>
        <v>11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XXXX2271</v>
      </c>
      <c r="U15" s="20" t="str">
        <f>IF('S.D. Paste sheet'!U15="","",'S.D. Paste sheet'!U15)</f>
        <v/>
      </c>
      <c r="V15" s="20">
        <f>IF('S.D. Paste sheet'!V15="","",'S.D. Paste sheet'!V15)</f>
        <v>7742805507</v>
      </c>
      <c r="W15" s="20" t="str">
        <f>IF('S.D. Paste sheet'!W15="","",'S.D. Paste sheet'!W15)</f>
        <v>MIYA MAGARI,RAIPUR,BAR,306105</v>
      </c>
      <c r="X15" s="20">
        <f>IF('S.D. Paste sheet'!X15="","",'S.D. Paste sheet'!X15)</f>
        <v>24000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946</v>
      </c>
      <c r="D16" s="20">
        <f>IF('S.D. Paste sheet'!D16="","",'S.D. Paste sheet'!D16)</f>
        <v>44397</v>
      </c>
      <c r="E16" s="20" t="str">
        <f>IF('S.D. Paste sheet'!E16="","",UPPER('S.D. Paste sheet'!E16))</f>
        <v>JOYA KHAN</v>
      </c>
      <c r="F16" s="20" t="str">
        <f>IF('S.D. Paste sheet'!F16="","",'S.D. Paste sheet'!F16)</f>
        <v/>
      </c>
      <c r="G16" s="20" t="str">
        <f>IF('S.D. Paste sheet'!G16="","",UPPER('S.D. Paste sheet'!G16))</f>
        <v>SAHIMAN LOHAR</v>
      </c>
      <c r="H16" s="20" t="str">
        <f>IF('S.D. Paste sheet'!H16="","",UPPER('S.D. Paste sheet'!H16))</f>
        <v>SABINA BANO</v>
      </c>
      <c r="I16" s="20" t="str">
        <f>IF('S.D. Paste sheet'!I16="","",'S.D. Paste sheet'!I16)</f>
        <v>F</v>
      </c>
      <c r="J16" s="20">
        <f>IF('S.D. Paste sheet'!J16="","",'S.D. Paste sheet'!J16)</f>
        <v>42053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41</v>
      </c>
      <c r="N16" s="20">
        <f>IF('S.D. Paste sheet'!N16="","",'S.D. Paste sheet'!N16)</f>
        <v>20</v>
      </c>
      <c r="O16" s="20" t="str">
        <f>IF('S.D. Paste sheet'!O16="","",'S.D. Paste sheet'!O16)</f>
        <v>OBC</v>
      </c>
      <c r="P16" s="20" t="str">
        <f>IF('S.D. Paste sheet'!P16="","",'S.D. Paste sheet'!P16)</f>
        <v>Muslim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XXXX4647</v>
      </c>
      <c r="U16" s="20" t="str">
        <f>IF('S.D. Paste sheet'!U16="","",'S.D. Paste sheet'!U16)</f>
        <v/>
      </c>
      <c r="V16" s="20">
        <f>IF('S.D. Paste sheet'!V16="","",'S.D. Paste sheet'!V16)</f>
        <v>7019532711</v>
      </c>
      <c r="W16" s="20" t="str">
        <f>IF('S.D. Paste sheet'!W16="","",'S.D. Paste sheet'!W16)</f>
        <v>MIYA MAGARI BAR,RAIPUR,BAR,306105</v>
      </c>
      <c r="X16" s="20">
        <f>IF('S.D. Paste sheet'!X16="","",'S.D. Paste sheet'!X16)</f>
        <v>180000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Yes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937</v>
      </c>
      <c r="D17" s="20">
        <f>IF('S.D. Paste sheet'!D17="","",'S.D. Paste sheet'!D17)</f>
        <v>44397</v>
      </c>
      <c r="E17" s="20" t="str">
        <f>IF('S.D. Paste sheet'!E17="","",UPPER('S.D. Paste sheet'!E17))</f>
        <v>KHUSHI</v>
      </c>
      <c r="F17" s="20" t="str">
        <f>IF('S.D. Paste sheet'!F17="","",'S.D. Paste sheet'!F17)</f>
        <v/>
      </c>
      <c r="G17" s="20" t="str">
        <f>IF('S.D. Paste sheet'!G17="","",UPPER('S.D. Paste sheet'!G17))</f>
        <v>SUNIL KATHAT</v>
      </c>
      <c r="H17" s="20" t="str">
        <f>IF('S.D. Paste sheet'!H17="","",UPPER('S.D. Paste sheet'!H17))</f>
        <v>ANISHA</v>
      </c>
      <c r="I17" s="20" t="str">
        <f>IF('S.D. Paste sheet'!I17="","",'S.D. Paste sheet'!I17)</f>
        <v>F</v>
      </c>
      <c r="J17" s="20">
        <f>IF('S.D. Paste sheet'!J17="","",'S.D. Paste sheet'!J17)</f>
        <v>42096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41</v>
      </c>
      <c r="N17" s="20">
        <f>IF('S.D. Paste sheet'!N17="","",'S.D. Paste sheet'!N17)</f>
        <v>1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XXXX4715</v>
      </c>
      <c r="U17" s="20" t="str">
        <f>IF('S.D. Paste sheet'!U17="","",'S.D. Paste sheet'!U17)</f>
        <v/>
      </c>
      <c r="V17" s="20">
        <f>IF('S.D. Paste sheet'!V17="","",'S.D. Paste sheet'!V17)</f>
        <v>8290814806</v>
      </c>
      <c r="W17" s="20" t="str">
        <f>IF('S.D. Paste sheet'!W17="","",'S.D. Paste sheet'!W17)</f>
        <v>BADIYA KASIYA CHITTAR,RAUIPUR,CHITTAR,306102</v>
      </c>
      <c r="X17" s="20">
        <f>IF('S.D. Paste sheet'!X17="","",'S.D. Paste sheet'!X17)</f>
        <v>180000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7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935</v>
      </c>
      <c r="D18" s="20">
        <f>IF('S.D. Paste sheet'!D18="","",'S.D. Paste sheet'!D18)</f>
        <v>44397</v>
      </c>
      <c r="E18" s="20" t="str">
        <f>IF('S.D. Paste sheet'!E18="","",UPPER('S.D. Paste sheet'!E18))</f>
        <v>KHUSHVEER SINGH</v>
      </c>
      <c r="F18" s="20" t="str">
        <f>IF('S.D. Paste sheet'!F18="","",'S.D. Paste sheet'!F18)</f>
        <v/>
      </c>
      <c r="G18" s="20" t="str">
        <f>IF('S.D. Paste sheet'!G18="","",UPPER('S.D. Paste sheet'!G18))</f>
        <v>PUSA RAM</v>
      </c>
      <c r="H18" s="20" t="str">
        <f>IF('S.D. Paste sheet'!H18="","",UPPER('S.D. Paste sheet'!H18))</f>
        <v>POOJA</v>
      </c>
      <c r="I18" s="20" t="str">
        <f>IF('S.D. Paste sheet'!I18="","",'S.D. Paste sheet'!I18)</f>
        <v>M</v>
      </c>
      <c r="J18" s="20">
        <f>IF('S.D. Paste sheet'!J18="","",'S.D. Paste sheet'!J18)</f>
        <v>42271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41</v>
      </c>
      <c r="N18" s="20">
        <f>IF('S.D. Paste sheet'!N18="","",'S.D. Paste sheet'!N18)</f>
        <v>2</v>
      </c>
      <c r="O18" s="20" t="str">
        <f>IF('S.D. Paste sheet'!O18="","",'S.D. Paste sheet'!O18)</f>
        <v>SC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XXXX9143</v>
      </c>
      <c r="U18" s="20" t="str">
        <f>IF('S.D. Paste sheet'!U18="","",'S.D. Paste sheet'!U18)</f>
        <v/>
      </c>
      <c r="V18" s="20">
        <f>IF('S.D. Paste sheet'!V18="","",'S.D. Paste sheet'!V18)</f>
        <v>8058730460</v>
      </c>
      <c r="W18" s="20" t="str">
        <f>IF('S.D. Paste sheet'!W18="","",'S.D. Paste sheet'!W18)</f>
        <v>RAMDEV COLONY BAR,RAIPUR,BAR,306105</v>
      </c>
      <c r="X18" s="20">
        <f>IF('S.D. Paste sheet'!X18="","",'S.D. Paste sheet'!X18)</f>
        <v>60000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940</v>
      </c>
      <c r="D19" s="20">
        <f>IF('S.D. Paste sheet'!D19="","",'S.D. Paste sheet'!D19)</f>
        <v>44397</v>
      </c>
      <c r="E19" s="20" t="str">
        <f>IF('S.D. Paste sheet'!E19="","",UPPER('S.D. Paste sheet'!E19))</f>
        <v>KINJAL SAINI</v>
      </c>
      <c r="F19" s="20" t="str">
        <f>IF('S.D. Paste sheet'!F19="","",'S.D. Paste sheet'!F19)</f>
        <v/>
      </c>
      <c r="G19" s="20" t="str">
        <f>IF('S.D. Paste sheet'!G19="","",UPPER('S.D. Paste sheet'!G19))</f>
        <v>DURGESH CHAND BAGRI</v>
      </c>
      <c r="H19" s="20" t="str">
        <f>IF('S.D. Paste sheet'!H19="","",UPPER('S.D. Paste sheet'!H19))</f>
        <v>PUSHPA DEVI</v>
      </c>
      <c r="I19" s="20" t="str">
        <f>IF('S.D. Paste sheet'!I19="","",'S.D. Paste sheet'!I19)</f>
        <v>F</v>
      </c>
      <c r="J19" s="20">
        <f>IF('S.D. Paste sheet'!J19="","",'S.D. Paste sheet'!J19)</f>
        <v>42390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41</v>
      </c>
      <c r="N19" s="20">
        <f>IF('S.D. Paste sheet'!N19="","",'S.D. Paste sheet'!N19)</f>
        <v>13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XXXX7587</v>
      </c>
      <c r="U19" s="20" t="str">
        <f>IF('S.D. Paste sheet'!U19="","",'S.D. Paste sheet'!U19)</f>
        <v/>
      </c>
      <c r="V19" s="20">
        <f>IF('S.D. Paste sheet'!V19="","",'S.D. Paste sheet'!V19)</f>
        <v>9829959678</v>
      </c>
      <c r="W19" s="20" t="str">
        <f>IF('S.D. Paste sheet'!W19="","",'S.D. Paste sheet'!W19)</f>
        <v>MEGHRDA ROAD BAR,RAIPUR,BAR,306105</v>
      </c>
      <c r="X19" s="20">
        <f>IF('S.D. Paste sheet'!X19="","",'S.D. Paste sheet'!X19)</f>
        <v>454000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6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924</v>
      </c>
      <c r="D20" s="20">
        <f>IF('S.D. Paste sheet'!D20="","",'S.D. Paste sheet'!D20)</f>
        <v>44397</v>
      </c>
      <c r="E20" s="20" t="str">
        <f>IF('S.D. Paste sheet'!E20="","",UPPER('S.D. Paste sheet'!E20))</f>
        <v>LUCKY PRAJAPATI</v>
      </c>
      <c r="F20" s="20" t="str">
        <f>IF('S.D. Paste sheet'!F20="","",'S.D. Paste sheet'!F20)</f>
        <v/>
      </c>
      <c r="G20" s="20" t="str">
        <f>IF('S.D. Paste sheet'!G20="","",UPPER('S.D. Paste sheet'!G20))</f>
        <v>NAR SINGH</v>
      </c>
      <c r="H20" s="20" t="str">
        <f>IF('S.D. Paste sheet'!H20="","",UPPER('S.D. Paste sheet'!H20))</f>
        <v>BHAWNA</v>
      </c>
      <c r="I20" s="20" t="str">
        <f>IF('S.D. Paste sheet'!I20="","",'S.D. Paste sheet'!I20)</f>
        <v>M</v>
      </c>
      <c r="J20" s="20">
        <f>IF('S.D. Paste sheet'!J20="","",'S.D. Paste sheet'!J20)</f>
        <v>42414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41</v>
      </c>
      <c r="N20" s="20">
        <f>IF('S.D. Paste sheet'!N20="","",'S.D. Paste sheet'!N20)</f>
        <v>19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XXXX1000</v>
      </c>
      <c r="U20" s="20" t="str">
        <f>IF('S.D. Paste sheet'!U20="","",'S.D. Paste sheet'!U20)</f>
        <v/>
      </c>
      <c r="V20" s="20">
        <f>IF('S.D. Paste sheet'!V20="","",'S.D. Paste sheet'!V20)</f>
        <v>6377065395</v>
      </c>
      <c r="W20" s="20" t="str">
        <f>IF('S.D. Paste sheet'!W20="","",'S.D. Paste sheet'!W20)</f>
        <v>JODHPUR ROAD BAR,RAIPUR,BAR,306105</v>
      </c>
      <c r="X20" s="20">
        <f>IF('S.D. Paste sheet'!X20="","",'S.D. Paste sheet'!X20)</f>
        <v>96000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6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921</v>
      </c>
      <c r="D21" s="20">
        <f>IF('S.D. Paste sheet'!D21="","",'S.D. Paste sheet'!D21)</f>
        <v>44397</v>
      </c>
      <c r="E21" s="20" t="str">
        <f>IF('S.D. Paste sheet'!E21="","",UPPER('S.D. Paste sheet'!E21))</f>
        <v>MAHENDRA PARTAP SINGH CHUNDAWAT</v>
      </c>
      <c r="F21" s="20" t="str">
        <f>IF('S.D. Paste sheet'!F21="","",'S.D. Paste sheet'!F21)</f>
        <v/>
      </c>
      <c r="G21" s="20" t="str">
        <f>IF('S.D. Paste sheet'!G21="","",UPPER('S.D. Paste sheet'!G21))</f>
        <v>CHANDRA SINGH CHUNDAWAT</v>
      </c>
      <c r="H21" s="20" t="str">
        <f>IF('S.D. Paste sheet'!H21="","",UPPER('S.D. Paste sheet'!H21))</f>
        <v>RITU KANWAR</v>
      </c>
      <c r="I21" s="20" t="str">
        <f>IF('S.D. Paste sheet'!I21="","",'S.D. Paste sheet'!I21)</f>
        <v>M</v>
      </c>
      <c r="J21" s="20">
        <f>IF('S.D. Paste sheet'!J21="","",'S.D. Paste sheet'!J21)</f>
        <v>42095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41</v>
      </c>
      <c r="N21" s="20">
        <f>IF('S.D. Paste sheet'!N21="","",'S.D. Paste sheet'!N21)</f>
        <v>11</v>
      </c>
      <c r="O21" s="20" t="str">
        <f>IF('S.D. Paste sheet'!O21="","",'S.D. Paste sheet'!O21)</f>
        <v>GEN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XXXX4163</v>
      </c>
      <c r="U21" s="20" t="str">
        <f>IF('S.D. Paste sheet'!U21="","",'S.D. Paste sheet'!U21)</f>
        <v/>
      </c>
      <c r="V21" s="20">
        <f>IF('S.D. Paste sheet'!V21="","",'S.D. Paste sheet'!V21)</f>
        <v>9352208109</v>
      </c>
      <c r="W21" s="20" t="str">
        <f>IF('S.D. Paste sheet'!W21="","",'S.D. Paste sheet'!W21)</f>
        <v>JODHPUR ROAD BAR,RAIP[UR ,BAR ,306105</v>
      </c>
      <c r="X21" s="20">
        <f>IF('S.D. Paste sheet'!X21="","",'S.D. Paste sheet'!X21)</f>
        <v>372000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948</v>
      </c>
      <c r="D22" s="20">
        <f>IF('S.D. Paste sheet'!D22="","",'S.D. Paste sheet'!D22)</f>
        <v>44397</v>
      </c>
      <c r="E22" s="20" t="str">
        <f>IF('S.D. Paste sheet'!E22="","",UPPER('S.D. Paste sheet'!E22))</f>
        <v>MANVEER GURJAR</v>
      </c>
      <c r="F22" s="20" t="str">
        <f>IF('S.D. Paste sheet'!F22="","",'S.D. Paste sheet'!F22)</f>
        <v/>
      </c>
      <c r="G22" s="20" t="str">
        <f>IF('S.D. Paste sheet'!G22="","",UPPER('S.D. Paste sheet'!G22))</f>
        <v>VIKRAM SINGH</v>
      </c>
      <c r="H22" s="20" t="str">
        <f>IF('S.D. Paste sheet'!H22="","",UPPER('S.D. Paste sheet'!H22))</f>
        <v>BARKHA</v>
      </c>
      <c r="I22" s="20" t="str">
        <f>IF('S.D. Paste sheet'!I22="","",'S.D. Paste sheet'!I22)</f>
        <v>M</v>
      </c>
      <c r="J22" s="20">
        <f>IF('S.D. Paste sheet'!J22="","",'S.D. Paste sheet'!J22)</f>
        <v>42286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41</v>
      </c>
      <c r="N22" s="20">
        <f>IF('S.D. Paste sheet'!N22="","",'S.D. Paste sheet'!N22)</f>
        <v>12</v>
      </c>
      <c r="O22" s="20" t="str">
        <f>IF('S.D. Paste sheet'!O22="","",'S.D. Paste sheet'!O22)</f>
        <v>SBC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6378338871</v>
      </c>
      <c r="W22" s="20" t="str">
        <f>IF('S.D. Paste sheet'!W22="","",'S.D. Paste sheet'!W22)</f>
        <v>SADAR BAZAR SENDRA ,RAIPUR,SENDRA ,306105</v>
      </c>
      <c r="X22" s="20">
        <f>IF('S.D. Paste sheet'!X22="","",'S.D. Paste sheet'!X22)</f>
        <v>144000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7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943</v>
      </c>
      <c r="D23" s="20">
        <f>IF('S.D. Paste sheet'!D23="","",'S.D. Paste sheet'!D23)</f>
        <v>44397</v>
      </c>
      <c r="E23" s="20" t="str">
        <f>IF('S.D. Paste sheet'!E23="","",UPPER('S.D. Paste sheet'!E23))</f>
        <v>PALAK DAMER</v>
      </c>
      <c r="F23" s="20" t="str">
        <f>IF('S.D. Paste sheet'!F23="","",'S.D. Paste sheet'!F23)</f>
        <v/>
      </c>
      <c r="G23" s="20" t="str">
        <f>IF('S.D. Paste sheet'!G23="","",UPPER('S.D. Paste sheet'!G23))</f>
        <v>GOVIND LAL</v>
      </c>
      <c r="H23" s="20" t="str">
        <f>IF('S.D. Paste sheet'!H23="","",UPPER('S.D. Paste sheet'!H23))</f>
        <v>LEELA</v>
      </c>
      <c r="I23" s="20" t="str">
        <f>IF('S.D. Paste sheet'!I23="","",'S.D. Paste sheet'!I23)</f>
        <v>F</v>
      </c>
      <c r="J23" s="20">
        <f>IF('S.D. Paste sheet'!J23="","",'S.D. Paste sheet'!J23)</f>
        <v>42017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41</v>
      </c>
      <c r="N23" s="20">
        <f>IF('S.D. Paste sheet'!N23="","",'S.D. Paste sheet'!N23)</f>
        <v>8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XXXX3819</v>
      </c>
      <c r="U23" s="20" t="str">
        <f>IF('S.D. Paste sheet'!U23="","",'S.D. Paste sheet'!U23)</f>
        <v/>
      </c>
      <c r="V23" s="20">
        <f>IF('S.D. Paste sheet'!V23="","",'S.D. Paste sheet'!V23)</f>
        <v>9252486288</v>
      </c>
      <c r="W23" s="20" t="str">
        <f>IF('S.D. Paste sheet'!W23="","",'S.D. Paste sheet'!W23)</f>
        <v>RAMDEV COLONY BAR,RAIPUR,BAR,306105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7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929</v>
      </c>
      <c r="D24" s="20">
        <f>IF('S.D. Paste sheet'!D24="","",'S.D. Paste sheet'!D24)</f>
        <v>44397</v>
      </c>
      <c r="E24" s="20" t="str">
        <f>IF('S.D. Paste sheet'!E24="","",UPPER('S.D. Paste sheet'!E24))</f>
        <v>PAWAN CHOUHAN</v>
      </c>
      <c r="F24" s="20" t="str">
        <f>IF('S.D. Paste sheet'!F24="","",'S.D. Paste sheet'!F24)</f>
        <v/>
      </c>
      <c r="G24" s="20" t="str">
        <f>IF('S.D. Paste sheet'!G24="","",UPPER('S.D. Paste sheet'!G24))</f>
        <v>NARENDRA SINGH</v>
      </c>
      <c r="H24" s="20" t="str">
        <f>IF('S.D. Paste sheet'!H24="","",UPPER('S.D. Paste sheet'!H24))</f>
        <v>SHOBHA</v>
      </c>
      <c r="I24" s="20" t="str">
        <f>IF('S.D. Paste sheet'!I24="","",'S.D. Paste sheet'!I24)</f>
        <v>M</v>
      </c>
      <c r="J24" s="20">
        <f>IF('S.D. Paste sheet'!J24="","",'S.D. Paste sheet'!J24)</f>
        <v>41933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41</v>
      </c>
      <c r="N24" s="20">
        <f>IF('S.D. Paste sheet'!N24="","",'S.D. Paste sheet'!N24)</f>
        <v>17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/>
      </c>
      <c r="U24" s="20" t="str">
        <f>IF('S.D. Paste sheet'!U24="","",'S.D. Paste sheet'!U24)</f>
        <v/>
      </c>
      <c r="V24" s="20">
        <f>IF('S.D. Paste sheet'!V24="","",'S.D. Paste sheet'!V24)</f>
        <v>7740947773</v>
      </c>
      <c r="W24" s="20" t="str">
        <f>IF('S.D. Paste sheet'!W24="","",'S.D. Paste sheet'!W24)</f>
        <v>PANHAYAT KE PEECHE, RAIPIUR,BAR,306105</v>
      </c>
      <c r="X24" s="20">
        <f>IF('S.D. Paste sheet'!X24="","",'S.D. Paste sheet'!X24)</f>
        <v>250000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8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932</v>
      </c>
      <c r="D25" s="20">
        <f>IF('S.D. Paste sheet'!D25="","",'S.D. Paste sheet'!D25)</f>
        <v>44397</v>
      </c>
      <c r="E25" s="20" t="str">
        <f>IF('S.D. Paste sheet'!E25="","",UPPER('S.D. Paste sheet'!E25))</f>
        <v>PRAGYA</v>
      </c>
      <c r="F25" s="20" t="str">
        <f>IF('S.D. Paste sheet'!F25="","",'S.D. Paste sheet'!F25)</f>
        <v/>
      </c>
      <c r="G25" s="20" t="str">
        <f>IF('S.D. Paste sheet'!G25="","",UPPER('S.D. Paste sheet'!G25))</f>
        <v>SUGANDAS</v>
      </c>
      <c r="H25" s="20" t="str">
        <f>IF('S.D. Paste sheet'!H25="","",UPPER('S.D. Paste sheet'!H25))</f>
        <v>ANITA</v>
      </c>
      <c r="I25" s="20" t="str">
        <f>IF('S.D. Paste sheet'!I25="","",'S.D. Paste sheet'!I25)</f>
        <v>F</v>
      </c>
      <c r="J25" s="20">
        <f>IF('S.D. Paste sheet'!J25="","",'S.D. Paste sheet'!J25)</f>
        <v>41958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41</v>
      </c>
      <c r="N25" s="20">
        <f>IF('S.D. Paste sheet'!N25="","",'S.D. Paste sheet'!N25)</f>
        <v>11</v>
      </c>
      <c r="O25" s="20" t="str">
        <f>IF('S.D. Paste sheet'!O25="","",'S.D. Paste sheet'!O25)</f>
        <v>OBC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XXXX4398</v>
      </c>
      <c r="U25" s="20" t="str">
        <f>IF('S.D. Paste sheet'!U25="","",'S.D. Paste sheet'!U25)</f>
        <v/>
      </c>
      <c r="V25" s="20">
        <f>IF('S.D. Paste sheet'!V25="","",'S.D. Paste sheet'!V25)</f>
        <v>9636363969</v>
      </c>
      <c r="W25" s="20" t="str">
        <f>IF('S.D. Paste sheet'!W25="","",'S.D. Paste sheet'!W25)</f>
        <v>NEAR BUS STAND ,RAIPUR,BIRATIYAN KALLAN,306105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8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927</v>
      </c>
      <c r="D26" s="20">
        <f>IF('S.D. Paste sheet'!D26="","",'S.D. Paste sheet'!D26)</f>
        <v>44397</v>
      </c>
      <c r="E26" s="20" t="str">
        <f>IF('S.D. Paste sheet'!E26="","",UPPER('S.D. Paste sheet'!E26))</f>
        <v>PRAMOD BHATI</v>
      </c>
      <c r="F26" s="20" t="str">
        <f>IF('S.D. Paste sheet'!F26="","",'S.D. Paste sheet'!F26)</f>
        <v/>
      </c>
      <c r="G26" s="20" t="str">
        <f>IF('S.D. Paste sheet'!G26="","",UPPER('S.D. Paste sheet'!G26))</f>
        <v>PANKAJ</v>
      </c>
      <c r="H26" s="20" t="str">
        <f>IF('S.D. Paste sheet'!H26="","",UPPER('S.D. Paste sheet'!H26))</f>
        <v>PINKI</v>
      </c>
      <c r="I26" s="20" t="str">
        <f>IF('S.D. Paste sheet'!I26="","",'S.D. Paste sheet'!I26)</f>
        <v>M</v>
      </c>
      <c r="J26" s="20">
        <f>IF('S.D. Paste sheet'!J26="","",'S.D. Paste sheet'!J26)</f>
        <v>42400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41</v>
      </c>
      <c r="N26" s="20">
        <f>IF('S.D. Paste sheet'!N26="","",'S.D. Paste sheet'!N26)</f>
        <v>16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XXXX4951</v>
      </c>
      <c r="U26" s="20" t="str">
        <f>IF('S.D. Paste sheet'!U26="","",'S.D. Paste sheet'!U26)</f>
        <v/>
      </c>
      <c r="V26" s="20">
        <f>IF('S.D. Paste sheet'!V26="","",'S.D. Paste sheet'!V26)</f>
        <v>9001102701</v>
      </c>
      <c r="W26" s="20" t="str">
        <f>IF('S.D. Paste sheet'!W26="","",'S.D. Paste sheet'!W26)</f>
        <v>new colony bar , near bus stand , village bar, post bar,RAIPUR,BAR,306105</v>
      </c>
      <c r="X26" s="20">
        <f>IF('S.D. Paste sheet'!X26="","",'S.D. Paste sheet'!X26)</f>
        <v>144000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1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938</v>
      </c>
      <c r="D27" s="20">
        <f>IF('S.D. Paste sheet'!D27="","",'S.D. Paste sheet'!D27)</f>
        <v>44397</v>
      </c>
      <c r="E27" s="20" t="str">
        <f>IF('S.D. Paste sheet'!E27="","",UPPER('S.D. Paste sheet'!E27))</f>
        <v>PRAVEEN GURJAR</v>
      </c>
      <c r="F27" s="20" t="str">
        <f>IF('S.D. Paste sheet'!F27="","",'S.D. Paste sheet'!F27)</f>
        <v/>
      </c>
      <c r="G27" s="20" t="str">
        <f>IF('S.D. Paste sheet'!G27="","",UPPER('S.D. Paste sheet'!G27))</f>
        <v>SUKHDEV</v>
      </c>
      <c r="H27" s="20" t="str">
        <f>IF('S.D. Paste sheet'!H27="","",UPPER('S.D. Paste sheet'!H27))</f>
        <v>MANJU DEVI</v>
      </c>
      <c r="I27" s="20" t="str">
        <f>IF('S.D. Paste sheet'!I27="","",'S.D. Paste sheet'!I27)</f>
        <v>M</v>
      </c>
      <c r="J27" s="20">
        <f>IF('S.D. Paste sheet'!J27="","",'S.D. Paste sheet'!J27)</f>
        <v>42179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41</v>
      </c>
      <c r="N27" s="20">
        <f>IF('S.D. Paste sheet'!N27="","",'S.D. Paste sheet'!N27)</f>
        <v>10</v>
      </c>
      <c r="O27" s="20" t="str">
        <f>IF('S.D. Paste sheet'!O27="","",'S.D. Paste sheet'!O27)</f>
        <v>SBC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/>
      </c>
      <c r="U27" s="20" t="str">
        <f>IF('S.D. Paste sheet'!U27="","",'S.D. Paste sheet'!U27)</f>
        <v/>
      </c>
      <c r="V27" s="20">
        <f>IF('S.D. Paste sheet'!V27="","",'S.D. Paste sheet'!V27)</f>
        <v>7737969735</v>
      </c>
      <c r="W27" s="20" t="str">
        <f>IF('S.D. Paste sheet'!W27="","",'S.D. Paste sheet'!W27)</f>
        <v>BAR,RAIPUR,BAR,306105</v>
      </c>
      <c r="X27" s="20">
        <f>IF('S.D. Paste sheet'!X27="","",'S.D. Paste sheet'!X27)</f>
        <v>120000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950</v>
      </c>
      <c r="D28" s="20">
        <f>IF('S.D. Paste sheet'!D28="","",'S.D. Paste sheet'!D28)</f>
        <v>44397</v>
      </c>
      <c r="E28" s="20" t="str">
        <f>IF('S.D. Paste sheet'!E28="","",UPPER('S.D. Paste sheet'!E28))</f>
        <v>PRIYANSHU</v>
      </c>
      <c r="F28" s="20" t="str">
        <f>IF('S.D. Paste sheet'!F28="","",'S.D. Paste sheet'!F28)</f>
        <v/>
      </c>
      <c r="G28" s="20" t="str">
        <f>IF('S.D. Paste sheet'!G28="","",UPPER('S.D. Paste sheet'!G28))</f>
        <v>KULDEEP</v>
      </c>
      <c r="H28" s="20" t="str">
        <f>IF('S.D. Paste sheet'!H28="","",UPPER('S.D. Paste sheet'!H28))</f>
        <v>KHUSBOO MALI</v>
      </c>
      <c r="I28" s="20" t="str">
        <f>IF('S.D. Paste sheet'!I28="","",'S.D. Paste sheet'!I28)</f>
        <v>M</v>
      </c>
      <c r="J28" s="20">
        <f>IF('S.D. Paste sheet'!J28="","",'S.D. Paste sheet'!J28)</f>
        <v>42427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41</v>
      </c>
      <c r="N28" s="20">
        <f>IF('S.D. Paste sheet'!N28="","",'S.D. Paste sheet'!N28)</f>
        <v>6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/>
      </c>
      <c r="U28" s="20" t="str">
        <f>IF('S.D. Paste sheet'!U28="","",'S.D. Paste sheet'!U28)</f>
        <v/>
      </c>
      <c r="V28" s="20">
        <f>IF('S.D. Paste sheet'!V28="","",'S.D. Paste sheet'!V28)</f>
        <v>6375404158</v>
      </c>
      <c r="W28" s="20" t="str">
        <f>IF('S.D. Paste sheet'!W28="","",'S.D. Paste sheet'!W28)</f>
        <v>REL MAGRA,RAIPUR,BAR,306105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3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945</v>
      </c>
      <c r="D29" s="20">
        <f>IF('S.D. Paste sheet'!D29="","",'S.D. Paste sheet'!D29)</f>
        <v>44397</v>
      </c>
      <c r="E29" s="20" t="str">
        <f>IF('S.D. Paste sheet'!E29="","",UPPER('S.D. Paste sheet'!E29))</f>
        <v>PRIYANSHU RAWAT</v>
      </c>
      <c r="F29" s="20" t="str">
        <f>IF('S.D. Paste sheet'!F29="","",'S.D. Paste sheet'!F29)</f>
        <v/>
      </c>
      <c r="G29" s="20" t="str">
        <f>IF('S.D. Paste sheet'!G29="","",UPPER('S.D. Paste sheet'!G29))</f>
        <v>MANOHAR SINGH</v>
      </c>
      <c r="H29" s="20" t="str">
        <f>IF('S.D. Paste sheet'!H29="","",UPPER('S.D. Paste sheet'!H29))</f>
        <v>SAPNA</v>
      </c>
      <c r="I29" s="20" t="str">
        <f>IF('S.D. Paste sheet'!I29="","",'S.D. Paste sheet'!I29)</f>
        <v>M</v>
      </c>
      <c r="J29" s="20">
        <f>IF('S.D. Paste sheet'!J29="","",'S.D. Paste sheet'!J29)</f>
        <v>42207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41</v>
      </c>
      <c r="N29" s="20">
        <f>IF('S.D. Paste sheet'!N29="","",'S.D. Paste sheet'!N29)</f>
        <v>11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XXXX7621</v>
      </c>
      <c r="U29" s="20" t="str">
        <f>IF('S.D. Paste sheet'!U29="","",'S.D. Paste sheet'!U29)</f>
        <v/>
      </c>
      <c r="V29" s="20">
        <f>IF('S.D. Paste sheet'!V29="","",'S.D. Paste sheet'!V29)</f>
        <v>8209451757</v>
      </c>
      <c r="W29" s="20" t="str">
        <f>IF('S.D. Paste sheet'!W29="","",'S.D. Paste sheet'!W29)</f>
        <v>new colony bar , near bus stand , village bar, post bar,RAIPUR,BAR,306105</v>
      </c>
      <c r="X29" s="20">
        <f>IF('S.D. Paste sheet'!X29="","",'S.D. Paste sheet'!X29)</f>
        <v>72000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928</v>
      </c>
      <c r="D30" s="20">
        <f>IF('S.D. Paste sheet'!D30="","",'S.D. Paste sheet'!D30)</f>
        <v>44397</v>
      </c>
      <c r="E30" s="20" t="str">
        <f>IF('S.D. Paste sheet'!E30="","",UPPER('S.D. Paste sheet'!E30))</f>
        <v>RANVEER</v>
      </c>
      <c r="F30" s="20" t="str">
        <f>IF('S.D. Paste sheet'!F30="","",'S.D. Paste sheet'!F30)</f>
        <v/>
      </c>
      <c r="G30" s="20" t="str">
        <f>IF('S.D. Paste sheet'!G30="","",UPPER('S.D. Paste sheet'!G30))</f>
        <v>TOTA RAM</v>
      </c>
      <c r="H30" s="20" t="str">
        <f>IF('S.D. Paste sheet'!H30="","",UPPER('S.D. Paste sheet'!H30))</f>
        <v>JAYA</v>
      </c>
      <c r="I30" s="20" t="str">
        <f>IF('S.D. Paste sheet'!I30="","",'S.D. Paste sheet'!I30)</f>
        <v>M</v>
      </c>
      <c r="J30" s="20">
        <f>IF('S.D. Paste sheet'!J30="","",'S.D. Paste sheet'!J30)</f>
        <v>42411</v>
      </c>
      <c r="K30" s="20">
        <f>IF('S.D. Paste sheet'!K30="","",'S.D. Paste sheet'!K30)</f>
        <v>129</v>
      </c>
      <c r="L30" s="20" t="str">
        <f>IF('S.D. Paste sheet'!L30="","",'S.D. Paste sheet'!L30)</f>
        <v/>
      </c>
      <c r="M30" s="20">
        <f>IF('S.D. Paste sheet'!M30="","",'S.D. Paste sheet'!M30)</f>
        <v>41</v>
      </c>
      <c r="N30" s="20">
        <f>IF('S.D. Paste sheet'!N30="","",'S.D. Paste sheet'!N30)</f>
        <v>12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XXXX7009</v>
      </c>
      <c r="U30" s="20" t="str">
        <f>IF('S.D. Paste sheet'!U30="","",'S.D. Paste sheet'!U30)</f>
        <v/>
      </c>
      <c r="V30" s="20">
        <f>IF('S.D. Paste sheet'!V30="","",'S.D. Paste sheet'!V30)</f>
        <v>8104771274</v>
      </c>
      <c r="W30" s="20" t="str">
        <f>IF('S.D. Paste sheet'!W30="","",'S.D. Paste sheet'!W30)</f>
        <v>MEGHRDA ROAD BAR, RAIPUR,BAR,306105</v>
      </c>
      <c r="X30" s="20">
        <f>IF('S.D. Paste sheet'!X30="","",'S.D. Paste sheet'!X30)</f>
        <v>140000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6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947</v>
      </c>
      <c r="D31" s="20">
        <f>IF('S.D. Paste sheet'!D31="","",'S.D. Paste sheet'!D31)</f>
        <v>44397</v>
      </c>
      <c r="E31" s="20" t="str">
        <f>IF('S.D. Paste sheet'!E31="","",UPPER('S.D. Paste sheet'!E31))</f>
        <v>SURAJ BHATI</v>
      </c>
      <c r="F31" s="20" t="str">
        <f>IF('S.D. Paste sheet'!F31="","",'S.D. Paste sheet'!F31)</f>
        <v/>
      </c>
      <c r="G31" s="20" t="str">
        <f>IF('S.D. Paste sheet'!G31="","",UPPER('S.D. Paste sheet'!G31))</f>
        <v>RAJURAM BHATI</v>
      </c>
      <c r="H31" s="20" t="str">
        <f>IF('S.D. Paste sheet'!H31="","",UPPER('S.D. Paste sheet'!H31))</f>
        <v>REKHA DEVI</v>
      </c>
      <c r="I31" s="20" t="str">
        <f>IF('S.D. Paste sheet'!I31="","",'S.D. Paste sheet'!I31)</f>
        <v>M</v>
      </c>
      <c r="J31" s="20">
        <f>IF('S.D. Paste sheet'!J31="","",'S.D. Paste sheet'!J31)</f>
        <v>42203</v>
      </c>
      <c r="K31" s="20">
        <f>IF('S.D. Paste sheet'!K31="","",'S.D. Paste sheet'!K31)</f>
        <v>130</v>
      </c>
      <c r="L31" s="20" t="str">
        <f>IF('S.D. Paste sheet'!L31="","",'S.D. Paste sheet'!L31)</f>
        <v/>
      </c>
      <c r="M31" s="20">
        <f>IF('S.D. Paste sheet'!M31="","",'S.D. Paste sheet'!M31)</f>
        <v>41</v>
      </c>
      <c r="N31" s="20">
        <f>IF('S.D. Paste sheet'!N31="","",'S.D. Paste sheet'!N31)</f>
        <v>10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XXXX7800</v>
      </c>
      <c r="U31" s="20" t="str">
        <f>IF('S.D. Paste sheet'!U31="","",'S.D. Paste sheet'!U31)</f>
        <v/>
      </c>
      <c r="V31" s="20">
        <f>IF('S.D. Paste sheet'!V31="","",'S.D. Paste sheet'!V31)</f>
        <v>9829470240</v>
      </c>
      <c r="W31" s="20" t="str">
        <f>IF('S.D. Paste sheet'!W31="","",'S.D. Paste sheet'!W31)</f>
        <v>DHOLIDHED BAR,RAIPUR,BAR,306105</v>
      </c>
      <c r="X31" s="20">
        <f>IF('S.D. Paste sheet'!X31="","",'S.D. Paste sheet'!X31)</f>
        <v>360000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1</v>
      </c>
      <c r="B32" s="20" t="str">
        <f>IF('S.D. Paste sheet'!B32="","",'S.D. Paste sheet'!B32)</f>
        <v>A</v>
      </c>
      <c r="C32" s="20">
        <f>IF('S.D. Paste sheet'!C32="","",'S.D. Paste sheet'!C32)</f>
        <v>930</v>
      </c>
      <c r="D32" s="20">
        <f>IF('S.D. Paste sheet'!D32="","",'S.D. Paste sheet'!D32)</f>
        <v>44397</v>
      </c>
      <c r="E32" s="20" t="str">
        <f>IF('S.D. Paste sheet'!E32="","",UPPER('S.D. Paste sheet'!E32))</f>
        <v>YUVRAJ SHARMA</v>
      </c>
      <c r="F32" s="20" t="str">
        <f>IF('S.D. Paste sheet'!F32="","",'S.D. Paste sheet'!F32)</f>
        <v/>
      </c>
      <c r="G32" s="20" t="str">
        <f>IF('S.D. Paste sheet'!G32="","",UPPER('S.D. Paste sheet'!G32))</f>
        <v>ARVIND SHARMA</v>
      </c>
      <c r="H32" s="20" t="str">
        <f>IF('S.D. Paste sheet'!H32="","",UPPER('S.D. Paste sheet'!H32))</f>
        <v>ANKITA SHARMA</v>
      </c>
      <c r="I32" s="20" t="str">
        <f>IF('S.D. Paste sheet'!I32="","",'S.D. Paste sheet'!I32)</f>
        <v>M</v>
      </c>
      <c r="J32" s="20">
        <f>IF('S.D. Paste sheet'!J32="","",'S.D. Paste sheet'!J32)</f>
        <v>42076</v>
      </c>
      <c r="K32" s="20">
        <f>IF('S.D. Paste sheet'!K32="","",'S.D. Paste sheet'!K32)</f>
        <v>131</v>
      </c>
      <c r="L32" s="20" t="str">
        <f>IF('S.D. Paste sheet'!L32="","",'S.D. Paste sheet'!L32)</f>
        <v/>
      </c>
      <c r="M32" s="20">
        <f>IF('S.D. Paste sheet'!M32="","",'S.D. Paste sheet'!M32)</f>
        <v>41</v>
      </c>
      <c r="N32" s="20">
        <f>IF('S.D. Paste sheet'!N32="","",'S.D. Paste sheet'!N32)</f>
        <v>17</v>
      </c>
      <c r="O32" s="20" t="str">
        <f>IF('S.D. Paste sheet'!O32="","",'S.D. Paste sheet'!O32)</f>
        <v>OBC</v>
      </c>
      <c r="P32" s="20" t="str">
        <f>IF('S.D. Paste sheet'!P32="","",'S.D. Paste sheet'!P32)</f>
        <v>Hindu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XXXX5879</v>
      </c>
      <c r="U32" s="20" t="str">
        <f>IF('S.D. Paste sheet'!U32="","",'S.D. Paste sheet'!U32)</f>
        <v/>
      </c>
      <c r="V32" s="20">
        <f>IF('S.D. Paste sheet'!V32="","",'S.D. Paste sheet'!V32)</f>
        <v>9413269510</v>
      </c>
      <c r="W32" s="20" t="str">
        <f>IF('S.D. Paste sheet'!W32="","",'S.D. Paste sheet'!W32)</f>
        <v>NEAR POST OFFICE BAR,RAIPUR,BAR,306105</v>
      </c>
      <c r="X32" s="20">
        <f>IF('S.D. Paste sheet'!X32="","",'S.D. Paste sheet'!X32)</f>
        <v>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No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1</v>
      </c>
      <c r="B33" s="20" t="str">
        <f>IF('S.D. Paste sheet'!B33="","",'S.D. Paste sheet'!B33)</f>
        <v>A</v>
      </c>
      <c r="C33" s="20">
        <f>IF('S.D. Paste sheet'!C33="","",'S.D. Paste sheet'!C33)</f>
        <v>941</v>
      </c>
      <c r="D33" s="20">
        <f>IF('S.D. Paste sheet'!D33="","",'S.D. Paste sheet'!D33)</f>
        <v>44397</v>
      </c>
      <c r="E33" s="20" t="str">
        <f>IF('S.D. Paste sheet'!E33="","",UPPER('S.D. Paste sheet'!E33))</f>
        <v>ZEENAT SHEIKH</v>
      </c>
      <c r="F33" s="20" t="str">
        <f>IF('S.D. Paste sheet'!F33="","",'S.D. Paste sheet'!F33)</f>
        <v/>
      </c>
      <c r="G33" s="20" t="str">
        <f>IF('S.D. Paste sheet'!G33="","",UPPER('S.D. Paste sheet'!G33))</f>
        <v>SAMEER SHEIKH</v>
      </c>
      <c r="H33" s="20" t="str">
        <f>IF('S.D. Paste sheet'!H33="","",UPPER('S.D. Paste sheet'!H33))</f>
        <v>SHABNAM KHNAM</v>
      </c>
      <c r="I33" s="20" t="str">
        <f>IF('S.D. Paste sheet'!I33="","",'S.D. Paste sheet'!I33)</f>
        <v>F</v>
      </c>
      <c r="J33" s="20">
        <f>IF('S.D. Paste sheet'!J33="","",'S.D. Paste sheet'!J33)</f>
        <v>42071</v>
      </c>
      <c r="K33" s="20">
        <f>IF('S.D. Paste sheet'!K33="","",'S.D. Paste sheet'!K33)</f>
        <v>132</v>
      </c>
      <c r="L33" s="20" t="str">
        <f>IF('S.D. Paste sheet'!L33="","",'S.D. Paste sheet'!L33)</f>
        <v/>
      </c>
      <c r="M33" s="20">
        <f>IF('S.D. Paste sheet'!M33="","",'S.D. Paste sheet'!M33)</f>
        <v>41</v>
      </c>
      <c r="N33" s="20">
        <f>IF('S.D. Paste sheet'!N33="","",'S.D. Paste sheet'!N33)</f>
        <v>14</v>
      </c>
      <c r="O33" s="20" t="str">
        <f>IF('S.D. Paste sheet'!O33="","",'S.D. Paste sheet'!O33)</f>
        <v>GEN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XXXX6896</v>
      </c>
      <c r="U33" s="20" t="str">
        <f>IF('S.D. Paste sheet'!U33="","",'S.D. Paste sheet'!U33)</f>
        <v/>
      </c>
      <c r="V33" s="20">
        <f>IF('S.D. Paste sheet'!V33="","",'S.D. Paste sheet'!V33)</f>
        <v>9602864242</v>
      </c>
      <c r="W33" s="20" t="str">
        <f>IF('S.D. Paste sheet'!W33="","",'S.D. Paste sheet'!W33)</f>
        <v>BAGGAR MOHALLA RAIPUR,RAIPUR,RAIPUR,306105</v>
      </c>
      <c r="X33" s="20">
        <f>IF('S.D. Paste sheet'!X33="","",'S.D. Paste sheet'!X33)</f>
        <v>54000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747</v>
      </c>
      <c r="D34" s="20">
        <f>IF('S.D. Paste sheet'!D34="","",'S.D. Paste sheet'!D34)</f>
        <v>44060</v>
      </c>
      <c r="E34" s="20" t="str">
        <f>IF('S.D. Paste sheet'!E34="","",UPPER('S.D. Paste sheet'!E34))</f>
        <v>AAHIL MURTUJA</v>
      </c>
      <c r="F34" s="20" t="str">
        <f>IF('S.D. Paste sheet'!F34="","",'S.D. Paste sheet'!F34)</f>
        <v/>
      </c>
      <c r="G34" s="20" t="str">
        <f>IF('S.D. Paste sheet'!G34="","",UPPER('S.D. Paste sheet'!G34))</f>
        <v>MURTUJA QURESHI</v>
      </c>
      <c r="H34" s="20" t="str">
        <f>IF('S.D. Paste sheet'!H34="","",UPPER('S.D. Paste sheet'!H34))</f>
        <v>FARIDA BANO</v>
      </c>
      <c r="I34" s="20" t="str">
        <f>IF('S.D. Paste sheet'!I34="","",'S.D. Paste sheet'!I34)</f>
        <v>M</v>
      </c>
      <c r="J34" s="20">
        <f>IF('S.D. Paste sheet'!J34="","",'S.D. Paste sheet'!J34)</f>
        <v>42170</v>
      </c>
      <c r="K34" s="20">
        <f>IF('S.D. Paste sheet'!K34="","",'S.D. Paste sheet'!K34)</f>
        <v>201</v>
      </c>
      <c r="L34" s="20" t="str">
        <f>IF('S.D. Paste sheet'!L34="","",'S.D. Paste sheet'!L34)</f>
        <v/>
      </c>
      <c r="M34" s="20">
        <f>IF('S.D. Paste sheet'!M34="","",'S.D. Paste sheet'!M34)</f>
        <v>41</v>
      </c>
      <c r="N34" s="20">
        <f>IF('S.D. Paste sheet'!N34="","",'S.D. Paste sheet'!N34)</f>
        <v>37</v>
      </c>
      <c r="O34" s="20" t="str">
        <f>IF('S.D. Paste sheet'!O34="","",'S.D. Paste sheet'!O34)</f>
        <v>OBC</v>
      </c>
      <c r="P34" s="20" t="str">
        <f>IF('S.D. Paste sheet'!P34="","",'S.D. Paste sheet'!P34)</f>
        <v>Muslim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XXXX4413</v>
      </c>
      <c r="U34" s="20" t="str">
        <f>IF('S.D. Paste sheet'!U34="","",'S.D. Paste sheet'!U34)</f>
        <v/>
      </c>
      <c r="V34" s="20">
        <f>IF('S.D. Paste sheet'!V34="","",'S.D. Paste sheet'!V34)</f>
        <v>9414391771</v>
      </c>
      <c r="W34" s="20" t="str">
        <f>IF('S.D. Paste sheet'!W34="","",'S.D. Paste sheet'!W34)</f>
        <v>VYAPARI MOHHALA,RAIPUR,BAR,306105</v>
      </c>
      <c r="X34" s="20">
        <f>IF('S.D. Paste sheet'!X34="","",'S.D. Paste sheet'!X34)</f>
        <v>200000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Yes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731</v>
      </c>
      <c r="D35" s="20">
        <f>IF('S.D. Paste sheet'!D35="","",'S.D. Paste sheet'!D35)</f>
        <v>44060</v>
      </c>
      <c r="E35" s="20" t="str">
        <f>IF('S.D. Paste sheet'!E35="","",UPPER('S.D. Paste sheet'!E35))</f>
        <v>ALIZA</v>
      </c>
      <c r="F35" s="20" t="str">
        <f>IF('S.D. Paste sheet'!F35="","",'S.D. Paste sheet'!F35)</f>
        <v/>
      </c>
      <c r="G35" s="20" t="str">
        <f>IF('S.D. Paste sheet'!G35="","",UPPER('S.D. Paste sheet'!G35))</f>
        <v>MOHAMMAD SHAHJAD</v>
      </c>
      <c r="H35" s="20" t="str">
        <f>IF('S.D. Paste sheet'!H35="","",UPPER('S.D. Paste sheet'!H35))</f>
        <v>RESHMA BANO</v>
      </c>
      <c r="I35" s="20" t="str">
        <f>IF('S.D. Paste sheet'!I35="","",'S.D. Paste sheet'!I35)</f>
        <v>F</v>
      </c>
      <c r="J35" s="20">
        <f>IF('S.D. Paste sheet'!J35="","",'S.D. Paste sheet'!J35)</f>
        <v>41736</v>
      </c>
      <c r="K35" s="20">
        <f>IF('S.D. Paste sheet'!K35="","",'S.D. Paste sheet'!K35)</f>
        <v>202</v>
      </c>
      <c r="L35" s="20" t="str">
        <f>IF('S.D. Paste sheet'!L35="","",'S.D. Paste sheet'!L35)</f>
        <v/>
      </c>
      <c r="M35" s="20">
        <f>IF('S.D. Paste sheet'!M35="","",'S.D. Paste sheet'!M35)</f>
        <v>41</v>
      </c>
      <c r="N35" s="20">
        <f>IF('S.D. Paste sheet'!N35="","",'S.D. Paste sheet'!N35)</f>
        <v>30</v>
      </c>
      <c r="O35" s="20" t="str">
        <f>IF('S.D. Paste sheet'!O35="","",'S.D. Paste sheet'!O35)</f>
        <v>OBC</v>
      </c>
      <c r="P35" s="20" t="str">
        <f>IF('S.D. Paste sheet'!P35="","",'S.D. Paste sheet'!P35)</f>
        <v>Muslim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XXXX4413</v>
      </c>
      <c r="U35" s="20" t="str">
        <f>IF('S.D. Paste sheet'!U35="","",'S.D. Paste sheet'!U35)</f>
        <v/>
      </c>
      <c r="V35" s="20">
        <f>IF('S.D. Paste sheet'!V35="","",'S.D. Paste sheet'!V35)</f>
        <v>9829101955</v>
      </c>
      <c r="W35" s="20" t="str">
        <f>IF('S.D. Paste sheet'!W35="","",'S.D. Paste sheet'!W35)</f>
        <v>RAMDEV NAGAR, JODHPUR ROAD, BAR , PALI,PALI,bar,306105</v>
      </c>
      <c r="X35" s="20">
        <f>IF('S.D. Paste sheet'!X35="","",'S.D. Paste sheet'!X35)</f>
        <v>36000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Yes</v>
      </c>
      <c r="AB35" s="20">
        <f>IF('S.D. Paste sheet'!AB35="","",'S.D. Paste sheet'!AB35)</f>
        <v>8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759</v>
      </c>
      <c r="D36" s="20">
        <f>IF('S.D. Paste sheet'!D36="","",'S.D. Paste sheet'!D36)</f>
        <v>44060</v>
      </c>
      <c r="E36" s="20" t="str">
        <f>IF('S.D. Paste sheet'!E36="","",UPPER('S.D. Paste sheet'!E36))</f>
        <v>ANMOL SHARMA</v>
      </c>
      <c r="F36" s="20" t="str">
        <f>IF('S.D. Paste sheet'!F36="","",'S.D. Paste sheet'!F36)</f>
        <v/>
      </c>
      <c r="G36" s="20" t="str">
        <f>IF('S.D. Paste sheet'!G36="","",UPPER('S.D. Paste sheet'!G36))</f>
        <v>MUKESH</v>
      </c>
      <c r="H36" s="20" t="str">
        <f>IF('S.D. Paste sheet'!H36="","",UPPER('S.D. Paste sheet'!H36))</f>
        <v>CHANDRAKANTA SHARMA</v>
      </c>
      <c r="I36" s="20" t="str">
        <f>IF('S.D. Paste sheet'!I36="","",'S.D. Paste sheet'!I36)</f>
        <v>M</v>
      </c>
      <c r="J36" s="20">
        <f>IF('S.D. Paste sheet'!J36="","",'S.D. Paste sheet'!J36)</f>
        <v>42005</v>
      </c>
      <c r="K36" s="20">
        <f>IF('S.D. Paste sheet'!K36="","",'S.D. Paste sheet'!K36)</f>
        <v>203</v>
      </c>
      <c r="L36" s="20" t="str">
        <f>IF('S.D. Paste sheet'!L36="","",'S.D. Paste sheet'!L36)</f>
        <v/>
      </c>
      <c r="M36" s="20">
        <f>IF('S.D. Paste sheet'!M36="","",'S.D. Paste sheet'!M36)</f>
        <v>41</v>
      </c>
      <c r="N36" s="20">
        <f>IF('S.D. Paste sheet'!N36="","",'S.D. Paste sheet'!N36)</f>
        <v>23</v>
      </c>
      <c r="O36" s="20" t="str">
        <f>IF('S.D. Paste sheet'!O36="","",'S.D. Paste sheet'!O36)</f>
        <v>GEN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XXXX6543</v>
      </c>
      <c r="U36" s="20" t="str">
        <f>IF('S.D. Paste sheet'!U36="","",'S.D. Paste sheet'!U36)</f>
        <v/>
      </c>
      <c r="V36" s="20">
        <f>IF('S.D. Paste sheet'!V36="","",'S.D. Paste sheet'!V36)</f>
        <v>9829160585</v>
      </c>
      <c r="W36" s="20" t="str">
        <f>IF('S.D. Paste sheet'!W36="","",'S.D. Paste sheet'!W36)</f>
        <v>RAMDEV NAGAR JODHPUR ROAD ,RAIPUR,BAR,306105</v>
      </c>
      <c r="X36" s="20">
        <f>IF('S.D. Paste sheet'!X36="","",'S.D. Paste sheet'!X36)</f>
        <v>48000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7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754</v>
      </c>
      <c r="D37" s="20">
        <f>IF('S.D. Paste sheet'!D37="","",'S.D. Paste sheet'!D37)</f>
        <v>44060</v>
      </c>
      <c r="E37" s="20" t="str">
        <f>IF('S.D. Paste sheet'!E37="","",UPPER('S.D. Paste sheet'!E37))</f>
        <v>ASHWINI</v>
      </c>
      <c r="F37" s="20" t="str">
        <f>IF('S.D. Paste sheet'!F37="","",'S.D. Paste sheet'!F37)</f>
        <v/>
      </c>
      <c r="G37" s="20" t="str">
        <f>IF('S.D. Paste sheet'!G37="","",UPPER('S.D. Paste sheet'!G37))</f>
        <v>DINESH</v>
      </c>
      <c r="H37" s="20" t="str">
        <f>IF('S.D. Paste sheet'!H37="","",UPPER('S.D. Paste sheet'!H37))</f>
        <v>ASHA DEVI</v>
      </c>
      <c r="I37" s="20" t="str">
        <f>IF('S.D. Paste sheet'!I37="","",'S.D. Paste sheet'!I37)</f>
        <v>F</v>
      </c>
      <c r="J37" s="20">
        <f>IF('S.D. Paste sheet'!J37="","",'S.D. Paste sheet'!J37)</f>
        <v>42225</v>
      </c>
      <c r="K37" s="20">
        <f>IF('S.D. Paste sheet'!K37="","",'S.D. Paste sheet'!K37)</f>
        <v>204</v>
      </c>
      <c r="L37" s="20" t="str">
        <f>IF('S.D. Paste sheet'!L37="","",'S.D. Paste sheet'!L37)</f>
        <v/>
      </c>
      <c r="M37" s="20">
        <f>IF('S.D. Paste sheet'!M37="","",'S.D. Paste sheet'!M37)</f>
        <v>41</v>
      </c>
      <c r="N37" s="20">
        <f>IF('S.D. Paste sheet'!N37="","",'S.D. Paste sheet'!N37)</f>
        <v>22</v>
      </c>
      <c r="O37" s="20" t="str">
        <f>IF('S.D. Paste sheet'!O37="","",'S.D. Paste sheet'!O37)</f>
        <v>SC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XXXX0699</v>
      </c>
      <c r="U37" s="20" t="str">
        <f>IF('S.D. Paste sheet'!U37="","",'S.D. Paste sheet'!U37)</f>
        <v/>
      </c>
      <c r="V37" s="20">
        <f>IF('S.D. Paste sheet'!V37="","",'S.D. Paste sheet'!V37)</f>
        <v>9929913423</v>
      </c>
      <c r="W37" s="20" t="str">
        <f>IF('S.D. Paste sheet'!W37="","",'S.D. Paste sheet'!W37)</f>
        <v>BIRANTIYA KALLA ,RAIPUR,BIRANTIYA KALLA,306105</v>
      </c>
      <c r="X37" s="20">
        <f>IF('S.D. Paste sheet'!X37="","",'S.D. Paste sheet'!X37)</f>
        <v>55000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7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758</v>
      </c>
      <c r="D38" s="20">
        <f>IF('S.D. Paste sheet'!D38="","",'S.D. Paste sheet'!D38)</f>
        <v>44060</v>
      </c>
      <c r="E38" s="20" t="str">
        <f>IF('S.D. Paste sheet'!E38="","",UPPER('S.D. Paste sheet'!E38))</f>
        <v>AYUSH PRAJAPAT</v>
      </c>
      <c r="F38" s="20" t="str">
        <f>IF('S.D. Paste sheet'!F38="","",'S.D. Paste sheet'!F38)</f>
        <v/>
      </c>
      <c r="G38" s="20" t="str">
        <f>IF('S.D. Paste sheet'!G38="","",UPPER('S.D. Paste sheet'!G38))</f>
        <v>LALIT KUMAR PRAJAPAT</v>
      </c>
      <c r="H38" s="20" t="str">
        <f>IF('S.D. Paste sheet'!H38="","",UPPER('S.D. Paste sheet'!H38))</f>
        <v>SONU</v>
      </c>
      <c r="I38" s="20" t="str">
        <f>IF('S.D. Paste sheet'!I38="","",'S.D. Paste sheet'!I38)</f>
        <v>M</v>
      </c>
      <c r="J38" s="20">
        <f>IF('S.D. Paste sheet'!J38="","",'S.D. Paste sheet'!J38)</f>
        <v>41976</v>
      </c>
      <c r="K38" s="20">
        <f>IF('S.D. Paste sheet'!K38="","",'S.D. Paste sheet'!K38)</f>
        <v>205</v>
      </c>
      <c r="L38" s="20" t="str">
        <f>IF('S.D. Paste sheet'!L38="","",'S.D. Paste sheet'!L38)</f>
        <v/>
      </c>
      <c r="M38" s="20">
        <f>IF('S.D. Paste sheet'!M38="","",'S.D. Paste sheet'!M38)</f>
        <v>41</v>
      </c>
      <c r="N38" s="20">
        <f>IF('S.D. Paste sheet'!N38="","",'S.D. Paste sheet'!N38)</f>
        <v>32</v>
      </c>
      <c r="O38" s="20" t="str">
        <f>IF('S.D. Paste sheet'!O38="","",'S.D. Paste sheet'!O38)</f>
        <v>OBC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XXXX3008</v>
      </c>
      <c r="U38" s="20" t="str">
        <f>IF('S.D. Paste sheet'!U38="","",'S.D. Paste sheet'!U38)</f>
        <v/>
      </c>
      <c r="V38" s="20">
        <f>IF('S.D. Paste sheet'!V38="","",'S.D. Paste sheet'!V38)</f>
        <v>6354120572</v>
      </c>
      <c r="W38" s="20" t="str">
        <f>IF('S.D. Paste sheet'!W38="","",'S.D. Paste sheet'!W38)</f>
        <v>GANDHI NAGAR JODHPUR ROAD ,RAIPUR,BAR,306105</v>
      </c>
      <c r="X38" s="20">
        <f>IF('S.D. Paste sheet'!X38="","",'S.D. Paste sheet'!X38)</f>
        <v>96000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739</v>
      </c>
      <c r="D39" s="20">
        <f>IF('S.D. Paste sheet'!D39="","",'S.D. Paste sheet'!D39)</f>
        <v>44060</v>
      </c>
      <c r="E39" s="20" t="str">
        <f>IF('S.D. Paste sheet'!E39="","",UPPER('S.D. Paste sheet'!E39))</f>
        <v>BHAGY LAXMI RATHORE</v>
      </c>
      <c r="F39" s="20" t="str">
        <f>IF('S.D. Paste sheet'!F39="","",'S.D. Paste sheet'!F39)</f>
        <v/>
      </c>
      <c r="G39" s="20" t="str">
        <f>IF('S.D. Paste sheet'!G39="","",UPPER('S.D. Paste sheet'!G39))</f>
        <v>BHAGWAN SINGH</v>
      </c>
      <c r="H39" s="20" t="str">
        <f>IF('S.D. Paste sheet'!H39="","",UPPER('S.D. Paste sheet'!H39))</f>
        <v>ANITA KANWAR</v>
      </c>
      <c r="I39" s="20" t="str">
        <f>IF('S.D. Paste sheet'!I39="","",'S.D. Paste sheet'!I39)</f>
        <v>F</v>
      </c>
      <c r="J39" s="20">
        <f>IF('S.D. Paste sheet'!J39="","",'S.D. Paste sheet'!J39)</f>
        <v>41607</v>
      </c>
      <c r="K39" s="20">
        <f>IF('S.D. Paste sheet'!K39="","",'S.D. Paste sheet'!K39)</f>
        <v>206</v>
      </c>
      <c r="L39" s="20" t="str">
        <f>IF('S.D. Paste sheet'!L39="","",'S.D. Paste sheet'!L39)</f>
        <v/>
      </c>
      <c r="M39" s="20">
        <f>IF('S.D. Paste sheet'!M39="","",'S.D. Paste sheet'!M39)</f>
        <v>41</v>
      </c>
      <c r="N39" s="20">
        <f>IF('S.D. Paste sheet'!N39="","",'S.D. Paste sheet'!N39)</f>
        <v>5</v>
      </c>
      <c r="O39" s="20" t="str">
        <f>IF('S.D. Paste sheet'!O39="","",'S.D. Paste sheet'!O39)</f>
        <v>GEN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XXXX6825</v>
      </c>
      <c r="U39" s="20" t="str">
        <f>IF('S.D. Paste sheet'!U39="","",'S.D. Paste sheet'!U39)</f>
        <v/>
      </c>
      <c r="V39" s="20">
        <f>IF('S.D. Paste sheet'!V39="","",'S.D. Paste sheet'!V39)</f>
        <v>8209873824</v>
      </c>
      <c r="W39" s="20" t="str">
        <f>IF('S.D. Paste sheet'!W39="","",'S.D. Paste sheet'!W39)</f>
        <v>MEGHWALO KA BAAS ,RAIPUR,HAKIWAS,306105</v>
      </c>
      <c r="X39" s="20">
        <f>IF('S.D. Paste sheet'!X39="","",'S.D. Paste sheet'!X39)</f>
        <v>108000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9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887</v>
      </c>
      <c r="D40" s="20">
        <f>IF('S.D. Paste sheet'!D40="","",'S.D. Paste sheet'!D40)</f>
        <v>44081</v>
      </c>
      <c r="E40" s="20" t="str">
        <f>IF('S.D. Paste sheet'!E40="","",UPPER('S.D. Paste sheet'!E40))</f>
        <v>BHAGYA SHREE</v>
      </c>
      <c r="F40" s="20" t="str">
        <f>IF('S.D. Paste sheet'!F40="","",'S.D. Paste sheet'!F40)</f>
        <v/>
      </c>
      <c r="G40" s="20" t="str">
        <f>IF('S.D. Paste sheet'!G40="","",UPPER('S.D. Paste sheet'!G40))</f>
        <v>SHANKAR LAL</v>
      </c>
      <c r="H40" s="20" t="str">
        <f>IF('S.D. Paste sheet'!H40="","",UPPER('S.D. Paste sheet'!H40))</f>
        <v>SANTOSH</v>
      </c>
      <c r="I40" s="20" t="str">
        <f>IF('S.D. Paste sheet'!I40="","",'S.D. Paste sheet'!I40)</f>
        <v>F</v>
      </c>
      <c r="J40" s="20">
        <f>IF('S.D. Paste sheet'!J40="","",'S.D. Paste sheet'!J40)</f>
        <v>40544</v>
      </c>
      <c r="K40" s="20">
        <f>IF('S.D. Paste sheet'!K40="","",'S.D. Paste sheet'!K40)</f>
        <v>207</v>
      </c>
      <c r="L40" s="20" t="str">
        <f>IF('S.D. Paste sheet'!L40="","",'S.D. Paste sheet'!L40)</f>
        <v/>
      </c>
      <c r="M40" s="20">
        <f>IF('S.D. Paste sheet'!M40="","",'S.D. Paste sheet'!M40)</f>
        <v>41</v>
      </c>
      <c r="N40" s="20">
        <f>IF('S.D. Paste sheet'!N40="","",'S.D. Paste sheet'!N40)</f>
        <v>33</v>
      </c>
      <c r="O40" s="20" t="str">
        <f>IF('S.D. Paste sheet'!O40="","",'S.D. Paste sheet'!O40)</f>
        <v>SC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XXXX0921</v>
      </c>
      <c r="U40" s="20" t="str">
        <f>IF('S.D. Paste sheet'!U40="","",'S.D. Paste sheet'!U40)</f>
        <v>YSGQUFX</v>
      </c>
      <c r="V40" s="20">
        <f>IF('S.D. Paste sheet'!V40="","",'S.D. Paste sheet'!V40)</f>
        <v>8209227321</v>
      </c>
      <c r="W40" s="20" t="str">
        <f>IF('S.D. Paste sheet'!W40="","",'S.D. Paste sheet'!W40)</f>
        <v>MEGWALO KA BAS ,RAIPUR,MESIYA,306105</v>
      </c>
      <c r="X40" s="20">
        <f>IF('S.D. Paste sheet'!X40="","",'S.D. Paste sheet'!X40)</f>
        <v>50000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11</v>
      </c>
      <c r="AC40" s="20" t="str">
        <f>IF('S.D. Paste sheet'!AC40="","",'S.D. Paste sheet'!AC40)</f>
        <v>None</v>
      </c>
      <c r="AD40" s="20">
        <f>IF('S.D. Paste sheet'!AD40="","",'S.D. Paste sheet'!AD40)</f>
        <v>12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744</v>
      </c>
      <c r="D41" s="20">
        <f>IF('S.D. Paste sheet'!D41="","",'S.D. Paste sheet'!D41)</f>
        <v>44060</v>
      </c>
      <c r="E41" s="20" t="str">
        <f>IF('S.D. Paste sheet'!E41="","",UPPER('S.D. Paste sheet'!E41))</f>
        <v>BHARAT</v>
      </c>
      <c r="F41" s="20" t="str">
        <f>IF('S.D. Paste sheet'!F41="","",'S.D. Paste sheet'!F41)</f>
        <v/>
      </c>
      <c r="G41" s="20" t="str">
        <f>IF('S.D. Paste sheet'!G41="","",UPPER('S.D. Paste sheet'!G41))</f>
        <v>CHETAN PRAKASH</v>
      </c>
      <c r="H41" s="20" t="str">
        <f>IF('S.D. Paste sheet'!H41="","",UPPER('S.D. Paste sheet'!H41))</f>
        <v>ASHA DEVI</v>
      </c>
      <c r="I41" s="20" t="str">
        <f>IF('S.D. Paste sheet'!I41="","",'S.D. Paste sheet'!I41)</f>
        <v>M</v>
      </c>
      <c r="J41" s="20">
        <f>IF('S.D. Paste sheet'!J41="","",'S.D. Paste sheet'!J41)</f>
        <v>41913</v>
      </c>
      <c r="K41" s="20">
        <f>IF('S.D. Paste sheet'!K41="","",'S.D. Paste sheet'!K41)</f>
        <v>208</v>
      </c>
      <c r="L41" s="20" t="str">
        <f>IF('S.D. Paste sheet'!L41="","",'S.D. Paste sheet'!L41)</f>
        <v/>
      </c>
      <c r="M41" s="20">
        <f>IF('S.D. Paste sheet'!M41="","",'S.D. Paste sheet'!M41)</f>
        <v>41</v>
      </c>
      <c r="N41" s="20">
        <f>IF('S.D. Paste sheet'!N41="","",'S.D. Paste sheet'!N41)</f>
        <v>40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XXXX7656</v>
      </c>
      <c r="U41" s="20" t="str">
        <f>IF('S.D. Paste sheet'!U41="","",'S.D. Paste sheet'!U41)</f>
        <v/>
      </c>
      <c r="V41" s="20">
        <f>IF('S.D. Paste sheet'!V41="","",'S.D. Paste sheet'!V41)</f>
        <v>8861447193</v>
      </c>
      <c r="W41" s="20" t="str">
        <f>IF('S.D. Paste sheet'!W41="","",'S.D. Paste sheet'!W41)</f>
        <v>BERA NALCHA,RAIPUR,BAR,306105</v>
      </c>
      <c r="X41" s="20">
        <f>IF('S.D. Paste sheet'!X41="","",'S.D. Paste sheet'!X41)</f>
        <v>100000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880</v>
      </c>
      <c r="D42" s="20">
        <f>IF('S.D. Paste sheet'!D42="","",'S.D. Paste sheet'!D42)</f>
        <v>44081</v>
      </c>
      <c r="E42" s="20" t="str">
        <f>IF('S.D. Paste sheet'!E42="","",UPPER('S.D. Paste sheet'!E42))</f>
        <v>DEVENDRA</v>
      </c>
      <c r="F42" s="20" t="str">
        <f>IF('S.D. Paste sheet'!F42="","",'S.D. Paste sheet'!F42)</f>
        <v/>
      </c>
      <c r="G42" s="20" t="str">
        <f>IF('S.D. Paste sheet'!G42="","",UPPER('S.D. Paste sheet'!G42))</f>
        <v>AALA RAM</v>
      </c>
      <c r="H42" s="20" t="str">
        <f>IF('S.D. Paste sheet'!H42="","",UPPER('S.D. Paste sheet'!H42))</f>
        <v>GEETA DEVI</v>
      </c>
      <c r="I42" s="20" t="str">
        <f>IF('S.D. Paste sheet'!I42="","",'S.D. Paste sheet'!I42)</f>
        <v>M</v>
      </c>
      <c r="J42" s="20">
        <f>IF('S.D. Paste sheet'!J42="","",'S.D. Paste sheet'!J42)</f>
        <v>42112</v>
      </c>
      <c r="K42" s="20">
        <f>IF('S.D. Paste sheet'!K42="","",'S.D. Paste sheet'!K42)</f>
        <v>209</v>
      </c>
      <c r="L42" s="20" t="str">
        <f>IF('S.D. Paste sheet'!L42="","",'S.D. Paste sheet'!L42)</f>
        <v/>
      </c>
      <c r="M42" s="20">
        <f>IF('S.D. Paste sheet'!M42="","",'S.D. Paste sheet'!M42)</f>
        <v>41</v>
      </c>
      <c r="N42" s="20">
        <f>IF('S.D. Paste sheet'!N42="","",'S.D. Paste sheet'!N42)</f>
        <v>34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XXXX5236</v>
      </c>
      <c r="U42" s="20" t="str">
        <f>IF('S.D. Paste sheet'!U42="","",'S.D. Paste sheet'!U42)</f>
        <v>BHCVOHR</v>
      </c>
      <c r="V42" s="20">
        <f>IF('S.D. Paste sheet'!V42="","",'S.D. Paste sheet'!V42)</f>
        <v>9484727209</v>
      </c>
      <c r="W42" s="20" t="str">
        <f>IF('S.D. Paste sheet'!W42="","",'S.D. Paste sheet'!W42)</f>
        <v>GURJARO KA BAS 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7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738</v>
      </c>
      <c r="D43" s="20">
        <f>IF('S.D. Paste sheet'!D43="","",'S.D. Paste sheet'!D43)</f>
        <v>44060</v>
      </c>
      <c r="E43" s="20" t="str">
        <f>IF('S.D. Paste sheet'!E43="","",UPPER('S.D. Paste sheet'!E43))</f>
        <v>DIKSHITA CHOUHAN</v>
      </c>
      <c r="F43" s="20" t="str">
        <f>IF('S.D. Paste sheet'!F43="","",'S.D. Paste sheet'!F43)</f>
        <v/>
      </c>
      <c r="G43" s="20" t="str">
        <f>IF('S.D. Paste sheet'!G43="","",UPPER('S.D. Paste sheet'!G43))</f>
        <v>GAJENDRA SINGH</v>
      </c>
      <c r="H43" s="20" t="str">
        <f>IF('S.D. Paste sheet'!H43="","",UPPER('S.D. Paste sheet'!H43))</f>
        <v>RUPA KANWAR</v>
      </c>
      <c r="I43" s="20" t="str">
        <f>IF('S.D. Paste sheet'!I43="","",'S.D. Paste sheet'!I43)</f>
        <v>F</v>
      </c>
      <c r="J43" s="20">
        <f>IF('S.D. Paste sheet'!J43="","",'S.D. Paste sheet'!J43)</f>
        <v>42110</v>
      </c>
      <c r="K43" s="20">
        <f>IF('S.D. Paste sheet'!K43="","",'S.D. Paste sheet'!K43)</f>
        <v>210</v>
      </c>
      <c r="L43" s="20" t="str">
        <f>IF('S.D. Paste sheet'!L43="","",'S.D. Paste sheet'!L43)</f>
        <v/>
      </c>
      <c r="M43" s="20">
        <f>IF('S.D. Paste sheet'!M43="","",'S.D. Paste sheet'!M43)</f>
        <v>41</v>
      </c>
      <c r="N43" s="20">
        <f>IF('S.D. Paste sheet'!N43="","",'S.D. Paste sheet'!N43)</f>
        <v>36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XXXX5468</v>
      </c>
      <c r="U43" s="20" t="str">
        <f>IF('S.D. Paste sheet'!U43="","",'S.D. Paste sheet'!U43)</f>
        <v/>
      </c>
      <c r="V43" s="20">
        <f>IF('S.D. Paste sheet'!V43="","",'S.D. Paste sheet'!V43)</f>
        <v>8095444231</v>
      </c>
      <c r="W43" s="20" t="str">
        <f>IF('S.D. Paste sheet'!W43="","",'S.D. Paste sheet'!W43)</f>
        <v>JODHPUR ROAD VYAPARI MOHHALA ,RAIPUR,BAR,306105</v>
      </c>
      <c r="X43" s="20">
        <f>IF('S.D. Paste sheet'!X43="","",'S.D. Paste sheet'!X43)</f>
        <v>120000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881</v>
      </c>
      <c r="D44" s="20">
        <f>IF('S.D. Paste sheet'!D44="","",'S.D. Paste sheet'!D44)</f>
        <v>44081</v>
      </c>
      <c r="E44" s="20" t="str">
        <f>IF('S.D. Paste sheet'!E44="","",UPPER('S.D. Paste sheet'!E44))</f>
        <v>DIMPAL</v>
      </c>
      <c r="F44" s="20" t="str">
        <f>IF('S.D. Paste sheet'!F44="","",'S.D. Paste sheet'!F44)</f>
        <v/>
      </c>
      <c r="G44" s="20" t="str">
        <f>IF('S.D. Paste sheet'!G44="","",UPPER('S.D. Paste sheet'!G44))</f>
        <v>DALA RAM GURJAR</v>
      </c>
      <c r="H44" s="20" t="str">
        <f>IF('S.D. Paste sheet'!H44="","",UPPER('S.D. Paste sheet'!H44))</f>
        <v>SUGNA DEVI</v>
      </c>
      <c r="I44" s="20" t="str">
        <f>IF('S.D. Paste sheet'!I44="","",'S.D. Paste sheet'!I44)</f>
        <v>F</v>
      </c>
      <c r="J44" s="20">
        <f>IF('S.D. Paste sheet'!J44="","",'S.D. Paste sheet'!J44)</f>
        <v>40909</v>
      </c>
      <c r="K44" s="20">
        <f>IF('S.D. Paste sheet'!K44="","",'S.D. Paste sheet'!K44)</f>
        <v>211</v>
      </c>
      <c r="L44" s="20" t="str">
        <f>IF('S.D. Paste sheet'!L44="","",'S.D. Paste sheet'!L44)</f>
        <v/>
      </c>
      <c r="M44" s="20">
        <f>IF('S.D. Paste sheet'!M44="","",'S.D. Paste sheet'!M44)</f>
        <v>41</v>
      </c>
      <c r="N44" s="20">
        <f>IF('S.D. Paste sheet'!N44="","",'S.D. Paste sheet'!N44)</f>
        <v>33</v>
      </c>
      <c r="O44" s="20" t="str">
        <f>IF('S.D. Paste sheet'!O44="","",'S.D. Paste sheet'!O44)</f>
        <v>SBC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XXXX3798</v>
      </c>
      <c r="U44" s="20" t="str">
        <f>IF('S.D. Paste sheet'!U44="","",'S.D. Paste sheet'!U44)</f>
        <v>BABMGYE</v>
      </c>
      <c r="V44" s="20">
        <f>IF('S.D. Paste sheet'!V44="","",'S.D. Paste sheet'!V44)</f>
        <v>6317437348</v>
      </c>
      <c r="W44" s="20" t="str">
        <f>IF('S.D. Paste sheet'!W44="","",'S.D. Paste sheet'!W44)</f>
        <v>BAR,RAIPUR,BAR,306105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10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736</v>
      </c>
      <c r="D45" s="20">
        <f>IF('S.D. Paste sheet'!D45="","",'S.D. Paste sheet'!D45)</f>
        <v>44060</v>
      </c>
      <c r="E45" s="20" t="str">
        <f>IF('S.D. Paste sheet'!E45="","",UPPER('S.D. Paste sheet'!E45))</f>
        <v>DIMPAL CHOUHAN</v>
      </c>
      <c r="F45" s="20" t="str">
        <f>IF('S.D. Paste sheet'!F45="","",'S.D. Paste sheet'!F45)</f>
        <v/>
      </c>
      <c r="G45" s="20" t="str">
        <f>IF('S.D. Paste sheet'!G45="","",UPPER('S.D. Paste sheet'!G45))</f>
        <v>OMPRAKASH CHOUHAN</v>
      </c>
      <c r="H45" s="20" t="str">
        <f>IF('S.D. Paste sheet'!H45="","",UPPER('S.D. Paste sheet'!H45))</f>
        <v>SEEMA</v>
      </c>
      <c r="I45" s="20" t="str">
        <f>IF('S.D. Paste sheet'!I45="","",'S.D. Paste sheet'!I45)</f>
        <v>F</v>
      </c>
      <c r="J45" s="20">
        <f>IF('S.D. Paste sheet'!J45="","",'S.D. Paste sheet'!J45)</f>
        <v>41657</v>
      </c>
      <c r="K45" s="20">
        <f>IF('S.D. Paste sheet'!K45="","",'S.D. Paste sheet'!K45)</f>
        <v>212</v>
      </c>
      <c r="L45" s="20" t="str">
        <f>IF('S.D. Paste sheet'!L45="","",'S.D. Paste sheet'!L45)</f>
        <v/>
      </c>
      <c r="M45" s="20">
        <f>IF('S.D. Paste sheet'!M45="","",'S.D. Paste sheet'!M45)</f>
        <v>41</v>
      </c>
      <c r="N45" s="20">
        <f>IF('S.D. Paste sheet'!N45="","",'S.D. Paste sheet'!N45)</f>
        <v>39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XXXX9332</v>
      </c>
      <c r="U45" s="20" t="str">
        <f>IF('S.D. Paste sheet'!U45="","",'S.D. Paste sheet'!U45)</f>
        <v/>
      </c>
      <c r="V45" s="20">
        <f>IF('S.D. Paste sheet'!V45="","",'S.D. Paste sheet'!V45)</f>
        <v>8290161836</v>
      </c>
      <c r="W45" s="20" t="str">
        <f>IF('S.D. Paste sheet'!W45="","",'S.D. Paste sheet'!W45)</f>
        <v>NEW COLONY BUS STAND BAR,RAIPUR,BAR,306105</v>
      </c>
      <c r="X45" s="20">
        <f>IF('S.D. Paste sheet'!X45="","",'S.D. Paste sheet'!X45)</f>
        <v>60000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875</v>
      </c>
      <c r="D46" s="20">
        <f>IF('S.D. Paste sheet'!D46="","",'S.D. Paste sheet'!D46)</f>
        <v>44081</v>
      </c>
      <c r="E46" s="20" t="str">
        <f>IF('S.D. Paste sheet'!E46="","",UPPER('S.D. Paste sheet'!E46))</f>
        <v>GAYATRI</v>
      </c>
      <c r="F46" s="20" t="str">
        <f>IF('S.D. Paste sheet'!F46="","",'S.D. Paste sheet'!F46)</f>
        <v/>
      </c>
      <c r="G46" s="20" t="str">
        <f>IF('S.D. Paste sheet'!G46="","",UPPER('S.D. Paste sheet'!G46))</f>
        <v>SHANKAR LAL</v>
      </c>
      <c r="H46" s="20" t="str">
        <f>IF('S.D. Paste sheet'!H46="","",UPPER('S.D. Paste sheet'!H46))</f>
        <v>REKHA DEVI</v>
      </c>
      <c r="I46" s="20" t="str">
        <f>IF('S.D. Paste sheet'!I46="","",'S.D. Paste sheet'!I46)</f>
        <v>F</v>
      </c>
      <c r="J46" s="20">
        <f>IF('S.D. Paste sheet'!J46="","",'S.D. Paste sheet'!J46)</f>
        <v>41365</v>
      </c>
      <c r="K46" s="20">
        <f>IF('S.D. Paste sheet'!K46="","",'S.D. Paste sheet'!K46)</f>
        <v>213</v>
      </c>
      <c r="L46" s="20" t="str">
        <f>IF('S.D. Paste sheet'!L46="","",'S.D. Paste sheet'!L46)</f>
        <v/>
      </c>
      <c r="M46" s="20">
        <f>IF('S.D. Paste sheet'!M46="","",'S.D. Paste sheet'!M46)</f>
        <v>41</v>
      </c>
      <c r="N46" s="20">
        <f>IF('S.D. Paste sheet'!N46="","",'S.D. Paste sheet'!N46)</f>
        <v>25</v>
      </c>
      <c r="O46" s="20" t="str">
        <f>IF('S.D. Paste sheet'!O46="","",'S.D. Paste sheet'!O46)</f>
        <v>SC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XXXX7580</v>
      </c>
      <c r="U46" s="20" t="str">
        <f>IF('S.D. Paste sheet'!U46="","",'S.D. Paste sheet'!U46)</f>
        <v/>
      </c>
      <c r="V46" s="20">
        <f>IF('S.D. Paste sheet'!V46="","",'S.D. Paste sheet'!V46)</f>
        <v>8290157036</v>
      </c>
      <c r="W46" s="20" t="str">
        <f>IF('S.D. Paste sheet'!W46="","",'S.D. Paste sheet'!W46)</f>
        <v>GUJRO KA BASS,RAIPUR,BAR,306105</v>
      </c>
      <c r="X46" s="20">
        <f>IF('S.D. Paste sheet'!X46="","",'S.D. Paste sheet'!X46)</f>
        <v>60000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730</v>
      </c>
      <c r="D47" s="20">
        <f>IF('S.D. Paste sheet'!D47="","",'S.D. Paste sheet'!D47)</f>
        <v>44060</v>
      </c>
      <c r="E47" s="20" t="str">
        <f>IF('S.D. Paste sheet'!E47="","",UPPER('S.D. Paste sheet'!E47))</f>
        <v>GHANSHAM</v>
      </c>
      <c r="F47" s="20" t="str">
        <f>IF('S.D. Paste sheet'!F47="","",'S.D. Paste sheet'!F47)</f>
        <v/>
      </c>
      <c r="G47" s="20" t="str">
        <f>IF('S.D. Paste sheet'!G47="","",UPPER('S.D. Paste sheet'!G47))</f>
        <v>OMPRAKSH</v>
      </c>
      <c r="H47" s="20" t="str">
        <f>IF('S.D. Paste sheet'!H47="","",UPPER('S.D. Paste sheet'!H47))</f>
        <v>KANYA DEVI</v>
      </c>
      <c r="I47" s="20" t="str">
        <f>IF('S.D. Paste sheet'!I47="","",'S.D. Paste sheet'!I47)</f>
        <v>M</v>
      </c>
      <c r="J47" s="20">
        <f>IF('S.D. Paste sheet'!J47="","",'S.D. Paste sheet'!J47)</f>
        <v>42036</v>
      </c>
      <c r="K47" s="20">
        <f>IF('S.D. Paste sheet'!K47="","",'S.D. Paste sheet'!K47)</f>
        <v>214</v>
      </c>
      <c r="L47" s="20" t="str">
        <f>IF('S.D. Paste sheet'!L47="","",'S.D. Paste sheet'!L47)</f>
        <v/>
      </c>
      <c r="M47" s="20">
        <f>IF('S.D. Paste sheet'!M47="","",'S.D. Paste sheet'!M47)</f>
        <v>41</v>
      </c>
      <c r="N47" s="20">
        <f>IF('S.D. Paste sheet'!N47="","",'S.D. Paste sheet'!N47)</f>
        <v>38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XXXX7656</v>
      </c>
      <c r="U47" s="20" t="str">
        <f>IF('S.D. Paste sheet'!U47="","",'S.D. Paste sheet'!U47)</f>
        <v/>
      </c>
      <c r="V47" s="20">
        <f>IF('S.D. Paste sheet'!V47="","",'S.D. Paste sheet'!V47)</f>
        <v>8875007409</v>
      </c>
      <c r="W47" s="20" t="str">
        <f>IF('S.D. Paste sheet'!W47="","",'S.D. Paste sheet'!W47)</f>
        <v>BERA NALCHA,RAIPUR,BAR,306105</v>
      </c>
      <c r="X47" s="20">
        <f>IF('S.D. Paste sheet'!X47="","",'S.D. Paste sheet'!X47)</f>
        <v>540000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888</v>
      </c>
      <c r="D48" s="20">
        <f>IF('S.D. Paste sheet'!D48="","",'S.D. Paste sheet'!D48)</f>
        <v>44081</v>
      </c>
      <c r="E48" s="20" t="str">
        <f>IF('S.D. Paste sheet'!E48="","",UPPER('S.D. Paste sheet'!E48))</f>
        <v>GOPAL</v>
      </c>
      <c r="F48" s="20" t="str">
        <f>IF('S.D. Paste sheet'!F48="","",'S.D. Paste sheet'!F48)</f>
        <v/>
      </c>
      <c r="G48" s="20" t="str">
        <f>IF('S.D. Paste sheet'!G48="","",UPPER('S.D. Paste sheet'!G48))</f>
        <v>RAJU RAM</v>
      </c>
      <c r="H48" s="20" t="str">
        <f>IF('S.D. Paste sheet'!H48="","",UPPER('S.D. Paste sheet'!H48))</f>
        <v>RUKMA DEVI</v>
      </c>
      <c r="I48" s="20" t="str">
        <f>IF('S.D. Paste sheet'!I48="","",'S.D. Paste sheet'!I48)</f>
        <v>F</v>
      </c>
      <c r="J48" s="20">
        <f>IF('S.D. Paste sheet'!J48="","",'S.D. Paste sheet'!J48)</f>
        <v>41275</v>
      </c>
      <c r="K48" s="20">
        <f>IF('S.D. Paste sheet'!K48="","",'S.D. Paste sheet'!K48)</f>
        <v>215</v>
      </c>
      <c r="L48" s="20" t="str">
        <f>IF('S.D. Paste sheet'!L48="","",'S.D. Paste sheet'!L48)</f>
        <v/>
      </c>
      <c r="M48" s="20">
        <f>IF('S.D. Paste sheet'!M48="","",'S.D. Paste sheet'!M48)</f>
        <v>41</v>
      </c>
      <c r="N48" s="20">
        <f>IF('S.D. Paste sheet'!N48="","",'S.D. Paste sheet'!N48)</f>
        <v>27</v>
      </c>
      <c r="O48" s="20" t="str">
        <f>IF('S.D. Paste sheet'!O48="","",'S.D. Paste sheet'!O48)</f>
        <v>OBC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XXXX8620</v>
      </c>
      <c r="U48" s="20" t="str">
        <f>IF('S.D. Paste sheet'!U48="","",'S.D. Paste sheet'!U48)</f>
        <v/>
      </c>
      <c r="V48" s="20">
        <f>IF('S.D. Paste sheet'!V48="","",'S.D. Paste sheet'!V48)</f>
        <v>7340483815</v>
      </c>
      <c r="W48" s="20" t="str">
        <f>IF('S.D. Paste sheet'!W48="","",'S.D. Paste sheet'!W48)</f>
        <v>BAR,RAIPUR,BAR,306102</v>
      </c>
      <c r="X48" s="20">
        <f>IF('S.D. Paste sheet'!X48="","",'S.D. Paste sheet'!X48)</f>
        <v>36000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9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883</v>
      </c>
      <c r="D49" s="20">
        <f>IF('S.D. Paste sheet'!D49="","",'S.D. Paste sheet'!D49)</f>
        <v>44081</v>
      </c>
      <c r="E49" s="20" t="str">
        <f>IF('S.D. Paste sheet'!E49="","",UPPER('S.D. Paste sheet'!E49))</f>
        <v>GORAV</v>
      </c>
      <c r="F49" s="20" t="str">
        <f>IF('S.D. Paste sheet'!F49="","",'S.D. Paste sheet'!F49)</f>
        <v/>
      </c>
      <c r="G49" s="20" t="str">
        <f>IF('S.D. Paste sheet'!G49="","",UPPER('S.D. Paste sheet'!G49))</f>
        <v>KANA RAM</v>
      </c>
      <c r="H49" s="20" t="str">
        <f>IF('S.D. Paste sheet'!H49="","",UPPER('S.D. Paste sheet'!H49))</f>
        <v>LALITA</v>
      </c>
      <c r="I49" s="20" t="str">
        <f>IF('S.D. Paste sheet'!I49="","",'S.D. Paste sheet'!I49)</f>
        <v>M</v>
      </c>
      <c r="J49" s="20">
        <f>IF('S.D. Paste sheet'!J49="","",'S.D. Paste sheet'!J49)</f>
        <v>42163</v>
      </c>
      <c r="K49" s="20">
        <f>IF('S.D. Paste sheet'!K49="","",'S.D. Paste sheet'!K49)</f>
        <v>216</v>
      </c>
      <c r="L49" s="20" t="str">
        <f>IF('S.D. Paste sheet'!L49="","",'S.D. Paste sheet'!L49)</f>
        <v/>
      </c>
      <c r="M49" s="20">
        <f>IF('S.D. Paste sheet'!M49="","",'S.D. Paste sheet'!M49)</f>
        <v>41</v>
      </c>
      <c r="N49" s="20">
        <f>IF('S.D. Paste sheet'!N49="","",'S.D. Paste sheet'!N49)</f>
        <v>28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XXXX6914</v>
      </c>
      <c r="U49" s="20" t="str">
        <f>IF('S.D. Paste sheet'!U49="","",'S.D. Paste sheet'!U49)</f>
        <v/>
      </c>
      <c r="V49" s="20">
        <f>IF('S.D. Paste sheet'!V49="","",'S.D. Paste sheet'!V49)</f>
        <v>9214757249</v>
      </c>
      <c r="W49" s="20" t="str">
        <f>IF('S.D. Paste sheet'!W49="","",'S.D. Paste sheet'!W49)</f>
        <v>MAIN MARKET BAR,RAIPUR,BAR,306105</v>
      </c>
      <c r="X49" s="20">
        <f>IF('S.D. Paste sheet'!X49="","",'S.D. Paste sheet'!X49)</f>
        <v>66000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7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733</v>
      </c>
      <c r="D50" s="20">
        <f>IF('S.D. Paste sheet'!D50="","",'S.D. Paste sheet'!D50)</f>
        <v>44060</v>
      </c>
      <c r="E50" s="20" t="str">
        <f>IF('S.D. Paste sheet'!E50="","",UPPER('S.D. Paste sheet'!E50))</f>
        <v>GUNIT BHAYAL</v>
      </c>
      <c r="F50" s="20" t="str">
        <f>IF('S.D. Paste sheet'!F50="","",'S.D. Paste sheet'!F50)</f>
        <v/>
      </c>
      <c r="G50" s="20" t="str">
        <f>IF('S.D. Paste sheet'!G50="","",UPPER('S.D. Paste sheet'!G50))</f>
        <v>SWARNJEET BHAYAL</v>
      </c>
      <c r="H50" s="20" t="str">
        <f>IF('S.D. Paste sheet'!H50="","",UPPER('S.D. Paste sheet'!H50))</f>
        <v>NIRMA</v>
      </c>
      <c r="I50" s="20" t="str">
        <f>IF('S.D. Paste sheet'!I50="","",'S.D. Paste sheet'!I50)</f>
        <v>F</v>
      </c>
      <c r="J50" s="20">
        <f>IF('S.D. Paste sheet'!J50="","",'S.D. Paste sheet'!J50)</f>
        <v>41749</v>
      </c>
      <c r="K50" s="20">
        <f>IF('S.D. Paste sheet'!K50="","",'S.D. Paste sheet'!K50)</f>
        <v>217</v>
      </c>
      <c r="L50" s="20" t="str">
        <f>IF('S.D. Paste sheet'!L50="","",'S.D. Paste sheet'!L50)</f>
        <v/>
      </c>
      <c r="M50" s="20">
        <f>IF('S.D. Paste sheet'!M50="","",'S.D. Paste sheet'!M50)</f>
        <v>41</v>
      </c>
      <c r="N50" s="20">
        <f>IF('S.D. Paste sheet'!N50="","",'S.D. Paste sheet'!N50)</f>
        <v>28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XXXX5742</v>
      </c>
      <c r="U50" s="20" t="str">
        <f>IF('S.D. Paste sheet'!U50="","",'S.D. Paste sheet'!U50)</f>
        <v/>
      </c>
      <c r="V50" s="20">
        <f>IF('S.D. Paste sheet'!V50="","",'S.D. Paste sheet'!V50)</f>
        <v>7891884546</v>
      </c>
      <c r="W50" s="20" t="str">
        <f>IF('S.D. Paste sheet'!W50="","",'S.D. Paste sheet'!W50)</f>
        <v>JODHPUR ROAD BHAUYAL NIWAS,RAIPUR,BAR,306105</v>
      </c>
      <c r="X50" s="20">
        <f>IF('S.D. Paste sheet'!X50="","",'S.D. Paste sheet'!X50)</f>
        <v>60000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740</v>
      </c>
      <c r="D51" s="20">
        <f>IF('S.D. Paste sheet'!D51="","",'S.D. Paste sheet'!D51)</f>
        <v>44060</v>
      </c>
      <c r="E51" s="20" t="str">
        <f>IF('S.D. Paste sheet'!E51="","",UPPER('S.D. Paste sheet'!E51))</f>
        <v>HARSHWARDHAN CHOUHAN</v>
      </c>
      <c r="F51" s="20" t="str">
        <f>IF('S.D. Paste sheet'!F51="","",'S.D. Paste sheet'!F51)</f>
        <v/>
      </c>
      <c r="G51" s="20" t="str">
        <f>IF('S.D. Paste sheet'!G51="","",UPPER('S.D. Paste sheet'!G51))</f>
        <v>MAHESH KUMAR</v>
      </c>
      <c r="H51" s="20" t="str">
        <f>IF('S.D. Paste sheet'!H51="","",UPPER('S.D. Paste sheet'!H51))</f>
        <v>JYOTI</v>
      </c>
      <c r="I51" s="20" t="str">
        <f>IF('S.D. Paste sheet'!I51="","",'S.D. Paste sheet'!I51)</f>
        <v>M</v>
      </c>
      <c r="J51" s="20">
        <f>IF('S.D. Paste sheet'!J51="","",'S.D. Paste sheet'!J51)</f>
        <v>41355</v>
      </c>
      <c r="K51" s="20">
        <f>IF('S.D. Paste sheet'!K51="","",'S.D. Paste sheet'!K51)</f>
        <v>218</v>
      </c>
      <c r="L51" s="20" t="str">
        <f>IF('S.D. Paste sheet'!L51="","",'S.D. Paste sheet'!L51)</f>
        <v/>
      </c>
      <c r="M51" s="20">
        <f>IF('S.D. Paste sheet'!M51="","",'S.D. Paste sheet'!M51)</f>
        <v>41</v>
      </c>
      <c r="N51" s="20">
        <f>IF('S.D. Paste sheet'!N51="","",'S.D. Paste sheet'!N51)</f>
        <v>16</v>
      </c>
      <c r="O51" s="20" t="str">
        <f>IF('S.D. Paste sheet'!O51="","",'S.D. Paste sheet'!O51)</f>
        <v>SC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XXXX1314</v>
      </c>
      <c r="U51" s="20" t="str">
        <f>IF('S.D. Paste sheet'!U51="","",'S.D. Paste sheet'!U51)</f>
        <v/>
      </c>
      <c r="V51" s="20">
        <f>IF('S.D. Paste sheet'!V51="","",'S.D. Paste sheet'!V51)</f>
        <v>9636084276</v>
      </c>
      <c r="W51" s="20" t="str">
        <f>IF('S.D. Paste sheet'!W51="","",'S.D. Paste sheet'!W51)</f>
        <v>MEGHWALO KA BAS,RAIPUR,HAJIWAS,306105</v>
      </c>
      <c r="X51" s="20">
        <f>IF('S.D. Paste sheet'!X51="","",'S.D. Paste sheet'!X51)</f>
        <v>216000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9</v>
      </c>
      <c r="AC51" s="20" t="str">
        <f>IF('S.D. Paste sheet'!AC51="","",'S.D. Paste sheet'!AC51)</f>
        <v>None</v>
      </c>
      <c r="AD51" s="20">
        <f>IF('S.D. Paste sheet'!AD51="","",'S.D. Paste sheet'!AD51)</f>
        <v>5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884</v>
      </c>
      <c r="D52" s="20">
        <f>IF('S.D. Paste sheet'!D52="","",'S.D. Paste sheet'!D52)</f>
        <v>44081</v>
      </c>
      <c r="E52" s="20" t="str">
        <f>IF('S.D. Paste sheet'!E52="","",UPPER('S.D. Paste sheet'!E52))</f>
        <v>HIMANSHI</v>
      </c>
      <c r="F52" s="20" t="str">
        <f>IF('S.D. Paste sheet'!F52="","",'S.D. Paste sheet'!F52)</f>
        <v/>
      </c>
      <c r="G52" s="20" t="str">
        <f>IF('S.D. Paste sheet'!G52="","",UPPER('S.D. Paste sheet'!G52))</f>
        <v>SHIV LAL</v>
      </c>
      <c r="H52" s="20" t="str">
        <f>IF('S.D. Paste sheet'!H52="","",UPPER('S.D. Paste sheet'!H52))</f>
        <v>POOJA</v>
      </c>
      <c r="I52" s="20" t="str">
        <f>IF('S.D. Paste sheet'!I52="","",'S.D. Paste sheet'!I52)</f>
        <v>F</v>
      </c>
      <c r="J52" s="20">
        <f>IF('S.D. Paste sheet'!J52="","",'S.D. Paste sheet'!J52)</f>
        <v>41984</v>
      </c>
      <c r="K52" s="20">
        <f>IF('S.D. Paste sheet'!K52="","",'S.D. Paste sheet'!K52)</f>
        <v>219</v>
      </c>
      <c r="L52" s="20" t="str">
        <f>IF('S.D. Paste sheet'!L52="","",'S.D. Paste sheet'!L52)</f>
        <v/>
      </c>
      <c r="M52" s="20">
        <f>IF('S.D. Paste sheet'!M52="","",'S.D. Paste sheet'!M52)</f>
        <v>41</v>
      </c>
      <c r="N52" s="20">
        <f>IF('S.D. Paste sheet'!N52="","",'S.D. Paste sheet'!N52)</f>
        <v>21</v>
      </c>
      <c r="O52" s="20" t="str">
        <f>IF('S.D. Paste sheet'!O52="","",'S.D. Paste sheet'!O52)</f>
        <v>SC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XXXX9892</v>
      </c>
      <c r="U52" s="20" t="str">
        <f>IF('S.D. Paste sheet'!U52="","",'S.D. Paste sheet'!U52)</f>
        <v/>
      </c>
      <c r="V52" s="20">
        <f>IF('S.D. Paste sheet'!V52="","",'S.D. Paste sheet'!V52)</f>
        <v>9785665124</v>
      </c>
      <c r="W52" s="20" t="str">
        <f>IF('S.D. Paste sheet'!W52="","",'S.D. Paste sheet'!W52)</f>
        <v>BAR,RAIPUR,BAE,306105</v>
      </c>
      <c r="X52" s="20">
        <f>IF('S.D. Paste sheet'!X52="","",'S.D. Paste sheet'!X52)</f>
        <v>96000</v>
      </c>
      <c r="Y52" s="20" t="str">
        <f>IF('S.D. Paste sheet'!Y52="","",'S.D. Paste sheet'!Y52)</f>
        <v>N</v>
      </c>
      <c r="Z52" s="20" t="str">
        <f>IF('S.D. Paste sheet'!Z52="","",'S.D. Paste sheet'!Z52)</f>
        <v>Y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755</v>
      </c>
      <c r="D53" s="20">
        <f>IF('S.D. Paste sheet'!D53="","",'S.D. Paste sheet'!D53)</f>
        <v>44060</v>
      </c>
      <c r="E53" s="20" t="str">
        <f>IF('S.D. Paste sheet'!E53="","",UPPER('S.D. Paste sheet'!E53))</f>
        <v>KARISHMA JAIN</v>
      </c>
      <c r="F53" s="20" t="str">
        <f>IF('S.D. Paste sheet'!F53="","",'S.D. Paste sheet'!F53)</f>
        <v/>
      </c>
      <c r="G53" s="20" t="str">
        <f>IF('S.D. Paste sheet'!G53="","",UPPER('S.D. Paste sheet'!G53))</f>
        <v>RAJENDRA KUMAR</v>
      </c>
      <c r="H53" s="20" t="str">
        <f>IF('S.D. Paste sheet'!H53="","",UPPER('S.D. Paste sheet'!H53))</f>
        <v>NEETU JAIN</v>
      </c>
      <c r="I53" s="20" t="str">
        <f>IF('S.D. Paste sheet'!I53="","",'S.D. Paste sheet'!I53)</f>
        <v>F</v>
      </c>
      <c r="J53" s="20">
        <f>IF('S.D. Paste sheet'!J53="","",'S.D. Paste sheet'!J53)</f>
        <v>41899</v>
      </c>
      <c r="K53" s="20">
        <f>IF('S.D. Paste sheet'!K53="","",'S.D. Paste sheet'!K53)</f>
        <v>220</v>
      </c>
      <c r="L53" s="20" t="str">
        <f>IF('S.D. Paste sheet'!L53="","",'S.D. Paste sheet'!L53)</f>
        <v/>
      </c>
      <c r="M53" s="20">
        <f>IF('S.D. Paste sheet'!M53="","",'S.D. Paste sheet'!M53)</f>
        <v>41</v>
      </c>
      <c r="N53" s="20">
        <f>IF('S.D. Paste sheet'!N53="","",'S.D. Paste sheet'!N53)</f>
        <v>34</v>
      </c>
      <c r="O53" s="20" t="str">
        <f>IF('S.D. Paste sheet'!O53="","",'S.D. Paste sheet'!O53)</f>
        <v>GEN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XXXX6531</v>
      </c>
      <c r="U53" s="20" t="str">
        <f>IF('S.D. Paste sheet'!U53="","",'S.D. Paste sheet'!U53)</f>
        <v/>
      </c>
      <c r="V53" s="20">
        <f>IF('S.D. Paste sheet'!V53="","",'S.D. Paste sheet'!V53)</f>
        <v>9828164883</v>
      </c>
      <c r="W53" s="20" t="str">
        <f>IF('S.D. Paste sheet'!W53="","",'S.D. Paste sheet'!W53)</f>
        <v>MAIN MARKET BOHRA KA BAS ,RAIPUR,BAR,306105</v>
      </c>
      <c r="X53" s="20">
        <f>IF('S.D. Paste sheet'!X53="","",'S.D. Paste sheet'!X53)</f>
        <v>36000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742</v>
      </c>
      <c r="D54" s="20">
        <f>IF('S.D. Paste sheet'!D54="","",'S.D. Paste sheet'!D54)</f>
        <v>44060</v>
      </c>
      <c r="E54" s="20" t="str">
        <f>IF('S.D. Paste sheet'!E54="","",UPPER('S.D. Paste sheet'!E54))</f>
        <v>KARTIK</v>
      </c>
      <c r="F54" s="20" t="str">
        <f>IF('S.D. Paste sheet'!F54="","",'S.D. Paste sheet'!F54)</f>
        <v/>
      </c>
      <c r="G54" s="20" t="str">
        <f>IF('S.D. Paste sheet'!G54="","",UPPER('S.D. Paste sheet'!G54))</f>
        <v>SHYAM SAGAR GURJAR</v>
      </c>
      <c r="H54" s="20" t="str">
        <f>IF('S.D. Paste sheet'!H54="","",UPPER('S.D. Paste sheet'!H54))</f>
        <v>MANJU</v>
      </c>
      <c r="I54" s="20" t="str">
        <f>IF('S.D. Paste sheet'!I54="","",'S.D. Paste sheet'!I54)</f>
        <v>M</v>
      </c>
      <c r="J54" s="20">
        <f>IF('S.D. Paste sheet'!J54="","",'S.D. Paste sheet'!J54)</f>
        <v>41728</v>
      </c>
      <c r="K54" s="20">
        <f>IF('S.D. Paste sheet'!K54="","",'S.D. Paste sheet'!K54)</f>
        <v>221</v>
      </c>
      <c r="L54" s="20" t="str">
        <f>IF('S.D. Paste sheet'!L54="","",'S.D. Paste sheet'!L54)</f>
        <v/>
      </c>
      <c r="M54" s="20">
        <f>IF('S.D. Paste sheet'!M54="","",'S.D. Paste sheet'!M54)</f>
        <v>41</v>
      </c>
      <c r="N54" s="20">
        <f>IF('S.D. Paste sheet'!N54="","",'S.D. Paste sheet'!N54)</f>
        <v>17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XXXX4637</v>
      </c>
      <c r="U54" s="20" t="str">
        <f>IF('S.D. Paste sheet'!U54="","",'S.D. Paste sheet'!U54)</f>
        <v/>
      </c>
      <c r="V54" s="20">
        <f>IF('S.D. Paste sheet'!V54="","",'S.D. Paste sheet'!V54)</f>
        <v>8112248053</v>
      </c>
      <c r="W54" s="20" t="str">
        <f>IF('S.D. Paste sheet'!W54="","",'S.D. Paste sheet'!W54)</f>
        <v>GURJARO KA BASS,RAIPUR,BAR,306105</v>
      </c>
      <c r="X54" s="20">
        <f>IF('S.D. Paste sheet'!X54="","",'S.D. Paste sheet'!X54)</f>
        <v>48000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885</v>
      </c>
      <c r="D55" s="20">
        <f>IF('S.D. Paste sheet'!D55="","",'S.D. Paste sheet'!D55)</f>
        <v>44081</v>
      </c>
      <c r="E55" s="20" t="str">
        <f>IF('S.D. Paste sheet'!E55="","",UPPER('S.D. Paste sheet'!E55))</f>
        <v>KHUS SINGARIYA</v>
      </c>
      <c r="F55" s="20" t="str">
        <f>IF('S.D. Paste sheet'!F55="","",'S.D. Paste sheet'!F55)</f>
        <v/>
      </c>
      <c r="G55" s="20" t="str">
        <f>IF('S.D. Paste sheet'!G55="","",UPPER('S.D. Paste sheet'!G55))</f>
        <v>RAMKARAN</v>
      </c>
      <c r="H55" s="20" t="str">
        <f>IF('S.D. Paste sheet'!H55="","",UPPER('S.D. Paste sheet'!H55))</f>
        <v>PUSHPA DEVI</v>
      </c>
      <c r="I55" s="20" t="str">
        <f>IF('S.D. Paste sheet'!I55="","",'S.D. Paste sheet'!I55)</f>
        <v>M</v>
      </c>
      <c r="J55" s="20">
        <f>IF('S.D. Paste sheet'!J55="","",'S.D. Paste sheet'!J55)</f>
        <v>41150</v>
      </c>
      <c r="K55" s="20">
        <f>IF('S.D. Paste sheet'!K55="","",'S.D. Paste sheet'!K55)</f>
        <v>222</v>
      </c>
      <c r="L55" s="20" t="str">
        <f>IF('S.D. Paste sheet'!L55="","",'S.D. Paste sheet'!L55)</f>
        <v/>
      </c>
      <c r="M55" s="20">
        <f>IF('S.D. Paste sheet'!M55="","",'S.D. Paste sheet'!M55)</f>
        <v>41</v>
      </c>
      <c r="N55" s="20">
        <f>IF('S.D. Paste sheet'!N55="","",'S.D. Paste sheet'!N55)</f>
        <v>16</v>
      </c>
      <c r="O55" s="20" t="str">
        <f>IF('S.D. Paste sheet'!O55="","",'S.D. Paste sheet'!O55)</f>
        <v>SC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XXXX9089</v>
      </c>
      <c r="U55" s="20" t="str">
        <f>IF('S.D. Paste sheet'!U55="","",'S.D. Paste sheet'!U55)</f>
        <v/>
      </c>
      <c r="V55" s="20">
        <f>IF('S.D. Paste sheet'!V55="","",'S.D. Paste sheet'!V55)</f>
        <v>9079973110</v>
      </c>
      <c r="W55" s="20" t="str">
        <f>IF('S.D. Paste sheet'!W55="","",'S.D. Paste sheet'!W55)</f>
        <v>NEAR POLICE CHOWKI BUS STAND BAR,RAIPUR,BAR,306105</v>
      </c>
      <c r="X55" s="20">
        <f>IF('S.D. Paste sheet'!X55="","",'S.D. Paste sheet'!X55)</f>
        <v>80000</v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>No</v>
      </c>
      <c r="AB55" s="20">
        <f>IF('S.D. Paste sheet'!AB55="","",'S.D. Paste sheet'!AB55)</f>
        <v>10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746</v>
      </c>
      <c r="D56" s="20">
        <f>IF('S.D. Paste sheet'!D56="","",'S.D. Paste sheet'!D56)</f>
        <v>44060</v>
      </c>
      <c r="E56" s="20" t="str">
        <f>IF('S.D. Paste sheet'!E56="","",UPPER('S.D. Paste sheet'!E56))</f>
        <v>KIRTI</v>
      </c>
      <c r="F56" s="20" t="str">
        <f>IF('S.D. Paste sheet'!F56="","",'S.D. Paste sheet'!F56)</f>
        <v/>
      </c>
      <c r="G56" s="20" t="str">
        <f>IF('S.D. Paste sheet'!G56="","",UPPER('S.D. Paste sheet'!G56))</f>
        <v>RAJURAM</v>
      </c>
      <c r="H56" s="20" t="str">
        <f>IF('S.D. Paste sheet'!H56="","",UPPER('S.D. Paste sheet'!H56))</f>
        <v>PINTU</v>
      </c>
      <c r="I56" s="20" t="str">
        <f>IF('S.D. Paste sheet'!I56="","",'S.D. Paste sheet'!I56)</f>
        <v>F</v>
      </c>
      <c r="J56" s="20">
        <f>IF('S.D. Paste sheet'!J56="","",'S.D. Paste sheet'!J56)</f>
        <v>41762</v>
      </c>
      <c r="K56" s="20">
        <f>IF('S.D. Paste sheet'!K56="","",'S.D. Paste sheet'!K56)</f>
        <v>223</v>
      </c>
      <c r="L56" s="20" t="str">
        <f>IF('S.D. Paste sheet'!L56="","",'S.D. Paste sheet'!L56)</f>
        <v/>
      </c>
      <c r="M56" s="20">
        <f>IF('S.D. Paste sheet'!M56="","",'S.D. Paste sheet'!M56)</f>
        <v>41</v>
      </c>
      <c r="N56" s="20">
        <f>IF('S.D. Paste sheet'!N56="","",'S.D. Paste sheet'!N56)</f>
        <v>36</v>
      </c>
      <c r="O56" s="20" t="str">
        <f>IF('S.D. Paste sheet'!O56="","",'S.D. Paste sheet'!O56)</f>
        <v>SBC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XXXX8007</v>
      </c>
      <c r="U56" s="20" t="str">
        <f>IF('S.D. Paste sheet'!U56="","",'S.D. Paste sheet'!U56)</f>
        <v/>
      </c>
      <c r="V56" s="20">
        <f>IF('S.D. Paste sheet'!V56="","",'S.D. Paste sheet'!V56)</f>
        <v>9929424455</v>
      </c>
      <c r="W56" s="20" t="str">
        <f>IF('S.D. Paste sheet'!W56="","",'S.D. Paste sheet'!W56)</f>
        <v>NEW COLONY,RAIPUR,BAR,306105</v>
      </c>
      <c r="X56" s="20">
        <f>IF('S.D. Paste sheet'!X56="","",'S.D. Paste sheet'!X56)</f>
        <v>72000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874</v>
      </c>
      <c r="D57" s="20">
        <f>IF('S.D. Paste sheet'!D57="","",'S.D. Paste sheet'!D57)</f>
        <v>44081</v>
      </c>
      <c r="E57" s="20" t="str">
        <f>IF('S.D. Paste sheet'!E57="","",UPPER('S.D. Paste sheet'!E57))</f>
        <v>LALIT</v>
      </c>
      <c r="F57" s="20" t="str">
        <f>IF('S.D. Paste sheet'!F57="","",'S.D. Paste sheet'!F57)</f>
        <v/>
      </c>
      <c r="G57" s="20" t="str">
        <f>IF('S.D. Paste sheet'!G57="","",UPPER('S.D. Paste sheet'!G57))</f>
        <v>SURAJ</v>
      </c>
      <c r="H57" s="20" t="str">
        <f>IF('S.D. Paste sheet'!H57="","",UPPER('S.D. Paste sheet'!H57))</f>
        <v>ASHA</v>
      </c>
      <c r="I57" s="20" t="str">
        <f>IF('S.D. Paste sheet'!I57="","",'S.D. Paste sheet'!I57)</f>
        <v>M</v>
      </c>
      <c r="J57" s="20">
        <f>IF('S.D. Paste sheet'!J57="","",'S.D. Paste sheet'!J57)</f>
        <v>41457</v>
      </c>
      <c r="K57" s="20">
        <f>IF('S.D. Paste sheet'!K57="","",'S.D. Paste sheet'!K57)</f>
        <v>224</v>
      </c>
      <c r="L57" s="20" t="str">
        <f>IF('S.D. Paste sheet'!L57="","",'S.D. Paste sheet'!L57)</f>
        <v/>
      </c>
      <c r="M57" s="20">
        <f>IF('S.D. Paste sheet'!M57="","",'S.D. Paste sheet'!M57)</f>
        <v>41</v>
      </c>
      <c r="N57" s="20">
        <f>IF('S.D. Paste sheet'!N57="","",'S.D. Paste sheet'!N57)</f>
        <v>33</v>
      </c>
      <c r="O57" s="20" t="str">
        <f>IF('S.D. Paste sheet'!O57="","",'S.D. Paste sheet'!O57)</f>
        <v>OBC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XXXX2873</v>
      </c>
      <c r="U57" s="20" t="str">
        <f>IF('S.D. Paste sheet'!U57="","",'S.D. Paste sheet'!U57)</f>
        <v/>
      </c>
      <c r="V57" s="20">
        <f>IF('S.D. Paste sheet'!V57="","",'S.D. Paste sheet'!V57)</f>
        <v>9950821745</v>
      </c>
      <c r="W57" s="20" t="str">
        <f>IF('S.D. Paste sheet'!W57="","",'S.D. Paste sheet'!W57)</f>
        <v>MAHAVEER COLONY,RAIPUR,BAR,306105</v>
      </c>
      <c r="X57" s="20">
        <f>IF('S.D. Paste sheet'!X57="","",'S.D. Paste sheet'!X57)</f>
        <v>45000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956</v>
      </c>
      <c r="D58" s="20">
        <f>IF('S.D. Paste sheet'!D58="","",'S.D. Paste sheet'!D58)</f>
        <v>44401</v>
      </c>
      <c r="E58" s="20" t="str">
        <f>IF('S.D. Paste sheet'!E58="","",UPPER('S.D. Paste sheet'!E58))</f>
        <v>LEKHIKA</v>
      </c>
      <c r="F58" s="20" t="str">
        <f>IF('S.D. Paste sheet'!F58="","",'S.D. Paste sheet'!F58)</f>
        <v/>
      </c>
      <c r="G58" s="20" t="str">
        <f>IF('S.D. Paste sheet'!G58="","",UPPER('S.D. Paste sheet'!G58))</f>
        <v>YOGENDRA</v>
      </c>
      <c r="H58" s="20" t="str">
        <f>IF('S.D. Paste sheet'!H58="","",UPPER('S.D. Paste sheet'!H58))</f>
        <v>ANITA DEVI</v>
      </c>
      <c r="I58" s="20" t="str">
        <f>IF('S.D. Paste sheet'!I58="","",'S.D. Paste sheet'!I58)</f>
        <v>F</v>
      </c>
      <c r="J58" s="20">
        <f>IF('S.D. Paste sheet'!J58="","",'S.D. Paste sheet'!J58)</f>
        <v>42250</v>
      </c>
      <c r="K58" s="20">
        <f>IF('S.D. Paste sheet'!K58="","",'S.D. Paste sheet'!K58)</f>
        <v>225</v>
      </c>
      <c r="L58" s="20" t="str">
        <f>IF('S.D. Paste sheet'!L58="","",'S.D. Paste sheet'!L58)</f>
        <v/>
      </c>
      <c r="M58" s="20">
        <f>IF('S.D. Paste sheet'!M58="","",'S.D. Paste sheet'!M58)</f>
        <v>41</v>
      </c>
      <c r="N58" s="20">
        <f>IF('S.D. Paste sheet'!N58="","",'S.D. Paste sheet'!N58)</f>
        <v>16</v>
      </c>
      <c r="O58" s="20" t="str">
        <f>IF('S.D. Paste sheet'!O58="","",'S.D. Paste sheet'!O58)</f>
        <v>GEN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XXXX4138</v>
      </c>
      <c r="U58" s="20" t="str">
        <f>IF('S.D. Paste sheet'!U58="","",'S.D. Paste sheet'!U58)</f>
        <v/>
      </c>
      <c r="V58" s="20">
        <f>IF('S.D. Paste sheet'!V58="","",'S.D. Paste sheet'!V58)</f>
        <v>9024730730</v>
      </c>
      <c r="W58" s="20" t="str">
        <f>IF('S.D. Paste sheet'!W58="","",'S.D. Paste sheet'!W58)</f>
        <v>NEAR POST OFFICE,RAIPUR,BAR,306105</v>
      </c>
      <c r="X58" s="20">
        <f>IF('S.D. Paste sheet'!X58="","",'S.D. Paste sheet'!X58)</f>
        <v>480000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7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756</v>
      </c>
      <c r="D59" s="20">
        <f>IF('S.D. Paste sheet'!D59="","",'S.D. Paste sheet'!D59)</f>
        <v>44060</v>
      </c>
      <c r="E59" s="20" t="str">
        <f>IF('S.D. Paste sheet'!E59="","",UPPER('S.D. Paste sheet'!E59))</f>
        <v>LOKENDRA GURJAR</v>
      </c>
      <c r="F59" s="20" t="str">
        <f>IF('S.D. Paste sheet'!F59="","",'S.D. Paste sheet'!F59)</f>
        <v/>
      </c>
      <c r="G59" s="20" t="str">
        <f>IF('S.D. Paste sheet'!G59="","",UPPER('S.D. Paste sheet'!G59))</f>
        <v>DURGARAM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M</v>
      </c>
      <c r="J59" s="20">
        <f>IF('S.D. Paste sheet'!J59="","",'S.D. Paste sheet'!J59)</f>
        <v>42086</v>
      </c>
      <c r="K59" s="20">
        <f>IF('S.D. Paste sheet'!K59="","",'S.D. Paste sheet'!K59)</f>
        <v>226</v>
      </c>
      <c r="L59" s="20" t="str">
        <f>IF('S.D. Paste sheet'!L59="","",'S.D. Paste sheet'!L59)</f>
        <v/>
      </c>
      <c r="M59" s="20">
        <f>IF('S.D. Paste sheet'!M59="","",'S.D. Paste sheet'!M59)</f>
        <v>41</v>
      </c>
      <c r="N59" s="20">
        <f>IF('S.D. Paste sheet'!N59="","",'S.D. Paste sheet'!N59)</f>
        <v>33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XXXX5940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RAMDEV NAGAR, JODHPUR ROAD, BAR , PALI,PALI,bar,306105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7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734</v>
      </c>
      <c r="D60" s="20">
        <f>IF('S.D. Paste sheet'!D60="","",'S.D. Paste sheet'!D60)</f>
        <v>44060</v>
      </c>
      <c r="E60" s="20" t="str">
        <f>IF('S.D. Paste sheet'!E60="","",UPPER('S.D. Paste sheet'!E60))</f>
        <v>MANISH GURJAR</v>
      </c>
      <c r="F60" s="20" t="str">
        <f>IF('S.D. Paste sheet'!F60="","",'S.D. Paste sheet'!F60)</f>
        <v/>
      </c>
      <c r="G60" s="20" t="str">
        <f>IF('S.D. Paste sheet'!G60="","",UPPER('S.D. Paste sheet'!G60))</f>
        <v>NEMA RAM</v>
      </c>
      <c r="H60" s="20" t="str">
        <f>IF('S.D. Paste sheet'!H60="","",UPPER('S.D. Paste sheet'!H60))</f>
        <v>GANU DEVI</v>
      </c>
      <c r="I60" s="20" t="str">
        <f>IF('S.D. Paste sheet'!I60="","",'S.D. Paste sheet'!I60)</f>
        <v>M</v>
      </c>
      <c r="J60" s="20">
        <f>IF('S.D. Paste sheet'!J60="","",'S.D. Paste sheet'!J60)</f>
        <v>40438</v>
      </c>
      <c r="K60" s="20">
        <f>IF('S.D. Paste sheet'!K60="","",'S.D. Paste sheet'!K60)</f>
        <v>227</v>
      </c>
      <c r="L60" s="20" t="str">
        <f>IF('S.D. Paste sheet'!L60="","",'S.D. Paste sheet'!L60)</f>
        <v/>
      </c>
      <c r="M60" s="20">
        <f>IF('S.D. Paste sheet'!M60="","",'S.D. Paste sheet'!M60)</f>
        <v>41</v>
      </c>
      <c r="N60" s="20">
        <f>IF('S.D. Paste sheet'!N60="","",'S.D. Paste sheet'!N60)</f>
        <v>28</v>
      </c>
      <c r="O60" s="20" t="str">
        <f>IF('S.D. Paste sheet'!O60="","",'S.D. Paste sheet'!O60)</f>
        <v>SBC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XXXX3653</v>
      </c>
      <c r="U60" s="20" t="str">
        <f>IF('S.D. Paste sheet'!U60="","",'S.D. Paste sheet'!U60)</f>
        <v/>
      </c>
      <c r="V60" s="20">
        <f>IF('S.D. Paste sheet'!V60="","",'S.D. Paste sheet'!V60)</f>
        <v>9887202989</v>
      </c>
      <c r="W60" s="20" t="str">
        <f>IF('S.D. Paste sheet'!W60="","",'S.D. Paste sheet'!W60)</f>
        <v>GUJRO KA BAS STAND BAR,RAIPUR,BAR,306105</v>
      </c>
      <c r="X60" s="20">
        <f>IF('S.D. Paste sheet'!X60="","",'S.D. Paste sheet'!X60)</f>
        <v>60000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12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752</v>
      </c>
      <c r="D61" s="20">
        <f>IF('S.D. Paste sheet'!D61="","",'S.D. Paste sheet'!D61)</f>
        <v>44060</v>
      </c>
      <c r="E61" s="20" t="str">
        <f>IF('S.D. Paste sheet'!E61="","",UPPER('S.D. Paste sheet'!E61))</f>
        <v>MAUKHA</v>
      </c>
      <c r="F61" s="20" t="str">
        <f>IF('S.D. Paste sheet'!F61="","",'S.D. Paste sheet'!F61)</f>
        <v/>
      </c>
      <c r="G61" s="20" t="str">
        <f>IF('S.D. Paste sheet'!G61="","",UPPER('S.D. Paste sheet'!G61))</f>
        <v>DURGA RAM</v>
      </c>
      <c r="H61" s="20" t="str">
        <f>IF('S.D. Paste sheet'!H61="","",UPPER('S.D. Paste sheet'!H61))</f>
        <v>REKHA DEVI</v>
      </c>
      <c r="I61" s="20" t="str">
        <f>IF('S.D. Paste sheet'!I61="","",'S.D. Paste sheet'!I61)</f>
        <v>F</v>
      </c>
      <c r="J61" s="20">
        <f>IF('S.D. Paste sheet'!J61="","",'S.D. Paste sheet'!J61)</f>
        <v>41255</v>
      </c>
      <c r="K61" s="20">
        <f>IF('S.D. Paste sheet'!K61="","",'S.D. Paste sheet'!K61)</f>
        <v>228</v>
      </c>
      <c r="L61" s="20" t="str">
        <f>IF('S.D. Paste sheet'!L61="","",'S.D. Paste sheet'!L61)</f>
        <v/>
      </c>
      <c r="M61" s="20">
        <f>IF('S.D. Paste sheet'!M61="","",'S.D. Paste sheet'!M61)</f>
        <v>41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XXXX5320</v>
      </c>
      <c r="U61" s="20" t="str">
        <f>IF('S.D. Paste sheet'!U61="","",'S.D. Paste sheet'!U61)</f>
        <v/>
      </c>
      <c r="V61" s="20">
        <f>IF('S.D. Paste sheet'!V61="","",'S.D. Paste sheet'!V61)</f>
        <v>8003828685</v>
      </c>
      <c r="W61" s="20" t="str">
        <f>IF('S.D. Paste sheet'!W61="","",'S.D. Paste sheet'!W61)</f>
        <v>GURJRO KA BAS BAR,RAIPUR,BAR,306105</v>
      </c>
      <c r="X61" s="20">
        <f>IF('S.D. Paste sheet'!X61="","",'S.D. Paste sheet'!X61)</f>
        <v>36000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10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877</v>
      </c>
      <c r="D62" s="20">
        <f>IF('S.D. Paste sheet'!D62="","",'S.D. Paste sheet'!D62)</f>
        <v>44081</v>
      </c>
      <c r="E62" s="20" t="str">
        <f>IF('S.D. Paste sheet'!E62="","",UPPER('S.D. Paste sheet'!E62))</f>
        <v>MOHIT DHEER</v>
      </c>
      <c r="F62" s="20" t="str">
        <f>IF('S.D. Paste sheet'!F62="","",'S.D. Paste sheet'!F62)</f>
        <v/>
      </c>
      <c r="G62" s="20" t="str">
        <f>IF('S.D. Paste sheet'!G62="","",UPPER('S.D. Paste sheet'!G62))</f>
        <v>JAGDISH DHEER</v>
      </c>
      <c r="H62" s="20" t="str">
        <f>IF('S.D. Paste sheet'!H62="","",UPPER('S.D. Paste sheet'!H62))</f>
        <v>LILA DHEER</v>
      </c>
      <c r="I62" s="20" t="str">
        <f>IF('S.D. Paste sheet'!I62="","",'S.D. Paste sheet'!I62)</f>
        <v>M</v>
      </c>
      <c r="J62" s="20">
        <f>IF('S.D. Paste sheet'!J62="","",'S.D. Paste sheet'!J62)</f>
        <v>40605</v>
      </c>
      <c r="K62" s="20">
        <f>IF('S.D. Paste sheet'!K62="","",'S.D. Paste sheet'!K62)</f>
        <v>229</v>
      </c>
      <c r="L62" s="20" t="str">
        <f>IF('S.D. Paste sheet'!L62="","",'S.D. Paste sheet'!L62)</f>
        <v/>
      </c>
      <c r="M62" s="20">
        <f>IF('S.D. Paste sheet'!M62="","",'S.D. Paste sheet'!M62)</f>
        <v>41</v>
      </c>
      <c r="N62" s="20">
        <f>IF('S.D. Paste sheet'!N62="","",'S.D. Paste sheet'!N62)</f>
        <v>25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XXXX1519</v>
      </c>
      <c r="U62" s="20" t="str">
        <f>IF('S.D. Paste sheet'!U62="","",'S.D. Paste sheet'!U62)</f>
        <v/>
      </c>
      <c r="V62" s="20">
        <f>IF('S.D. Paste sheet'!V62="","",'S.D. Paste sheet'!V62)</f>
        <v>7976862446</v>
      </c>
      <c r="W62" s="20" t="str">
        <f>IF('S.D. Paste sheet'!W62="","",'S.D. Paste sheet'!W62)</f>
        <v>Ayodhya colony bar,raipur,bar,306105</v>
      </c>
      <c r="X62" s="20">
        <f>IF('S.D. Paste sheet'!X62="","",'S.D. Paste sheet'!X62)</f>
        <v>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11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761</v>
      </c>
      <c r="D63" s="20">
        <f>IF('S.D. Paste sheet'!D63="","",'S.D. Paste sheet'!D63)</f>
        <v>44060</v>
      </c>
      <c r="E63" s="20" t="str">
        <f>IF('S.D. Paste sheet'!E63="","",UPPER('S.D. Paste sheet'!E63))</f>
        <v>NITESH</v>
      </c>
      <c r="F63" s="20" t="str">
        <f>IF('S.D. Paste sheet'!F63="","",'S.D. Paste sheet'!F63)</f>
        <v/>
      </c>
      <c r="G63" s="20" t="str">
        <f>IF('S.D. Paste sheet'!G63="","",UPPER('S.D. Paste sheet'!G63))</f>
        <v>DALARAM GURJAR</v>
      </c>
      <c r="H63" s="20" t="str">
        <f>IF('S.D. Paste sheet'!H63="","",UPPER('S.D. Paste sheet'!H63))</f>
        <v>SUGNA DEVI</v>
      </c>
      <c r="I63" s="20" t="str">
        <f>IF('S.D. Paste sheet'!I63="","",'S.D. Paste sheet'!I63)</f>
        <v>M</v>
      </c>
      <c r="J63" s="20">
        <f>IF('S.D. Paste sheet'!J63="","",'S.D. Paste sheet'!J63)</f>
        <v>41640</v>
      </c>
      <c r="K63" s="20">
        <f>IF('S.D. Paste sheet'!K63="","",'S.D. Paste sheet'!K63)</f>
        <v>230</v>
      </c>
      <c r="L63" s="20" t="str">
        <f>IF('S.D. Paste sheet'!L63="","",'S.D. Paste sheet'!L63)</f>
        <v/>
      </c>
      <c r="M63" s="20">
        <f>IF('S.D. Paste sheet'!M63="","",'S.D. Paste sheet'!M63)</f>
        <v>41</v>
      </c>
      <c r="N63" s="20">
        <f>IF('S.D. Paste sheet'!N63="","",'S.D. Paste sheet'!N63)</f>
        <v>36</v>
      </c>
      <c r="O63" s="20" t="str">
        <f>IF('S.D. Paste sheet'!O63="","",'S.D. Paste sheet'!O63)</f>
        <v>SBC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XXXX4644</v>
      </c>
      <c r="U63" s="20" t="str">
        <f>IF('S.D. Paste sheet'!U63="","",'S.D. Paste sheet'!U63)</f>
        <v/>
      </c>
      <c r="V63" s="20">
        <f>IF('S.D. Paste sheet'!V63="","",'S.D. Paste sheet'!V63)</f>
        <v>8317437348</v>
      </c>
      <c r="W63" s="20" t="str">
        <f>IF('S.D. Paste sheet'!W63="","",'S.D. Paste sheet'!W63)</f>
        <v>GURJARO KA BASS STAND ,RAIPUR,BAR,306105</v>
      </c>
      <c r="X63" s="20">
        <f>IF('S.D. Paste sheet'!X63="","",'S.D. Paste sheet'!X63)</f>
        <v>60000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743</v>
      </c>
      <c r="D64" s="20">
        <f>IF('S.D. Paste sheet'!D64="","",'S.D. Paste sheet'!D64)</f>
        <v>44060</v>
      </c>
      <c r="E64" s="20" t="str">
        <f>IF('S.D. Paste sheet'!E64="","",UPPER('S.D. Paste sheet'!E64))</f>
        <v>PARINITI</v>
      </c>
      <c r="F64" s="20" t="str">
        <f>IF('S.D. Paste sheet'!F64="","",'S.D. Paste sheet'!F64)</f>
        <v/>
      </c>
      <c r="G64" s="20" t="str">
        <f>IF('S.D. Paste sheet'!G64="","",UPPER('S.D. Paste sheet'!G64))</f>
        <v>PUNA RAM</v>
      </c>
      <c r="H64" s="20" t="str">
        <f>IF('S.D. Paste sheet'!H64="","",UPPER('S.D. Paste sheet'!H64))</f>
        <v>SENI DEVI</v>
      </c>
      <c r="I64" s="20" t="str">
        <f>IF('S.D. Paste sheet'!I64="","",'S.D. Paste sheet'!I64)</f>
        <v>F</v>
      </c>
      <c r="J64" s="20">
        <f>IF('S.D. Paste sheet'!J64="","",'S.D. Paste sheet'!J64)</f>
        <v>41933</v>
      </c>
      <c r="K64" s="20">
        <f>IF('S.D. Paste sheet'!K64="","",'S.D. Paste sheet'!K64)</f>
        <v>231</v>
      </c>
      <c r="L64" s="20" t="str">
        <f>IF('S.D. Paste sheet'!L64="","",'S.D. Paste sheet'!L64)</f>
        <v/>
      </c>
      <c r="M64" s="20">
        <f>IF('S.D. Paste sheet'!M64="","",'S.D. Paste sheet'!M64)</f>
        <v>41</v>
      </c>
      <c r="N64" s="20">
        <f>IF('S.D. Paste sheet'!N64="","",'S.D. Paste sheet'!N64)</f>
        <v>35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XXXX9295</v>
      </c>
      <c r="U64" s="20" t="str">
        <f>IF('S.D. Paste sheet'!U64="","",'S.D. Paste sheet'!U64)</f>
        <v/>
      </c>
      <c r="V64" s="20">
        <f>IF('S.D. Paste sheet'!V64="","",'S.D. Paste sheet'!V64)</f>
        <v>9413873576</v>
      </c>
      <c r="W64" s="20" t="str">
        <f>IF('S.D. Paste sheet'!W64="","",'S.D. Paste sheet'!W64)</f>
        <v>BAR,PALI,BAR,306105</v>
      </c>
      <c r="X64" s="20">
        <f>IF('S.D. Paste sheet'!X64="","",'S.D. Paste sheet'!X64)</f>
        <v>40000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8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757</v>
      </c>
      <c r="D65" s="20">
        <f>IF('S.D. Paste sheet'!D65="","",'S.D. Paste sheet'!D65)</f>
        <v>44060</v>
      </c>
      <c r="E65" s="20" t="str">
        <f>IF('S.D. Paste sheet'!E65="","",UPPER('S.D. Paste sheet'!E65))</f>
        <v>PAYAL</v>
      </c>
      <c r="F65" s="20" t="str">
        <f>IF('S.D. Paste sheet'!F65="","",'S.D. Paste sheet'!F65)</f>
        <v/>
      </c>
      <c r="G65" s="20" t="str">
        <f>IF('S.D. Paste sheet'!G65="","",UPPER('S.D. Paste sheet'!G65))</f>
        <v>ASHOK KUMAR KEER</v>
      </c>
      <c r="H65" s="20" t="str">
        <f>IF('S.D. Paste sheet'!H65="","",UPPER('S.D. Paste sheet'!H65))</f>
        <v>SONU KEER</v>
      </c>
      <c r="I65" s="20" t="str">
        <f>IF('S.D. Paste sheet'!I65="","",'S.D. Paste sheet'!I65)</f>
        <v>F</v>
      </c>
      <c r="J65" s="20">
        <f>IF('S.D. Paste sheet'!J65="","",'S.D. Paste sheet'!J65)</f>
        <v>41797</v>
      </c>
      <c r="K65" s="20">
        <f>IF('S.D. Paste sheet'!K65="","",'S.D. Paste sheet'!K65)</f>
        <v>232</v>
      </c>
      <c r="L65" s="20" t="str">
        <f>IF('S.D. Paste sheet'!L65="","",'S.D. Paste sheet'!L65)</f>
        <v/>
      </c>
      <c r="M65" s="20">
        <f>IF('S.D. Paste sheet'!M65="","",'S.D. Paste sheet'!M65)</f>
        <v>41</v>
      </c>
      <c r="N65" s="20">
        <f>IF('S.D. Paste sheet'!N65="","",'S.D. Paste sheet'!N65)</f>
        <v>38</v>
      </c>
      <c r="O65" s="20" t="str">
        <f>IF('S.D. Paste sheet'!O65="","",'S.D. Paste sheet'!O65)</f>
        <v>SC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XXXX9295</v>
      </c>
      <c r="U65" s="20" t="str">
        <f>IF('S.D. Paste sheet'!U65="","",'S.D. Paste sheet'!U65)</f>
        <v/>
      </c>
      <c r="V65" s="20">
        <f>IF('S.D. Paste sheet'!V65="","",'S.D. Paste sheet'!V65)</f>
        <v>9079038905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8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882</v>
      </c>
      <c r="D66" s="20">
        <f>IF('S.D. Paste sheet'!D66="","",'S.D. Paste sheet'!D66)</f>
        <v>44081</v>
      </c>
      <c r="E66" s="20" t="str">
        <f>IF('S.D. Paste sheet'!E66="","",UPPER('S.D. Paste sheet'!E66))</f>
        <v>POOJA GURJER</v>
      </c>
      <c r="F66" s="20" t="str">
        <f>IF('S.D. Paste sheet'!F66="","",'S.D. Paste sheet'!F66)</f>
        <v/>
      </c>
      <c r="G66" s="20" t="str">
        <f>IF('S.D. Paste sheet'!G66="","",UPPER('S.D. Paste sheet'!G66))</f>
        <v>RAJU RAM</v>
      </c>
      <c r="H66" s="20" t="str">
        <f>IF('S.D. Paste sheet'!H66="","",UPPER('S.D. Paste sheet'!H66))</f>
        <v>RUKMA DEVI</v>
      </c>
      <c r="I66" s="20" t="str">
        <f>IF('S.D. Paste sheet'!I66="","",'S.D. Paste sheet'!I66)</f>
        <v>F</v>
      </c>
      <c r="J66" s="20">
        <f>IF('S.D. Paste sheet'!J66="","",'S.D. Paste sheet'!J66)</f>
        <v>40909</v>
      </c>
      <c r="K66" s="20">
        <f>IF('S.D. Paste sheet'!K66="","",'S.D. Paste sheet'!K66)</f>
        <v>233</v>
      </c>
      <c r="L66" s="20" t="str">
        <f>IF('S.D. Paste sheet'!L66="","",'S.D. Paste sheet'!L66)</f>
        <v/>
      </c>
      <c r="M66" s="20">
        <f>IF('S.D. Paste sheet'!M66="","",'S.D. Paste sheet'!M66)</f>
        <v>41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XXXX8777</v>
      </c>
      <c r="U66" s="20" t="str">
        <f>IF('S.D. Paste sheet'!U66="","",'S.D. Paste sheet'!U66)</f>
        <v/>
      </c>
      <c r="V66" s="20">
        <f>IF('S.D. Paste sheet'!V66="","",'S.D. Paste sheet'!V66)</f>
        <v>7340483875</v>
      </c>
      <c r="W66" s="20" t="str">
        <f>IF('S.D. Paste sheet'!W66="","",'S.D. Paste sheet'!W66)</f>
        <v>GURJARO KA BAS BAR,RAIPUR,BAR ,306105</v>
      </c>
      <c r="X66" s="20">
        <f>IF('S.D. Paste sheet'!X66="","",'S.D. Paste sheet'!X66)</f>
        <v>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10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760</v>
      </c>
      <c r="D67" s="20">
        <f>IF('S.D. Paste sheet'!D67="","",'S.D. Paste sheet'!D67)</f>
        <v>44060</v>
      </c>
      <c r="E67" s="20" t="str">
        <f>IF('S.D. Paste sheet'!E67="","",UPPER('S.D. Paste sheet'!E67))</f>
        <v>POORAV SHARMA</v>
      </c>
      <c r="F67" s="20" t="str">
        <f>IF('S.D. Paste sheet'!F67="","",'S.D. Paste sheet'!F67)</f>
        <v/>
      </c>
      <c r="G67" s="20" t="str">
        <f>IF('S.D. Paste sheet'!G67="","",UPPER('S.D. Paste sheet'!G67))</f>
        <v>SHARAD SHARMA</v>
      </c>
      <c r="H67" s="20" t="str">
        <f>IF('S.D. Paste sheet'!H67="","",UPPER('S.D. Paste sheet'!H67))</f>
        <v>JYOTI KUMARI ACHARYA</v>
      </c>
      <c r="I67" s="20" t="str">
        <f>IF('S.D. Paste sheet'!I67="","",'S.D. Paste sheet'!I67)</f>
        <v>M</v>
      </c>
      <c r="J67" s="20">
        <f>IF('S.D. Paste sheet'!J67="","",'S.D. Paste sheet'!J67)</f>
        <v>42043</v>
      </c>
      <c r="K67" s="20">
        <f>IF('S.D. Paste sheet'!K67="","",'S.D. Paste sheet'!K67)</f>
        <v>234</v>
      </c>
      <c r="L67" s="20" t="str">
        <f>IF('S.D. Paste sheet'!L67="","",'S.D. Paste sheet'!L67)</f>
        <v/>
      </c>
      <c r="M67" s="20">
        <f>IF('S.D. Paste sheet'!M67="","",'S.D. Paste sheet'!M67)</f>
        <v>41</v>
      </c>
      <c r="N67" s="20">
        <f>IF('S.D. Paste sheet'!N67="","",'S.D. Paste sheet'!N67)</f>
        <v>22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XXXX0052</v>
      </c>
      <c r="U67" s="20" t="str">
        <f>IF('S.D. Paste sheet'!U67="","",'S.D. Paste sheet'!U67)</f>
        <v/>
      </c>
      <c r="V67" s="20">
        <f>IF('S.D. Paste sheet'!V67="","",'S.D. Paste sheet'!V67)</f>
        <v>9982711807</v>
      </c>
      <c r="W67" s="20" t="str">
        <f>IF('S.D. Paste sheet'!W67="","",'S.D. Paste sheet'!W67)</f>
        <v>BAR,RAIPUR,BAR,306105</v>
      </c>
      <c r="X67" s="20">
        <f>IF('S.D. Paste sheet'!X67="","",'S.D. Paste sheet'!X67)</f>
        <v>36000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7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IF(AND($AJ$1=8,$A67=8),A67,"")</f>
        <v/>
      </c>
      <c r="AH67" s="25" t="str">
        <f t="shared" ref="AH67:AH130" si="35">IF(AND($AJ$1=8,$A67=8),B67,"")</f>
        <v/>
      </c>
      <c r="AI67" s="25" t="str">
        <f t="shared" ref="AI67:AI130" si="36">IF(AND($AJ$1=8,$A67=8),C67,"")</f>
        <v/>
      </c>
      <c r="AJ67" s="25" t="str">
        <f t="shared" ref="AJ67:AJ130" si="37">IF(AND($AJ$1=8,$A67=8),D67,"")</f>
        <v/>
      </c>
      <c r="AK67" s="25" t="str">
        <f t="shared" ref="AK67:AK130" si="38">IF(AND($AJ$1=8,$A67=8),E67,"")</f>
        <v/>
      </c>
      <c r="AL67" s="25" t="str">
        <f t="shared" ref="AL67:AL130" si="39">IF(AND($AJ$1=8,$A67=8),F67,"")</f>
        <v/>
      </c>
      <c r="AM67" s="25" t="str">
        <f t="shared" ref="AM67:AM130" si="40">IF(AND($AJ$1=8,$A67=8),G67,"")</f>
        <v/>
      </c>
      <c r="AN67" s="25" t="str">
        <f t="shared" ref="AN67:AN130" si="41">IF(AND($AJ$1=8,$A67=8),H67,"")</f>
        <v/>
      </c>
      <c r="AO67" s="25" t="str">
        <f t="shared" ref="AO67:AO130" si="42">IF(AND($AJ$1=8,$A67=8),I67,"")</f>
        <v/>
      </c>
      <c r="AP67" s="25" t="str">
        <f t="shared" ref="AP67:AP130" si="43">IF(AND($AJ$1=8,$A67=8),J67,"")</f>
        <v/>
      </c>
      <c r="AQ67" s="25" t="str">
        <f t="shared" ref="AQ67:AQ130" si="44">IF(AND($AJ$1=8,$A67=8),K67,"")</f>
        <v/>
      </c>
      <c r="AR67" s="25" t="str">
        <f t="shared" ref="AR67:AR130" si="45">IF(AND($AJ$1=8,$A67=8),L67,"")</f>
        <v/>
      </c>
      <c r="AS67" s="25" t="str">
        <f t="shared" ref="AS67:AS130" si="46">IF(AND($AJ$1=8,$A67=8),M67,"")</f>
        <v/>
      </c>
      <c r="AT67" s="25" t="str">
        <f t="shared" ref="AT67:AT130" si="47">IF(AND($AJ$1=8,$A67=8),N67,"")</f>
        <v/>
      </c>
      <c r="AU67" s="25" t="str">
        <f t="shared" ref="AU67:AU130" si="48">IF(AND($AJ$1=8,$A67=8),O67,"")</f>
        <v/>
      </c>
      <c r="AV67" s="25" t="str">
        <f t="shared" ref="AV67:AV130" si="49">IF(AND($AJ$1=8,$A67=8),P67,"")</f>
        <v/>
      </c>
      <c r="AX67" t="str">
        <f>IF(BC67="","",IF(BC67&gt;0,COUNT($AY$2:AY67),""))</f>
        <v/>
      </c>
      <c r="AY67" s="25" t="str">
        <f t="shared" ref="AY67:AY130" si="50">IF(AND($BB$1=8,$A67=8,$BC$1=B67),A67,"")</f>
        <v/>
      </c>
      <c r="AZ67" s="25" t="str">
        <f t="shared" ref="AZ67:AZ130" si="51">IF(AND($BB$1=8,$A67=8,$BC$1=$B67),B67,"")</f>
        <v/>
      </c>
      <c r="BA67" s="25" t="str">
        <f t="shared" ref="BA67:BA130" si="52">IF(AND($BB$1=8,$A67=8,$BC$1=$B67),C67,"")</f>
        <v/>
      </c>
      <c r="BB67" s="25" t="str">
        <f t="shared" ref="BB67:BB130" si="53">IF(AND($BB$1=8,$A67=8,$BC$1=$B67),D67,"")</f>
        <v/>
      </c>
      <c r="BC67" s="25" t="str">
        <f t="shared" ref="BC67:BC130" si="54">IF(AND($BB$1=8,$A67=8,$BC$1=$B67),E67,"")</f>
        <v/>
      </c>
      <c r="BD67" s="25" t="str">
        <f t="shared" ref="BD67:BD130" si="55">IF(AND($BB$1=8,$A67=8,$BC$1=$B67),F67,"")</f>
        <v/>
      </c>
      <c r="BE67" s="25" t="str">
        <f t="shared" ref="BE67:BE130" si="56">IF(AND($BB$1=8,$A67=8,$BC$1=$B67),G67,"")</f>
        <v/>
      </c>
      <c r="BF67" s="25" t="str">
        <f t="shared" ref="BF67:BF130" si="57">IF(AND($BB$1=8,$A67=8,$BC$1=$B67),H67,"")</f>
        <v/>
      </c>
      <c r="BG67" s="25" t="str">
        <f t="shared" ref="BG67:BG130" si="58">IF(AND($BB$1=8,$A67=8,$BC$1=$B67),I67,"")</f>
        <v/>
      </c>
      <c r="BH67" s="25" t="str">
        <f t="shared" ref="BH67:BH130" si="59">IF(AND($BB$1=8,$A67=8,$BC$1=$B67),J67,"")</f>
        <v/>
      </c>
      <c r="BI67" s="25" t="str">
        <f t="shared" ref="BI67:BI130" si="60">IF(AND($BB$1=8,$A67=8,$BC$1=$B67),K67,"")</f>
        <v/>
      </c>
      <c r="BJ67" s="25" t="str">
        <f t="shared" ref="BJ67:BJ130" si="61">IF(AND($BB$1=8,$A67=8,$BC$1=$B67),L67,"")</f>
        <v/>
      </c>
      <c r="BK67" s="25" t="str">
        <f t="shared" ref="BK67:BK130" si="62">IF(AND($BB$1=8,$A67=8,$BC$1=$B67),M67,"")</f>
        <v/>
      </c>
      <c r="BL67" s="25" t="str">
        <f t="shared" ref="BL67:BL130" si="63">IF(AND($BB$1=8,$A67=8,$BC$1=$B67),N67,"")</f>
        <v/>
      </c>
      <c r="BM67" s="25" t="str">
        <f t="shared" ref="BM67:BM130" si="64">IF(AND($BB$1=8,$A67=8,$BC$1=$B67),O67,"")</f>
        <v/>
      </c>
      <c r="BN67" s="25" t="str">
        <f t="shared" ref="BN67:BN130" si="65">IF(AND($BB$1=8,$A67=8,$BC$1=$B67),P67,"")</f>
        <v/>
      </c>
    </row>
    <row r="68" spans="1:66" ht="30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750</v>
      </c>
      <c r="D68" s="20">
        <f>IF('S.D. Paste sheet'!D68="","",'S.D. Paste sheet'!D68)</f>
        <v>44060</v>
      </c>
      <c r="E68" s="20" t="str">
        <f>IF('S.D. Paste sheet'!E68="","",UPPER('S.D. Paste sheet'!E68))</f>
        <v>PRANJAL GURJAR</v>
      </c>
      <c r="F68" s="20" t="str">
        <f>IF('S.D. Paste sheet'!F68="","",'S.D. Paste sheet'!F68)</f>
        <v/>
      </c>
      <c r="G68" s="20" t="str">
        <f>IF('S.D. Paste sheet'!G68="","",UPPER('S.D. Paste sheet'!G68))</f>
        <v>KAILASH GURJAR</v>
      </c>
      <c r="H68" s="20" t="str">
        <f>IF('S.D. Paste sheet'!H68="","",UPPER('S.D. Paste sheet'!H68))</f>
        <v>KELAM DEVI</v>
      </c>
      <c r="I68" s="20" t="str">
        <f>IF('S.D. Paste sheet'!I68="","",'S.D. Paste sheet'!I68)</f>
        <v>F</v>
      </c>
      <c r="J68" s="20">
        <f>IF('S.D. Paste sheet'!J68="","",'S.D. Paste sheet'!J68)</f>
        <v>41743</v>
      </c>
      <c r="K68" s="20">
        <f>IF('S.D. Paste sheet'!K68="","",'S.D. Paste sheet'!K68)</f>
        <v>235</v>
      </c>
      <c r="L68" s="20" t="str">
        <f>IF('S.D. Paste sheet'!L68="","",'S.D. Paste sheet'!L68)</f>
        <v/>
      </c>
      <c r="M68" s="20">
        <f>IF('S.D. Paste sheet'!M68="","",'S.D. Paste sheet'!M68)</f>
        <v>41</v>
      </c>
      <c r="N68" s="20">
        <f>IF('S.D. Paste sheet'!N68="","",'S.D. Paste sheet'!N68)</f>
        <v>33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XXXX0623</v>
      </c>
      <c r="U68" s="20" t="str">
        <f>IF('S.D. Paste sheet'!U68="","",'S.D. Paste sheet'!U68)</f>
        <v>YUDOQWG</v>
      </c>
      <c r="V68" s="20">
        <f>IF('S.D. Paste sheet'!V68="","",'S.D. Paste sheet'!V68)</f>
        <v>9887776775</v>
      </c>
      <c r="W68" s="20" t="str">
        <f>IF('S.D. Paste sheet'!W68="","",'S.D. Paste sheet'!W68)</f>
        <v>NAHAR KE PASS BAR,RAIPUR,BAR,306105</v>
      </c>
      <c r="X68" s="20">
        <f>IF('S.D. Paste sheet'!X68="","",'S.D. Paste sheet'!X68)</f>
        <v>250000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8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751</v>
      </c>
      <c r="D69" s="20">
        <f>IF('S.D. Paste sheet'!D69="","",'S.D. Paste sheet'!D69)</f>
        <v>44060</v>
      </c>
      <c r="E69" s="20" t="str">
        <f>IF('S.D. Paste sheet'!E69="","",UPPER('S.D. Paste sheet'!E69))</f>
        <v>PRATEEK SINGARIYA</v>
      </c>
      <c r="F69" s="20" t="str">
        <f>IF('S.D. Paste sheet'!F69="","",'S.D. Paste sheet'!F69)</f>
        <v/>
      </c>
      <c r="G69" s="20" t="str">
        <f>IF('S.D. Paste sheet'!G69="","",UPPER('S.D. Paste sheet'!G69))</f>
        <v>RAMKARAN</v>
      </c>
      <c r="H69" s="20" t="str">
        <f>IF('S.D. Paste sheet'!H69="","",UPPER('S.D. Paste sheet'!H69))</f>
        <v>PUSHPA DEVI</v>
      </c>
      <c r="I69" s="20" t="str">
        <f>IF('S.D. Paste sheet'!I69="","",'S.D. Paste sheet'!I69)</f>
        <v>M</v>
      </c>
      <c r="J69" s="20">
        <f>IF('S.D. Paste sheet'!J69="","",'S.D. Paste sheet'!J69)</f>
        <v>41525</v>
      </c>
      <c r="K69" s="20">
        <f>IF('S.D. Paste sheet'!K69="","",'S.D. Paste sheet'!K69)</f>
        <v>236</v>
      </c>
      <c r="L69" s="20" t="str">
        <f>IF('S.D. Paste sheet'!L69="","",'S.D. Paste sheet'!L69)</f>
        <v/>
      </c>
      <c r="M69" s="20">
        <f>IF('S.D. Paste sheet'!M69="","",'S.D. Paste sheet'!M69)</f>
        <v>41</v>
      </c>
      <c r="N69" s="20">
        <f>IF('S.D. Paste sheet'!N69="","",'S.D. Paste sheet'!N69)</f>
        <v>16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XXXX4630</v>
      </c>
      <c r="U69" s="20" t="str">
        <f>IF('S.D. Paste sheet'!U69="","",'S.D. Paste sheet'!U69)</f>
        <v/>
      </c>
      <c r="V69" s="20">
        <f>IF('S.D. Paste sheet'!V69="","",'S.D. Paste sheet'!V69)</f>
        <v>9079973110</v>
      </c>
      <c r="W69" s="20" t="str">
        <f>IF('S.D. Paste sheet'!W69="","",'S.D. Paste sheet'!W69)</f>
        <v>NEAR POLICE CHOKI,RAIPUR,BAR,306105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Y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890</v>
      </c>
      <c r="D70" s="20">
        <f>IF('S.D. Paste sheet'!D70="","",'S.D. Paste sheet'!D70)</f>
        <v>44081</v>
      </c>
      <c r="E70" s="20" t="str">
        <f>IF('S.D. Paste sheet'!E70="","",UPPER('S.D. Paste sheet'!E70))</f>
        <v>PRSOON SINGARIYA</v>
      </c>
      <c r="F70" s="20" t="str">
        <f>IF('S.D. Paste sheet'!F70="","",'S.D. Paste sheet'!F70)</f>
        <v/>
      </c>
      <c r="G70" s="20" t="str">
        <f>IF('S.D. Paste sheet'!G70="","",UPPER('S.D. Paste sheet'!G70))</f>
        <v>LALIT SINGARIYA</v>
      </c>
      <c r="H70" s="20" t="str">
        <f>IF('S.D. Paste sheet'!H70="","",UPPER('S.D. Paste sheet'!H70))</f>
        <v>DEEPANJALI</v>
      </c>
      <c r="I70" s="20" t="str">
        <f>IF('S.D. Paste sheet'!I70="","",'S.D. Paste sheet'!I70)</f>
        <v>M</v>
      </c>
      <c r="J70" s="20">
        <f>IF('S.D. Paste sheet'!J70="","",'S.D. Paste sheet'!J70)</f>
        <v>41443</v>
      </c>
      <c r="K70" s="20">
        <f>IF('S.D. Paste sheet'!K70="","",'S.D. Paste sheet'!K70)</f>
        <v>237</v>
      </c>
      <c r="L70" s="20" t="str">
        <f>IF('S.D. Paste sheet'!L70="","",'S.D. Paste sheet'!L70)</f>
        <v/>
      </c>
      <c r="M70" s="20">
        <f>IF('S.D. Paste sheet'!M70="","",'S.D. Paste sheet'!M70)</f>
        <v>41</v>
      </c>
      <c r="N70" s="20">
        <f>IF('S.D. Paste sheet'!N70="","",'S.D. Paste sheet'!N70)</f>
        <v>6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XXXX6850</v>
      </c>
      <c r="U70" s="20" t="str">
        <f>IF('S.D. Paste sheet'!U70="","",'S.D. Paste sheet'!U70)</f>
        <v/>
      </c>
      <c r="V70" s="20">
        <f>IF('S.D. Paste sheet'!V70="","",'S.D. Paste sheet'!V70)</f>
        <v>9610890510</v>
      </c>
      <c r="W70" s="20" t="str">
        <f>IF('S.D. Paste sheet'!W70="","",'S.D. Paste sheet'!W70)</f>
        <v>NEAR POLICE CHOWKI BUS STAND BAR,RAIPUR,BAR,306105</v>
      </c>
      <c r="X70" s="20">
        <f>IF('S.D. Paste sheet'!X70="","",'S.D. Paste sheet'!X70)</f>
        <v>120000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9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753</v>
      </c>
      <c r="D71" s="20">
        <f>IF('S.D. Paste sheet'!D71="","",'S.D. Paste sheet'!D71)</f>
        <v>44060</v>
      </c>
      <c r="E71" s="20" t="str">
        <f>IF('S.D. Paste sheet'!E71="","",UPPER('S.D. Paste sheet'!E71))</f>
        <v>RUCHI CHOUHAN</v>
      </c>
      <c r="F71" s="20" t="str">
        <f>IF('S.D. Paste sheet'!F71="","",'S.D. Paste sheet'!F71)</f>
        <v/>
      </c>
      <c r="G71" s="20" t="str">
        <f>IF('S.D. Paste sheet'!G71="","",UPPER('S.D. Paste sheet'!G71))</f>
        <v>MAHESH KUMAR</v>
      </c>
      <c r="H71" s="20" t="str">
        <f>IF('S.D. Paste sheet'!H71="","",UPPER('S.D. Paste sheet'!H71))</f>
        <v>JYOTI</v>
      </c>
      <c r="I71" s="20" t="str">
        <f>IF('S.D. Paste sheet'!I71="","",'S.D. Paste sheet'!I71)</f>
        <v>F</v>
      </c>
      <c r="J71" s="20">
        <f>IF('S.D. Paste sheet'!J71="","",'S.D. Paste sheet'!J71)</f>
        <v>42099</v>
      </c>
      <c r="K71" s="20">
        <f>IF('S.D. Paste sheet'!K71="","",'S.D. Paste sheet'!K71)</f>
        <v>238</v>
      </c>
      <c r="L71" s="20" t="str">
        <f>IF('S.D. Paste sheet'!L71="","",'S.D. Paste sheet'!L71)</f>
        <v/>
      </c>
      <c r="M71" s="20">
        <f>IF('S.D. Paste sheet'!M71="","",'S.D. Paste sheet'!M71)</f>
        <v>41</v>
      </c>
      <c r="N71" s="20">
        <f>IF('S.D. Paste sheet'!N71="","",'S.D. Paste sheet'!N71)</f>
        <v>25</v>
      </c>
      <c r="O71" s="20" t="str">
        <f>IF('S.D. Paste sheet'!O71="","",'S.D. Paste sheet'!O71)</f>
        <v>SC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XXXX6110</v>
      </c>
      <c r="U71" s="20" t="str">
        <f>IF('S.D. Paste sheet'!U71="","",'S.D. Paste sheet'!U71)</f>
        <v/>
      </c>
      <c r="V71" s="20">
        <f>IF('S.D. Paste sheet'!V71="","",'S.D. Paste sheet'!V71)</f>
        <v>9636084275</v>
      </c>
      <c r="W71" s="20" t="str">
        <f>IF('S.D. Paste sheet'!W71="","",'S.D. Paste sheet'!W71)</f>
        <v>MEGHWALO KA BAS BAR,RAIPUR,BAR ,306105</v>
      </c>
      <c r="X71" s="20">
        <f>IF('S.D. Paste sheet'!X71="","",'S.D. Paste sheet'!X71)</f>
        <v>108000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7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745</v>
      </c>
      <c r="D72" s="20">
        <f>IF('S.D. Paste sheet'!D72="","",'S.D. Paste sheet'!D72)</f>
        <v>44060</v>
      </c>
      <c r="E72" s="20" t="str">
        <f>IF('S.D. Paste sheet'!E72="","",UPPER('S.D. Paste sheet'!E72))</f>
        <v>SACHIN NAYAK</v>
      </c>
      <c r="F72" s="20" t="str">
        <f>IF('S.D. Paste sheet'!F72="","",'S.D. Paste sheet'!F72)</f>
        <v/>
      </c>
      <c r="G72" s="20" t="str">
        <f>IF('S.D. Paste sheet'!G72="","",UPPER('S.D. Paste sheet'!G72))</f>
        <v>OM PRAKASH</v>
      </c>
      <c r="H72" s="20" t="str">
        <f>IF('S.D. Paste sheet'!H72="","",UPPER('S.D. Paste sheet'!H72))</f>
        <v>SUNITA</v>
      </c>
      <c r="I72" s="20" t="str">
        <f>IF('S.D. Paste sheet'!I72="","",'S.D. Paste sheet'!I72)</f>
        <v>M</v>
      </c>
      <c r="J72" s="20">
        <f>IF('S.D. Paste sheet'!J72="","",'S.D. Paste sheet'!J72)</f>
        <v>41746</v>
      </c>
      <c r="K72" s="20">
        <f>IF('S.D. Paste sheet'!K72="","",'S.D. Paste sheet'!K72)</f>
        <v>239</v>
      </c>
      <c r="L72" s="20" t="str">
        <f>IF('S.D. Paste sheet'!L72="","",'S.D. Paste sheet'!L72)</f>
        <v/>
      </c>
      <c r="M72" s="20">
        <f>IF('S.D. Paste sheet'!M72="","",'S.D. Paste sheet'!M72)</f>
        <v>41</v>
      </c>
      <c r="N72" s="20">
        <f>IF('S.D. Paste sheet'!N72="","",'S.D. Paste sheet'!N72)</f>
        <v>33</v>
      </c>
      <c r="O72" s="20" t="str">
        <f>IF('S.D. Paste sheet'!O72="","",'S.D. Paste sheet'!O72)</f>
        <v>SC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XXXX6973</v>
      </c>
      <c r="U72" s="20" t="str">
        <f>IF('S.D. Paste sheet'!U72="","",'S.D. Paste sheet'!U72)</f>
        <v/>
      </c>
      <c r="V72" s="20">
        <f>IF('S.D. Paste sheet'!V72="","",'S.D. Paste sheet'!V72)</f>
        <v>7586750553</v>
      </c>
      <c r="W72" s="20" t="str">
        <f>IF('S.D. Paste sheet'!W72="","",'S.D. Paste sheet'!W72)</f>
        <v>BAR,RAIPUR,BAR,306105</v>
      </c>
      <c r="X72" s="20">
        <f>IF('S.D. Paste sheet'!X72="","",'S.D. Paste sheet'!X72)</f>
        <v>60000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732</v>
      </c>
      <c r="D73" s="20">
        <f>IF('S.D. Paste sheet'!D73="","",'S.D. Paste sheet'!D73)</f>
        <v>44060</v>
      </c>
      <c r="E73" s="20" t="str">
        <f>IF('S.D. Paste sheet'!E73="","",UPPER('S.D. Paste sheet'!E73))</f>
        <v>SHAITAN</v>
      </c>
      <c r="F73" s="20" t="str">
        <f>IF('S.D. Paste sheet'!F73="","",'S.D. Paste sheet'!F73)</f>
        <v/>
      </c>
      <c r="G73" s="20" t="str">
        <f>IF('S.D. Paste sheet'!G73="","",UPPER('S.D. Paste sheet'!G73))</f>
        <v>RAJU RAM</v>
      </c>
      <c r="H73" s="20" t="str">
        <f>IF('S.D. Paste sheet'!H73="","",UPPER('S.D. Paste sheet'!H73))</f>
        <v>RUKMA DEVI</v>
      </c>
      <c r="I73" s="20" t="str">
        <f>IF('S.D. Paste sheet'!I73="","",'S.D. Paste sheet'!I73)</f>
        <v>M</v>
      </c>
      <c r="J73" s="20">
        <f>IF('S.D. Paste sheet'!J73="","",'S.D. Paste sheet'!J73)</f>
        <v>40544</v>
      </c>
      <c r="K73" s="20">
        <f>IF('S.D. Paste sheet'!K73="","",'S.D. Paste sheet'!K73)</f>
        <v>240</v>
      </c>
      <c r="L73" s="20" t="str">
        <f>IF('S.D. Paste sheet'!L73="","",'S.D. Paste sheet'!L73)</f>
        <v/>
      </c>
      <c r="M73" s="20">
        <f>IF('S.D. Paste sheet'!M73="","",'S.D. Paste sheet'!M73)</f>
        <v>41</v>
      </c>
      <c r="N73" s="20">
        <f>IF('S.D. Paste sheet'!N73="","",'S.D. Paste sheet'!N73)</f>
        <v>31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XXXX6067</v>
      </c>
      <c r="U73" s="20" t="str">
        <f>IF('S.D. Paste sheet'!U73="","",'S.D. Paste sheet'!U73)</f>
        <v/>
      </c>
      <c r="V73" s="20">
        <f>IF('S.D. Paste sheet'!V73="","",'S.D. Paste sheet'!V73)</f>
        <v>7340483875</v>
      </c>
      <c r="W73" s="20" t="str">
        <f>IF('S.D. Paste sheet'!W73="","",'S.D. Paste sheet'!W73)</f>
        <v>GURJARO KA BAS,RAIPUR,BAR,306105</v>
      </c>
      <c r="X73" s="20">
        <f>IF('S.D. Paste sheet'!X73="","",'S.D. Paste sheet'!X73)</f>
        <v>45000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11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735</v>
      </c>
      <c r="D74" s="20">
        <f>IF('S.D. Paste sheet'!D74="","",'S.D. Paste sheet'!D74)</f>
        <v>44060</v>
      </c>
      <c r="E74" s="20" t="str">
        <f>IF('S.D. Paste sheet'!E74="","",UPPER('S.D. Paste sheet'!E74))</f>
        <v>SHUSHIL GURJAR</v>
      </c>
      <c r="F74" s="20" t="str">
        <f>IF('S.D. Paste sheet'!F74="","",'S.D. Paste sheet'!F74)</f>
        <v/>
      </c>
      <c r="G74" s="20" t="str">
        <f>IF('S.D. Paste sheet'!G74="","",UPPER('S.D. Paste sheet'!G74))</f>
        <v>BABULAL</v>
      </c>
      <c r="H74" s="20" t="str">
        <f>IF('S.D. Paste sheet'!H74="","",UPPER('S.D. Paste sheet'!H74))</f>
        <v>DARIYA DEVI</v>
      </c>
      <c r="I74" s="20" t="str">
        <f>IF('S.D. Paste sheet'!I74="","",'S.D. Paste sheet'!I74)</f>
        <v>M</v>
      </c>
      <c r="J74" s="20">
        <f>IF('S.D. Paste sheet'!J74="","",'S.D. Paste sheet'!J74)</f>
        <v>41835</v>
      </c>
      <c r="K74" s="20">
        <f>IF('S.D. Paste sheet'!K74="","",'S.D. Paste sheet'!K74)</f>
        <v>241</v>
      </c>
      <c r="L74" s="20" t="str">
        <f>IF('S.D. Paste sheet'!L74="","",'S.D. Paste sheet'!L74)</f>
        <v/>
      </c>
      <c r="M74" s="20">
        <f>IF('S.D. Paste sheet'!M74="","",'S.D. Paste sheet'!M74)</f>
        <v>41</v>
      </c>
      <c r="N74" s="20">
        <f>IF('S.D. Paste sheet'!N74="","",'S.D. Paste sheet'!N74)</f>
        <v>31</v>
      </c>
      <c r="O74" s="20" t="str">
        <f>IF('S.D. Paste sheet'!O74="","",'S.D. Paste sheet'!O74)</f>
        <v>SBC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XXXX0464</v>
      </c>
      <c r="U74" s="20" t="str">
        <f>IF('S.D. Paste sheet'!U74="","",'S.D. Paste sheet'!U74)</f>
        <v/>
      </c>
      <c r="V74" s="20">
        <f>IF('S.D. Paste sheet'!V74="","",'S.D. Paste sheet'!V74)</f>
        <v>9731446086</v>
      </c>
      <c r="W74" s="20" t="str">
        <f>IF('S.D. Paste sheet'!W74="","",'S.D. Paste sheet'!W74)</f>
        <v>MINDARO KI DHANI RAIRA KALLA,RAIPUR,RAIRA KALLA,306105</v>
      </c>
      <c r="X74" s="20">
        <f>IF('S.D. Paste sheet'!X74="","",'S.D. Paste sheet'!X74)</f>
        <v>50000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8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876</v>
      </c>
      <c r="D75" s="20">
        <f>IF('S.D. Paste sheet'!D75="","",'S.D. Paste sheet'!D75)</f>
        <v>44081</v>
      </c>
      <c r="E75" s="20" t="str">
        <f>IF('S.D. Paste sheet'!E75="","",UPPER('S.D. Paste sheet'!E75))</f>
        <v>SUDIKSHA</v>
      </c>
      <c r="F75" s="20" t="str">
        <f>IF('S.D. Paste sheet'!F75="","",'S.D. Paste sheet'!F75)</f>
        <v/>
      </c>
      <c r="G75" s="20" t="str">
        <f>IF('S.D. Paste sheet'!G75="","",UPPER('S.D. Paste sheet'!G75))</f>
        <v>LALIT KUMAR</v>
      </c>
      <c r="H75" s="20" t="str">
        <f>IF('S.D. Paste sheet'!H75="","",UPPER('S.D. Paste sheet'!H75))</f>
        <v>NISHA</v>
      </c>
      <c r="I75" s="20" t="str">
        <f>IF('S.D. Paste sheet'!I75="","",'S.D. Paste sheet'!I75)</f>
        <v>F</v>
      </c>
      <c r="J75" s="20">
        <f>IF('S.D. Paste sheet'!J75="","",'S.D. Paste sheet'!J75)</f>
        <v>41507</v>
      </c>
      <c r="K75" s="20">
        <f>IF('S.D. Paste sheet'!K75="","",'S.D. Paste sheet'!K75)</f>
        <v>242</v>
      </c>
      <c r="L75" s="20" t="str">
        <f>IF('S.D. Paste sheet'!L75="","",'S.D. Paste sheet'!L75)</f>
        <v/>
      </c>
      <c r="M75" s="20">
        <f>IF('S.D. Paste sheet'!M75="","",'S.D. Paste sheet'!M75)</f>
        <v>41</v>
      </c>
      <c r="N75" s="20">
        <f>IF('S.D. Paste sheet'!N75="","",'S.D. Paste sheet'!N75)</f>
        <v>24</v>
      </c>
      <c r="O75" s="20" t="str">
        <f>IF('S.D. Paste sheet'!O75="","",'S.D. Paste sheet'!O75)</f>
        <v>OBC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XXXX8828</v>
      </c>
      <c r="U75" s="20" t="str">
        <f>IF('S.D. Paste sheet'!U75="","",'S.D. Paste sheet'!U75)</f>
        <v/>
      </c>
      <c r="V75" s="20">
        <f>IF('S.D. Paste sheet'!V75="","",'S.D. Paste sheet'!V75)</f>
        <v>9841917777</v>
      </c>
      <c r="W75" s="20" t="str">
        <f>IF('S.D. Paste sheet'!W75="","",'S.D. Paste sheet'!W75)</f>
        <v>DAK BANGLA KE ,RAIPUR,BAR,306105</v>
      </c>
      <c r="X75" s="20">
        <f>IF('S.D. Paste sheet'!X75="","",'S.D. Paste sheet'!X75)</f>
        <v>65000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9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878</v>
      </c>
      <c r="D76" s="20">
        <f>IF('S.D. Paste sheet'!D76="","",'S.D. Paste sheet'!D76)</f>
        <v>44075</v>
      </c>
      <c r="E76" s="20" t="str">
        <f>IF('S.D. Paste sheet'!E76="","",UPPER('S.D. Paste sheet'!E76))</f>
        <v>TAMANNA</v>
      </c>
      <c r="F76" s="20" t="str">
        <f>IF('S.D. Paste sheet'!F76="","",'S.D. Paste sheet'!F76)</f>
        <v/>
      </c>
      <c r="G76" s="20" t="str">
        <f>IF('S.D. Paste sheet'!G76="","",UPPER('S.D. Paste sheet'!G76))</f>
        <v>LALIT KUMAR PRAJAPAT</v>
      </c>
      <c r="H76" s="20" t="str">
        <f>IF('S.D. Paste sheet'!H76="","",UPPER('S.D. Paste sheet'!H76))</f>
        <v>SONU</v>
      </c>
      <c r="I76" s="20" t="str">
        <f>IF('S.D. Paste sheet'!I76="","",'S.D. Paste sheet'!I76)</f>
        <v>F</v>
      </c>
      <c r="J76" s="20">
        <f>IF('S.D. Paste sheet'!J76="","",'S.D. Paste sheet'!J76)</f>
        <v>41342</v>
      </c>
      <c r="K76" s="20">
        <f>IF('S.D. Paste sheet'!K76="","",'S.D. Paste sheet'!K76)</f>
        <v>243</v>
      </c>
      <c r="L76" s="20" t="str">
        <f>IF('S.D. Paste sheet'!L76="","",'S.D. Paste sheet'!L76)</f>
        <v/>
      </c>
      <c r="M76" s="20">
        <f>IF('S.D. Paste sheet'!M76="","",'S.D. Paste sheet'!M76)</f>
        <v>41</v>
      </c>
      <c r="N76" s="20">
        <f>IF('S.D. Paste sheet'!N76="","",'S.D. Paste sheet'!N76)</f>
        <v>32</v>
      </c>
      <c r="O76" s="20" t="str">
        <f>IF('S.D. Paste sheet'!O76="","",'S.D. Paste sheet'!O76)</f>
        <v>OBC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XXXX0224</v>
      </c>
      <c r="U76" s="20" t="str">
        <f>IF('S.D. Paste sheet'!U76="","",'S.D. Paste sheet'!U76)</f>
        <v/>
      </c>
      <c r="V76" s="20">
        <f>IF('S.D. Paste sheet'!V76="","",'S.D. Paste sheet'!V76)</f>
        <v>6354120572</v>
      </c>
      <c r="W76" s="20" t="str">
        <f>IF('S.D. Paste sheet'!W76="","",'S.D. Paste sheet'!W76)</f>
        <v>GANDHI NAGAR,RAIPUR,BAR,306105</v>
      </c>
      <c r="X76" s="20">
        <f>IF('S.D. Paste sheet'!X76="","",'S.D. Paste sheet'!X76)</f>
        <v>96000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741</v>
      </c>
      <c r="D77" s="20">
        <f>IF('S.D. Paste sheet'!D77="","",'S.D. Paste sheet'!D77)</f>
        <v>44060</v>
      </c>
      <c r="E77" s="20" t="str">
        <f>IF('S.D. Paste sheet'!E77="","",UPPER('S.D. Paste sheet'!E77))</f>
        <v>TARA</v>
      </c>
      <c r="F77" s="20" t="str">
        <f>IF('S.D. Paste sheet'!F77="","",'S.D. Paste sheet'!F77)</f>
        <v/>
      </c>
      <c r="G77" s="20" t="str">
        <f>IF('S.D. Paste sheet'!G77="","",UPPER('S.D. Paste sheet'!G77))</f>
        <v>SHANKAR LAL</v>
      </c>
      <c r="H77" s="20" t="str">
        <f>IF('S.D. Paste sheet'!H77="","",UPPER('S.D. Paste sheet'!H77))</f>
        <v>REKHA DEVI</v>
      </c>
      <c r="I77" s="20" t="str">
        <f>IF('S.D. Paste sheet'!I77="","",'S.D. Paste sheet'!I77)</f>
        <v>F</v>
      </c>
      <c r="J77" s="20">
        <f>IF('S.D. Paste sheet'!J77="","",'S.D. Paste sheet'!J77)</f>
        <v>41821</v>
      </c>
      <c r="K77" s="20">
        <f>IF('S.D. Paste sheet'!K77="","",'S.D. Paste sheet'!K77)</f>
        <v>244</v>
      </c>
      <c r="L77" s="20" t="str">
        <f>IF('S.D. Paste sheet'!L77="","",'S.D. Paste sheet'!L77)</f>
        <v/>
      </c>
      <c r="M77" s="20">
        <f>IF('S.D. Paste sheet'!M77="","",'S.D. Paste sheet'!M77)</f>
        <v>41</v>
      </c>
      <c r="N77" s="20">
        <f>IF('S.D. Paste sheet'!N77="","",'S.D. Paste sheet'!N77)</f>
        <v>24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XXXX9979</v>
      </c>
      <c r="U77" s="20" t="str">
        <f>IF('S.D. Paste sheet'!U77="","",'S.D. Paste sheet'!U77)</f>
        <v/>
      </c>
      <c r="V77" s="20">
        <f>IF('S.D. Paste sheet'!V77="","",'S.D. Paste sheet'!V77)</f>
        <v>8290157036</v>
      </c>
      <c r="W77" s="20" t="str">
        <f>IF('S.D. Paste sheet'!W77="","",'S.D. Paste sheet'!W77)</f>
        <v>GURJARO KA BAS,RAIPUR,BAR,306105</v>
      </c>
      <c r="X77" s="20">
        <f>IF('S.D. Paste sheet'!X77="","",'S.D. Paste sheet'!X77)</f>
        <v>60000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749</v>
      </c>
      <c r="D78" s="20">
        <f>IF('S.D. Paste sheet'!D78="","",'S.D. Paste sheet'!D78)</f>
        <v>44060</v>
      </c>
      <c r="E78" s="20" t="str">
        <f>IF('S.D. Paste sheet'!E78="","",UPPER('S.D. Paste sheet'!E78))</f>
        <v>TARUN GURJAR</v>
      </c>
      <c r="F78" s="20" t="str">
        <f>IF('S.D. Paste sheet'!F78="","",'S.D. Paste sheet'!F78)</f>
        <v/>
      </c>
      <c r="G78" s="20" t="str">
        <f>IF('S.D. Paste sheet'!G78="","",UPPER('S.D. Paste sheet'!G78))</f>
        <v>NEMA RAM</v>
      </c>
      <c r="H78" s="20" t="str">
        <f>IF('S.D. Paste sheet'!H78="","",UPPER('S.D. Paste sheet'!H78))</f>
        <v>GANU DEVI</v>
      </c>
      <c r="I78" s="20" t="str">
        <f>IF('S.D. Paste sheet'!I78="","",'S.D. Paste sheet'!I78)</f>
        <v>M</v>
      </c>
      <c r="J78" s="20">
        <f>IF('S.D. Paste sheet'!J78="","",'S.D. Paste sheet'!J78)</f>
        <v>42057</v>
      </c>
      <c r="K78" s="20">
        <f>IF('S.D. Paste sheet'!K78="","",'S.D. Paste sheet'!K78)</f>
        <v>245</v>
      </c>
      <c r="L78" s="20" t="str">
        <f>IF('S.D. Paste sheet'!L78="","",'S.D. Paste sheet'!L78)</f>
        <v/>
      </c>
      <c r="M78" s="20">
        <f>IF('S.D. Paste sheet'!M78="","",'S.D. Paste sheet'!M78)</f>
        <v>41</v>
      </c>
      <c r="N78" s="20">
        <f>IF('S.D. Paste sheet'!N78="","",'S.D. Paste sheet'!N78)</f>
        <v>30</v>
      </c>
      <c r="O78" s="20" t="str">
        <f>IF('S.D. Paste sheet'!O78="","",'S.D. Paste sheet'!O78)</f>
        <v>SBC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XXXX3633</v>
      </c>
      <c r="U78" s="20" t="str">
        <f>IF('S.D. Paste sheet'!U78="","",'S.D. Paste sheet'!U78)</f>
        <v/>
      </c>
      <c r="V78" s="20">
        <f>IF('S.D. Paste sheet'!V78="","",'S.D. Paste sheet'!V78)</f>
        <v>9887202989</v>
      </c>
      <c r="W78" s="20" t="str">
        <f>IF('S.D. Paste sheet'!W78="","",'S.D. Paste sheet'!W78)</f>
        <v>GUJARO KA BAS BUS STAND ,RAIPUR,BAR,306105</v>
      </c>
      <c r="X78" s="20">
        <f>IF('S.D. Paste sheet'!X78="","",'S.D. Paste sheet'!X78)</f>
        <v>60000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7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889</v>
      </c>
      <c r="D79" s="20">
        <f>IF('S.D. Paste sheet'!D79="","",'S.D. Paste sheet'!D79)</f>
        <v>44081</v>
      </c>
      <c r="E79" s="20" t="str">
        <f>IF('S.D. Paste sheet'!E79="","",UPPER('S.D. Paste sheet'!E79))</f>
        <v>VAIBHAV CHOUHAN</v>
      </c>
      <c r="F79" s="20" t="str">
        <f>IF('S.D. Paste sheet'!F79="","",'S.D. Paste sheet'!F79)</f>
        <v/>
      </c>
      <c r="G79" s="20" t="str">
        <f>IF('S.D. Paste sheet'!G79="","",UPPER('S.D. Paste sheet'!G79))</f>
        <v>DHARMA RAM CHOUHAN</v>
      </c>
      <c r="H79" s="20" t="str">
        <f>IF('S.D. Paste sheet'!H79="","",UPPER('S.D. Paste sheet'!H79))</f>
        <v>CHANDA DEVI</v>
      </c>
      <c r="I79" s="20" t="str">
        <f>IF('S.D. Paste sheet'!I79="","",'S.D. Paste sheet'!I79)</f>
        <v>M</v>
      </c>
      <c r="J79" s="20">
        <f>IF('S.D. Paste sheet'!J79="","",'S.D. Paste sheet'!J79)</f>
        <v>41842</v>
      </c>
      <c r="K79" s="20">
        <f>IF('S.D. Paste sheet'!K79="","",'S.D. Paste sheet'!K79)</f>
        <v>246</v>
      </c>
      <c r="L79" s="20" t="str">
        <f>IF('S.D. Paste sheet'!L79="","",'S.D. Paste sheet'!L79)</f>
        <v/>
      </c>
      <c r="M79" s="20">
        <f>IF('S.D. Paste sheet'!M79="","",'S.D. Paste sheet'!M79)</f>
        <v>41</v>
      </c>
      <c r="N79" s="20">
        <f>IF('S.D. Paste sheet'!N79="","",'S.D. Paste sheet'!N79)</f>
        <v>29</v>
      </c>
      <c r="O79" s="20" t="str">
        <f>IF('S.D. Paste sheet'!O79="","",'S.D. Paste sheet'!O79)</f>
        <v>OBC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XXXX4681</v>
      </c>
      <c r="U79" s="20" t="str">
        <f>IF('S.D. Paste sheet'!U79="","",'S.D. Paste sheet'!U79)</f>
        <v/>
      </c>
      <c r="V79" s="20">
        <f>IF('S.D. Paste sheet'!V79="","",'S.D. Paste sheet'!V79)</f>
        <v>9829516674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2</v>
      </c>
      <c r="B80" s="20" t="str">
        <f>IF('S.D. Paste sheet'!B80="","",'S.D. Paste sheet'!B80)</f>
        <v>A</v>
      </c>
      <c r="C80" s="20">
        <f>IF('S.D. Paste sheet'!C80="","",'S.D. Paste sheet'!C80)</f>
        <v>886</v>
      </c>
      <c r="D80" s="20">
        <f>IF('S.D. Paste sheet'!D80="","",'S.D. Paste sheet'!D80)</f>
        <v>44081</v>
      </c>
      <c r="E80" s="20" t="str">
        <f>IF('S.D. Paste sheet'!E80="","",UPPER('S.D. Paste sheet'!E80))</f>
        <v>VANSH GURJAR</v>
      </c>
      <c r="F80" s="20" t="str">
        <f>IF('S.D. Paste sheet'!F80="","",'S.D. Paste sheet'!F80)</f>
        <v/>
      </c>
      <c r="G80" s="20" t="str">
        <f>IF('S.D. Paste sheet'!G80="","",UPPER('S.D. Paste sheet'!G80))</f>
        <v>KAMLESH KUMAR GURJAR</v>
      </c>
      <c r="H80" s="20" t="str">
        <f>IF('S.D. Paste sheet'!H80="","",UPPER('S.D. Paste sheet'!H80))</f>
        <v>NIRMALA KUMARI GURJAR</v>
      </c>
      <c r="I80" s="20" t="str">
        <f>IF('S.D. Paste sheet'!I80="","",'S.D. Paste sheet'!I80)</f>
        <v>M</v>
      </c>
      <c r="J80" s="20">
        <f>IF('S.D. Paste sheet'!J80="","",'S.D. Paste sheet'!J80)</f>
        <v>42170</v>
      </c>
      <c r="K80" s="20">
        <f>IF('S.D. Paste sheet'!K80="","",'S.D. Paste sheet'!K80)</f>
        <v>247</v>
      </c>
      <c r="L80" s="20" t="str">
        <f>IF('S.D. Paste sheet'!L80="","",'S.D. Paste sheet'!L80)</f>
        <v/>
      </c>
      <c r="M80" s="20">
        <f>IF('S.D. Paste sheet'!M80="","",'S.D. Paste sheet'!M80)</f>
        <v>41</v>
      </c>
      <c r="N80" s="20">
        <f>IF('S.D. Paste sheet'!N80="","",'S.D. Paste sheet'!N80)</f>
        <v>1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XXXX7471</v>
      </c>
      <c r="U80" s="20" t="str">
        <f>IF('S.D. Paste sheet'!U80="","",'S.D. Paste sheet'!U80)</f>
        <v/>
      </c>
      <c r="V80" s="20">
        <f>IF('S.D. Paste sheet'!V80="","",'S.D. Paste sheet'!V80)</f>
        <v>9887362667</v>
      </c>
      <c r="W80" s="20" t="str">
        <f>IF('S.D. Paste sheet'!W80="","",'S.D. Paste sheet'!W80)</f>
        <v>JODHPUR ROAD BAR,RAIPUR,BAR,306105</v>
      </c>
      <c r="X80" s="20">
        <f>IF('S.D. Paste sheet'!X80="","",'S.D. Paste sheet'!X80)</f>
        <v>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7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2</v>
      </c>
      <c r="B81" s="20" t="str">
        <f>IF('S.D. Paste sheet'!B81="","",'S.D. Paste sheet'!B81)</f>
        <v>A</v>
      </c>
      <c r="C81" s="20">
        <f>IF('S.D. Paste sheet'!C81="","",'S.D. Paste sheet'!C81)</f>
        <v>737</v>
      </c>
      <c r="D81" s="20">
        <f>IF('S.D. Paste sheet'!D81="","",'S.D. Paste sheet'!D81)</f>
        <v>44060</v>
      </c>
      <c r="E81" s="20" t="str">
        <f>IF('S.D. Paste sheet'!E81="","",UPPER('S.D. Paste sheet'!E81))</f>
        <v>VASIL MURTUJA</v>
      </c>
      <c r="F81" s="20" t="str">
        <f>IF('S.D. Paste sheet'!F81="","",'S.D. Paste sheet'!F81)</f>
        <v/>
      </c>
      <c r="G81" s="20" t="str">
        <f>IF('S.D. Paste sheet'!G81="","",UPPER('S.D. Paste sheet'!G81))</f>
        <v>MURTUJA QURESHI</v>
      </c>
      <c r="H81" s="20" t="str">
        <f>IF('S.D. Paste sheet'!H81="","",UPPER('S.D. Paste sheet'!H81))</f>
        <v>FARIDA BANO</v>
      </c>
      <c r="I81" s="20" t="str">
        <f>IF('S.D. Paste sheet'!I81="","",'S.D. Paste sheet'!I81)</f>
        <v>M</v>
      </c>
      <c r="J81" s="20">
        <f>IF('S.D. Paste sheet'!J81="","",'S.D. Paste sheet'!J81)</f>
        <v>41659</v>
      </c>
      <c r="K81" s="20">
        <f>IF('S.D. Paste sheet'!K81="","",'S.D. Paste sheet'!K81)</f>
        <v>248</v>
      </c>
      <c r="L81" s="20" t="str">
        <f>IF('S.D. Paste sheet'!L81="","",'S.D. Paste sheet'!L81)</f>
        <v/>
      </c>
      <c r="M81" s="20">
        <f>IF('S.D. Paste sheet'!M81="","",'S.D. Paste sheet'!M81)</f>
        <v>41</v>
      </c>
      <c r="N81" s="20">
        <f>IF('S.D. Paste sheet'!N81="","",'S.D. Paste sheet'!N81)</f>
        <v>37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XXXX8250</v>
      </c>
      <c r="U81" s="20" t="str">
        <f>IF('S.D. Paste sheet'!U81="","",'S.D. Paste sheet'!U81)</f>
        <v/>
      </c>
      <c r="V81" s="20">
        <f>IF('S.D. Paste sheet'!V81="","",'S.D. Paste sheet'!V81)</f>
        <v>9414391771</v>
      </c>
      <c r="W81" s="20" t="str">
        <f>IF('S.D. Paste sheet'!W81="","",'S.D. Paste sheet'!W81)</f>
        <v>BAR,RAIPUR,BAR,306105</v>
      </c>
      <c r="X81" s="20">
        <f>IF('S.D. Paste sheet'!X81="","",'S.D. Paste sheet'!X81)</f>
        <v>200000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2</v>
      </c>
      <c r="B82" s="20" t="str">
        <f>IF('S.D. Paste sheet'!B82="","",'S.D. Paste sheet'!B82)</f>
        <v>A</v>
      </c>
      <c r="C82" s="20">
        <f>IF('S.D. Paste sheet'!C82="","",'S.D. Paste sheet'!C82)</f>
        <v>879</v>
      </c>
      <c r="D82" s="20">
        <f>IF('S.D. Paste sheet'!D82="","",'S.D. Paste sheet'!D82)</f>
        <v>44081</v>
      </c>
      <c r="E82" s="20" t="str">
        <f>IF('S.D. Paste sheet'!E82="","",UPPER('S.D. Paste sheet'!E82))</f>
        <v>YOGITA</v>
      </c>
      <c r="F82" s="20" t="str">
        <f>IF('S.D. Paste sheet'!F82="","",'S.D. Paste sheet'!F82)</f>
        <v/>
      </c>
      <c r="G82" s="20" t="str">
        <f>IF('S.D. Paste sheet'!G82="","",UPPER('S.D. Paste sheet'!G82))</f>
        <v>SHANKAR LAL</v>
      </c>
      <c r="H82" s="20" t="str">
        <f>IF('S.D. Paste sheet'!H82="","",UPPER('S.D. Paste sheet'!H82))</f>
        <v>SANTOSH</v>
      </c>
      <c r="I82" s="20" t="str">
        <f>IF('S.D. Paste sheet'!I82="","",'S.D. Paste sheet'!I82)</f>
        <v>F</v>
      </c>
      <c r="J82" s="20">
        <f>IF('S.D. Paste sheet'!J82="","",'S.D. Paste sheet'!J82)</f>
        <v>41275</v>
      </c>
      <c r="K82" s="20">
        <f>IF('S.D. Paste sheet'!K82="","",'S.D. Paste sheet'!K82)</f>
        <v>249</v>
      </c>
      <c r="L82" s="20" t="str">
        <f>IF('S.D. Paste sheet'!L82="","",'S.D. Paste sheet'!L82)</f>
        <v/>
      </c>
      <c r="M82" s="20">
        <f>IF('S.D. Paste sheet'!M82="","",'S.D. Paste sheet'!M82)</f>
        <v>41</v>
      </c>
      <c r="N82" s="20">
        <f>IF('S.D. Paste sheet'!N82="","",'S.D. Paste sheet'!N82)</f>
        <v>33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XXXX4470</v>
      </c>
      <c r="U82" s="20" t="str">
        <f>IF('S.D. Paste sheet'!U82="","",'S.D. Paste sheet'!U82)</f>
        <v>YSGQUFK</v>
      </c>
      <c r="V82" s="20">
        <f>IF('S.D. Paste sheet'!V82="","",'S.D. Paste sheet'!V82)</f>
        <v>8209227321</v>
      </c>
      <c r="W82" s="20" t="str">
        <f>IF('S.D. Paste sheet'!W82="","",'S.D. Paste sheet'!W82)</f>
        <v>-,RAIPUR,-,306105</v>
      </c>
      <c r="X82" s="20">
        <f>IF('S.D. Paste sheet'!X82="","",'S.D. Paste sheet'!X82)</f>
        <v>60000</v>
      </c>
      <c r="Y82" s="20" t="str">
        <f>IF('S.D. Paste sheet'!Y82="","",'S.D. Paste sheet'!Y82)</f>
        <v>N</v>
      </c>
      <c r="Z82" s="20" t="str">
        <f>IF('S.D. Paste sheet'!Z82="","",'S.D. Paste sheet'!Z82)</f>
        <v>Y</v>
      </c>
      <c r="AA82" s="20" t="str">
        <f>IF('S.D. Paste sheet'!AA82="","",'S.D. Paste sheet'!AA82)</f>
        <v>No</v>
      </c>
      <c r="AB82" s="20">
        <f>IF('S.D. Paste sheet'!AB82="","",'S.D. Paste sheet'!AB82)</f>
        <v>9</v>
      </c>
      <c r="AC82" s="20" t="str">
        <f>IF('S.D. Paste sheet'!AC82="","",'S.D. Paste sheet'!AC82)</f>
        <v>None</v>
      </c>
      <c r="AD82" s="20">
        <f>IF('S.D. Paste sheet'!AD82="","",'S.D. Paste sheet'!AD82)</f>
        <v>12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810</v>
      </c>
      <c r="D83" s="20">
        <f>IF('S.D. Paste sheet'!D83="","",'S.D. Paste sheet'!D83)</f>
        <v>44061</v>
      </c>
      <c r="E83" s="20" t="str">
        <f>IF('S.D. Paste sheet'!E83="","",UPPER('S.D. Paste sheet'!E83))</f>
        <v>AADIL HUSAIN</v>
      </c>
      <c r="F83" s="20" t="str">
        <f>IF('S.D. Paste sheet'!F83="","",'S.D. Paste sheet'!F83)</f>
        <v/>
      </c>
      <c r="G83" s="20" t="str">
        <f>IF('S.D. Paste sheet'!G83="","",UPPER('S.D. Paste sheet'!G83))</f>
        <v>JAKEER HUSAIN</v>
      </c>
      <c r="H83" s="20" t="str">
        <f>IF('S.D. Paste sheet'!H83="","",UPPER('S.D. Paste sheet'!H83))</f>
        <v>SOLUNISHA</v>
      </c>
      <c r="I83" s="20" t="str">
        <f>IF('S.D. Paste sheet'!I83="","",'S.D. Paste sheet'!I83)</f>
        <v>M</v>
      </c>
      <c r="J83" s="20">
        <f>IF('S.D. Paste sheet'!J83="","",'S.D. Paste sheet'!J83)</f>
        <v>41504</v>
      </c>
      <c r="K83" s="20">
        <f>IF('S.D. Paste sheet'!K83="","",'S.D. Paste sheet'!K83)</f>
        <v>301</v>
      </c>
      <c r="L83" s="20" t="str">
        <f>IF('S.D. Paste sheet'!L83="","",'S.D. Paste sheet'!L83)</f>
        <v/>
      </c>
      <c r="M83" s="20">
        <f>IF('S.D. Paste sheet'!M83="","",'S.D. Paste sheet'!M83)</f>
        <v>41</v>
      </c>
      <c r="N83" s="20">
        <f>IF('S.D. Paste sheet'!N83="","",'S.D. Paste sheet'!N83)</f>
        <v>0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XXXX4652</v>
      </c>
      <c r="U83" s="20" t="str">
        <f>IF('S.D. Paste sheet'!U83="","",'S.D. Paste sheet'!U83)</f>
        <v/>
      </c>
      <c r="V83" s="20">
        <f>IF('S.D. Paste sheet'!V83="","",'S.D. Paste sheet'!V83)</f>
        <v>9887561190</v>
      </c>
      <c r="W83" s="20" t="str">
        <f>IF('S.D. Paste sheet'!W83="","",'S.D. Paste sheet'!W83)</f>
        <v>JODHPUR ROAD ,RAIPUR,BAR ,306105</v>
      </c>
      <c r="X83" s="20">
        <f>IF('S.D. Paste sheet'!X83="","",'S.D. Paste sheet'!X83)</f>
        <v>720000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716</v>
      </c>
      <c r="D84" s="20">
        <f>IF('S.D. Paste sheet'!D84="","",'S.D. Paste sheet'!D84)</f>
        <v>43784</v>
      </c>
      <c r="E84" s="20" t="str">
        <f>IF('S.D. Paste sheet'!E84="","",UPPER('S.D. Paste sheet'!E84))</f>
        <v>AALIYA</v>
      </c>
      <c r="F84" s="20" t="str">
        <f>IF('S.D. Paste sheet'!F84="","",'S.D. Paste sheet'!F84)</f>
        <v/>
      </c>
      <c r="G84" s="20" t="str">
        <f>IF('S.D. Paste sheet'!G84="","",UPPER('S.D. Paste sheet'!G84))</f>
        <v>ASLAM KHAN</v>
      </c>
      <c r="H84" s="20" t="str">
        <f>IF('S.D. Paste sheet'!H84="","",UPPER('S.D. Paste sheet'!H84))</f>
        <v>SHABNAM</v>
      </c>
      <c r="I84" s="20" t="str">
        <f>IF('S.D. Paste sheet'!I84="","",'S.D. Paste sheet'!I84)</f>
        <v>F</v>
      </c>
      <c r="J84" s="20">
        <f>IF('S.D. Paste sheet'!J84="","",'S.D. Paste sheet'!J84)</f>
        <v>41794</v>
      </c>
      <c r="K84" s="20">
        <f>IF('S.D. Paste sheet'!K84="","",'S.D. Paste sheet'!K84)</f>
        <v>302</v>
      </c>
      <c r="L84" s="20" t="str">
        <f>IF('S.D. Paste sheet'!L84="","",'S.D. Paste sheet'!L84)</f>
        <v/>
      </c>
      <c r="M84" s="20">
        <f>IF('S.D. Paste sheet'!M84="","",'S.D. Paste sheet'!M84)</f>
        <v>41</v>
      </c>
      <c r="N84" s="20">
        <f>IF('S.D. Paste sheet'!N84="","",'S.D. Paste sheet'!N84)</f>
        <v>4</v>
      </c>
      <c r="O84" s="20" t="str">
        <f>IF('S.D. Paste sheet'!O84="","",'S.D. Paste sheet'!O84)</f>
        <v>OBC</v>
      </c>
      <c r="P84" s="20" t="str">
        <f>IF('S.D. Paste sheet'!P84="","",'S.D. Paste sheet'!P84)</f>
        <v>Muslim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XXXX2541</v>
      </c>
      <c r="U84" s="20" t="str">
        <f>IF('S.D. Paste sheet'!U84="","",'S.D. Paste sheet'!U84)</f>
        <v/>
      </c>
      <c r="V84" s="20">
        <f>IF('S.D. Paste sheet'!V84="","",'S.D. Paste sheet'!V84)</f>
        <v>9660259983</v>
      </c>
      <c r="W84" s="20" t="str">
        <f>IF('S.D. Paste sheet'!W84="","",'S.D. Paste sheet'!W84)</f>
        <v>KHINIYA KI BERI,BAR,bar,306105</v>
      </c>
      <c r="X84" s="20">
        <f>IF('S.D. Paste sheet'!X84="","",'S.D. Paste sheet'!X84)</f>
        <v>35000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Yes</v>
      </c>
      <c r="AB84" s="20">
        <f>IF('S.D. Paste sheet'!AB84="","",'S.D. Paste sheet'!AB84)</f>
        <v>8</v>
      </c>
      <c r="AC84" s="20" t="str">
        <f>IF('S.D. Paste sheet'!AC84="","",'S.D. Paste sheet'!AC84)</f>
        <v>None</v>
      </c>
      <c r="AD84" s="20">
        <f>IF('S.D. Paste sheet'!AD84="","",'S.D. Paste sheet'!AD84)</f>
        <v>2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715</v>
      </c>
      <c r="D85" s="20">
        <f>IF('S.D. Paste sheet'!D85="","",'S.D. Paste sheet'!D85)</f>
        <v>43776</v>
      </c>
      <c r="E85" s="20" t="str">
        <f>IF('S.D. Paste sheet'!E85="","",UPPER('S.D. Paste sheet'!E85))</f>
        <v>ANJU</v>
      </c>
      <c r="F85" s="20" t="str">
        <f>IF('S.D. Paste sheet'!F85="","",'S.D. Paste sheet'!F85)</f>
        <v/>
      </c>
      <c r="G85" s="20" t="str">
        <f>IF('S.D. Paste sheet'!G85="","",UPPER('S.D. Paste sheet'!G85))</f>
        <v>BASTA RAM</v>
      </c>
      <c r="H85" s="20" t="str">
        <f>IF('S.D. Paste sheet'!H85="","",UPPER('S.D. Paste sheet'!H85))</f>
        <v>GITA</v>
      </c>
      <c r="I85" s="20" t="str">
        <f>IF('S.D. Paste sheet'!I85="","",'S.D. Paste sheet'!I85)</f>
        <v>F</v>
      </c>
      <c r="J85" s="20">
        <f>IF('S.D. Paste sheet'!J85="","",'S.D. Paste sheet'!J85)</f>
        <v>40554</v>
      </c>
      <c r="K85" s="20">
        <f>IF('S.D. Paste sheet'!K85="","",'S.D. Paste sheet'!K85)</f>
        <v>303</v>
      </c>
      <c r="L85" s="20" t="str">
        <f>IF('S.D. Paste sheet'!L85="","",'S.D. Paste sheet'!L85)</f>
        <v/>
      </c>
      <c r="M85" s="20">
        <f>IF('S.D. Paste sheet'!M85="","",'S.D. Paste sheet'!M85)</f>
        <v>41</v>
      </c>
      <c r="N85" s="20">
        <f>IF('S.D. Paste sheet'!N85="","",'S.D. Paste sheet'!N85)</f>
        <v>0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/>
      </c>
      <c r="U85" s="20" t="str">
        <f>IF('S.D. Paste sheet'!U85="","",'S.D. Paste sheet'!U85)</f>
        <v/>
      </c>
      <c r="V85" s="20">
        <f>IF('S.D. Paste sheet'!V85="","",'S.D. Paste sheet'!V85)</f>
        <v>9929276788</v>
      </c>
      <c r="W85" s="20" t="str">
        <f>IF('S.D. Paste sheet'!W85="","",'S.D. Paste sheet'!W85)</f>
        <v>MAHAVEER COLONY,BAR,bar,306105</v>
      </c>
      <c r="X85" s="20">
        <f>IF('S.D. Paste sheet'!X85="","",'S.D. Paste sheet'!X85)</f>
        <v>35000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11</v>
      </c>
      <c r="AC85" s="20" t="str">
        <f>IF('S.D. Paste sheet'!AC85="","",'S.D. Paste sheet'!AC85)</f>
        <v>None</v>
      </c>
      <c r="AD85" s="20">
        <f>IF('S.D. Paste sheet'!AD85="","",'S.D. Paste sheet'!AD85)</f>
        <v>2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806</v>
      </c>
      <c r="D86" s="20">
        <f>IF('S.D. Paste sheet'!D86="","",'S.D. Paste sheet'!D86)</f>
        <v>44061</v>
      </c>
      <c r="E86" s="20" t="str">
        <f>IF('S.D. Paste sheet'!E86="","",UPPER('S.D. Paste sheet'!E86))</f>
        <v>ARADHIYA</v>
      </c>
      <c r="F86" s="20" t="str">
        <f>IF('S.D. Paste sheet'!F86="","",'S.D. Paste sheet'!F86)</f>
        <v/>
      </c>
      <c r="G86" s="20" t="str">
        <f>IF('S.D. Paste sheet'!G86="","",UPPER('S.D. Paste sheet'!G86))</f>
        <v>MAHENDRA CHOUHAN</v>
      </c>
      <c r="H86" s="20" t="str">
        <f>IF('S.D. Paste sheet'!H86="","",UPPER('S.D. Paste sheet'!H86))</f>
        <v>VIMLA CHOUHAN</v>
      </c>
      <c r="I86" s="20" t="str">
        <f>IF('S.D. Paste sheet'!I86="","",'S.D. Paste sheet'!I86)</f>
        <v>F</v>
      </c>
      <c r="J86" s="20">
        <f>IF('S.D. Paste sheet'!J86="","",'S.D. Paste sheet'!J86)</f>
        <v>41366</v>
      </c>
      <c r="K86" s="20">
        <f>IF('S.D. Paste sheet'!K86="","",'S.D. Paste sheet'!K86)</f>
        <v>304</v>
      </c>
      <c r="L86" s="20" t="str">
        <f>IF('S.D. Paste sheet'!L86="","",'S.D. Paste sheet'!L86)</f>
        <v/>
      </c>
      <c r="M86" s="20">
        <f>IF('S.D. Paste sheet'!M86="","",'S.D. Paste sheet'!M86)</f>
        <v>41</v>
      </c>
      <c r="N86" s="20">
        <f>IF('S.D. Paste sheet'!N86="","",'S.D. Paste sheet'!N86)</f>
        <v>2</v>
      </c>
      <c r="O86" s="20" t="str">
        <f>IF('S.D. Paste sheet'!O86="","",'S.D. Paste sheet'!O86)</f>
        <v>OBC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/>
      </c>
      <c r="U86" s="20" t="str">
        <f>IF('S.D. Paste sheet'!U86="","",'S.D. Paste sheet'!U86)</f>
        <v/>
      </c>
      <c r="V86" s="20">
        <f>IF('S.D. Paste sheet'!V86="","",'S.D. Paste sheet'!V86)</f>
        <v>9782635555</v>
      </c>
      <c r="W86" s="20" t="str">
        <f>IF('S.D. Paste sheet'!W86="","",'S.D. Paste sheet'!W86)</f>
        <v>MAIN BUS STAND BAR,RAIPUR,BAR,306105</v>
      </c>
      <c r="X86" s="20">
        <f>IF('S.D. Paste sheet'!X86="","",'S.D. Paste sheet'!X86)</f>
        <v>84000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9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605</v>
      </c>
      <c r="D87" s="20">
        <f>IF('S.D. Paste sheet'!D87="","",'S.D. Paste sheet'!D87)</f>
        <v>43650</v>
      </c>
      <c r="E87" s="20" t="str">
        <f>IF('S.D. Paste sheet'!E87="","",UPPER('S.D. Paste sheet'!E87))</f>
        <v>BHAVNA BHATI</v>
      </c>
      <c r="F87" s="20" t="str">
        <f>IF('S.D. Paste sheet'!F87="","",'S.D. Paste sheet'!F87)</f>
        <v/>
      </c>
      <c r="G87" s="20" t="str">
        <f>IF('S.D. Paste sheet'!G87="","",UPPER('S.D. Paste sheet'!G87))</f>
        <v>ANIL BHATI</v>
      </c>
      <c r="H87" s="20" t="str">
        <f>IF('S.D. Paste sheet'!H87="","",UPPER('S.D. Paste sheet'!H87))</f>
        <v>POOJA</v>
      </c>
      <c r="I87" s="20" t="str">
        <f>IF('S.D. Paste sheet'!I87="","",'S.D. Paste sheet'!I87)</f>
        <v>F</v>
      </c>
      <c r="J87" s="20">
        <f>IF('S.D. Paste sheet'!J87="","",'S.D. Paste sheet'!J87)</f>
        <v>41315</v>
      </c>
      <c r="K87" s="20">
        <f>IF('S.D. Paste sheet'!K87="","",'S.D. Paste sheet'!K87)</f>
        <v>305</v>
      </c>
      <c r="L87" s="20" t="str">
        <f>IF('S.D. Paste sheet'!L87="","",'S.D. Paste sheet'!L87)</f>
        <v/>
      </c>
      <c r="M87" s="20">
        <f>IF('S.D. Paste sheet'!M87="","",'S.D. Paste sheet'!M87)</f>
        <v>41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XXXX6510</v>
      </c>
      <c r="U87" s="20" t="str">
        <f>IF('S.D. Paste sheet'!U87="","",'S.D. Paste sheet'!U87)</f>
        <v>BCCUKFG</v>
      </c>
      <c r="V87" s="20">
        <f>IF('S.D. Paste sheet'!V87="","",'S.D. Paste sheet'!V87)</f>
        <v>9694070229</v>
      </c>
      <c r="W87" s="20" t="str">
        <f>IF('S.D. Paste sheet'!W87="","",'S.D. Paste sheet'!W87)</f>
        <v>RAMDEV NAGAR JODHPUR MARG,RAIPUR,BAR,306105</v>
      </c>
      <c r="X87" s="20">
        <f>IF('S.D. Paste sheet'!X87="","",'S.D. Paste sheet'!X87)</f>
        <v>34000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0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815</v>
      </c>
      <c r="D88" s="20">
        <f>IF('S.D. Paste sheet'!D88="","",'S.D. Paste sheet'!D88)</f>
        <v>44061</v>
      </c>
      <c r="E88" s="20" t="str">
        <f>IF('S.D. Paste sheet'!E88="","",UPPER('S.D. Paste sheet'!E88))</f>
        <v>CHETAN</v>
      </c>
      <c r="F88" s="20" t="str">
        <f>IF('S.D. Paste sheet'!F88="","",'S.D. Paste sheet'!F88)</f>
        <v/>
      </c>
      <c r="G88" s="20" t="str">
        <f>IF('S.D. Paste sheet'!G88="","",UPPER('S.D. Paste sheet'!G88))</f>
        <v>BABULAL GEHLOT</v>
      </c>
      <c r="H88" s="20" t="str">
        <f>IF('S.D. Paste sheet'!H88="","",UPPER('S.D. Paste sheet'!H88))</f>
        <v>KANTA DEVI</v>
      </c>
      <c r="I88" s="20" t="str">
        <f>IF('S.D. Paste sheet'!I88="","",'S.D. Paste sheet'!I88)</f>
        <v>M</v>
      </c>
      <c r="J88" s="20">
        <f>IF('S.D. Paste sheet'!J88="","",'S.D. Paste sheet'!J88)</f>
        <v>40254</v>
      </c>
      <c r="K88" s="20">
        <f>IF('S.D. Paste sheet'!K88="","",'S.D. Paste sheet'!K88)</f>
        <v>306</v>
      </c>
      <c r="L88" s="20" t="str">
        <f>IF('S.D. Paste sheet'!L88="","",'S.D. Paste sheet'!L88)</f>
        <v/>
      </c>
      <c r="M88" s="20">
        <f>IF('S.D. Paste sheet'!M88="","",'S.D. Paste sheet'!M88)</f>
        <v>41</v>
      </c>
      <c r="N88" s="20">
        <f>IF('S.D. Paste sheet'!N88="","",'S.D. Paste sheet'!N88)</f>
        <v>2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XXXX3747</v>
      </c>
      <c r="U88" s="20" t="str">
        <f>IF('S.D. Paste sheet'!U88="","",'S.D. Paste sheet'!U88)</f>
        <v/>
      </c>
      <c r="V88" s="20">
        <f>IF('S.D. Paste sheet'!V88="","",'S.D. Paste sheet'!V88)</f>
        <v>7732920641</v>
      </c>
      <c r="W88" s="20" t="str">
        <f>IF('S.D. Paste sheet'!W88="","",'S.D. Paste sheet'!W88)</f>
        <v>JODHPUR ROAD,RAIPUR,BAR,306105</v>
      </c>
      <c r="X88" s="20">
        <f>IF('S.D. Paste sheet'!X88="","",'S.D. Paste sheet'!X88)</f>
        <v>50000</v>
      </c>
      <c r="Y88" s="20" t="str">
        <f>IF('S.D. Paste sheet'!Y88="","",'S.D. Paste sheet'!Y88)</f>
        <v>Y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12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814</v>
      </c>
      <c r="D89" s="20">
        <f>IF('S.D. Paste sheet'!D89="","",'S.D. Paste sheet'!D89)</f>
        <v>44061</v>
      </c>
      <c r="E89" s="20" t="str">
        <f>IF('S.D. Paste sheet'!E89="","",UPPER('S.D. Paste sheet'!E89))</f>
        <v>DEEPAK TANWAR</v>
      </c>
      <c r="F89" s="20" t="str">
        <f>IF('S.D. Paste sheet'!F89="","",'S.D. Paste sheet'!F89)</f>
        <v/>
      </c>
      <c r="G89" s="20" t="str">
        <f>IF('S.D. Paste sheet'!G89="","",UPPER('S.D. Paste sheet'!G89))</f>
        <v>HEMA RAM</v>
      </c>
      <c r="H89" s="20" t="str">
        <f>IF('S.D. Paste sheet'!H89="","",UPPER('S.D. Paste sheet'!H89))</f>
        <v>LEELA DEVI</v>
      </c>
      <c r="I89" s="20" t="str">
        <f>IF('S.D. Paste sheet'!I89="","",'S.D. Paste sheet'!I89)</f>
        <v>M</v>
      </c>
      <c r="J89" s="20">
        <f>IF('S.D. Paste sheet'!J89="","",'S.D. Paste sheet'!J89)</f>
        <v>41169</v>
      </c>
      <c r="K89" s="20">
        <f>IF('S.D. Paste sheet'!K89="","",'S.D. Paste sheet'!K89)</f>
        <v>307</v>
      </c>
      <c r="L89" s="20" t="str">
        <f>IF('S.D. Paste sheet'!L89="","",'S.D. Paste sheet'!L89)</f>
        <v/>
      </c>
      <c r="M89" s="20">
        <f>IF('S.D. Paste sheet'!M89="","",'S.D. Paste sheet'!M89)</f>
        <v>41</v>
      </c>
      <c r="N89" s="20">
        <f>IF('S.D. Paste sheet'!N89="","",'S.D. Paste sheet'!N89)</f>
        <v>2</v>
      </c>
      <c r="O89" s="20" t="str">
        <f>IF('S.D. Paste sheet'!O89="","",'S.D. Paste sheet'!O89)</f>
        <v>SC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XXXX6576</v>
      </c>
      <c r="U89" s="20" t="str">
        <f>IF('S.D. Paste sheet'!U89="","",'S.D. Paste sheet'!U89)</f>
        <v>BHSJOSV</v>
      </c>
      <c r="V89" s="20">
        <f>IF('S.D. Paste sheet'!V89="","",'S.D. Paste sheet'!V89)</f>
        <v>9784027849</v>
      </c>
      <c r="W89" s="20" t="str">
        <f>IF('S.D. Paste sheet'!W89="","",'S.D. Paste sheet'!W89)</f>
        <v>MEGHWALO KA BAS ,RAIPUR,BAR,306105</v>
      </c>
      <c r="X89" s="20">
        <f>IF('S.D. Paste sheet'!X89="","",'S.D. Paste sheet'!X89)</f>
        <v>45000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10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607</v>
      </c>
      <c r="D90" s="20">
        <f>IF('S.D. Paste sheet'!D90="","",'S.D. Paste sheet'!D90)</f>
        <v>43652</v>
      </c>
      <c r="E90" s="20" t="str">
        <f>IF('S.D. Paste sheet'!E90="","",UPPER('S.D. Paste sheet'!E90))</f>
        <v>DEEPIKA KANWAR</v>
      </c>
      <c r="F90" s="20" t="str">
        <f>IF('S.D. Paste sheet'!F90="","",'S.D. Paste sheet'!F90)</f>
        <v/>
      </c>
      <c r="G90" s="20" t="str">
        <f>IF('S.D. Paste sheet'!G90="","",UPPER('S.D. Paste sheet'!G90))</f>
        <v>BABULAL</v>
      </c>
      <c r="H90" s="20" t="str">
        <f>IF('S.D. Paste sheet'!H90="","",UPPER('S.D. Paste sheet'!H90))</f>
        <v>BHURI DEVI</v>
      </c>
      <c r="I90" s="20" t="str">
        <f>IF('S.D. Paste sheet'!I90="","",'S.D. Paste sheet'!I90)</f>
        <v>F</v>
      </c>
      <c r="J90" s="20">
        <f>IF('S.D. Paste sheet'!J90="","",'S.D. Paste sheet'!J90)</f>
        <v>41107</v>
      </c>
      <c r="K90" s="20">
        <f>IF('S.D. Paste sheet'!K90="","",'S.D. Paste sheet'!K90)</f>
        <v>308</v>
      </c>
      <c r="L90" s="20" t="str">
        <f>IF('S.D. Paste sheet'!L90="","",'S.D. Paste sheet'!L90)</f>
        <v/>
      </c>
      <c r="M90" s="20">
        <f>IF('S.D. Paste sheet'!M90="","",'S.D. Paste sheet'!M90)</f>
        <v>41</v>
      </c>
      <c r="N90" s="20">
        <f>IF('S.D. Paste sheet'!N90="","",'S.D. Paste sheet'!N90)</f>
        <v>2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XXXX7050</v>
      </c>
      <c r="U90" s="20" t="str">
        <f>IF('S.D. Paste sheet'!U90="","",'S.D. Paste sheet'!U90)</f>
        <v>vhvsvov</v>
      </c>
      <c r="V90" s="20">
        <f>IF('S.D. Paste sheet'!V90="","",'S.D. Paste sheet'!V90)</f>
        <v>9950299479</v>
      </c>
      <c r="W90" s="20" t="str">
        <f>IF('S.D. Paste sheet'!W90="","",'S.D. Paste sheet'!W90)</f>
        <v>BHERU JI KA BADIYA,RAIPUR,BIRANTIYA KHURD,306105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10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958</v>
      </c>
      <c r="D91" s="20">
        <f>IF('S.D. Paste sheet'!D91="","",'S.D. Paste sheet'!D91)</f>
        <v>44401</v>
      </c>
      <c r="E91" s="20" t="str">
        <f>IF('S.D. Paste sheet'!E91="","",UPPER('S.D. Paste sheet'!E91))</f>
        <v>DHANRAJ VAISHNAV</v>
      </c>
      <c r="F91" s="20" t="str">
        <f>IF('S.D. Paste sheet'!F91="","",'S.D. Paste sheet'!F91)</f>
        <v/>
      </c>
      <c r="G91" s="20" t="str">
        <f>IF('S.D. Paste sheet'!G91="","",UPPER('S.D. Paste sheet'!G91))</f>
        <v>SUGAN DAS</v>
      </c>
      <c r="H91" s="20" t="str">
        <f>IF('S.D. Paste sheet'!H91="","",UPPER('S.D. Paste sheet'!H91))</f>
        <v>ANITA</v>
      </c>
      <c r="I91" s="20" t="str">
        <f>IF('S.D. Paste sheet'!I91="","",'S.D. Paste sheet'!I91)</f>
        <v>M</v>
      </c>
      <c r="J91" s="20">
        <f>IF('S.D. Paste sheet'!J91="","",'S.D. Paste sheet'!J91)</f>
        <v>40840</v>
      </c>
      <c r="K91" s="20">
        <f>IF('S.D. Paste sheet'!K91="","",'S.D. Paste sheet'!K91)</f>
        <v>310</v>
      </c>
      <c r="L91" s="20" t="str">
        <f>IF('S.D. Paste sheet'!L91="","",'S.D. Paste sheet'!L91)</f>
        <v/>
      </c>
      <c r="M91" s="20">
        <f>IF('S.D. Paste sheet'!M91="","",'S.D. Paste sheet'!M91)</f>
        <v>41</v>
      </c>
      <c r="N91" s="20">
        <f>IF('S.D. Paste sheet'!N91="","",'S.D. Paste sheet'!N91)</f>
        <v>1</v>
      </c>
      <c r="O91" s="20" t="str">
        <f>IF('S.D. Paste sheet'!O91="","",'S.D. Paste sheet'!O91)</f>
        <v>OBC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XXXX0650</v>
      </c>
      <c r="U91" s="20" t="str">
        <f>IF('S.D. Paste sheet'!U91="","",'S.D. Paste sheet'!U91)</f>
        <v/>
      </c>
      <c r="V91" s="20">
        <f>IF('S.D. Paste sheet'!V91="","",'S.D. Paste sheet'!V91)</f>
        <v>9636369693</v>
      </c>
      <c r="W91" s="20" t="str">
        <f>IF('S.D. Paste sheet'!W91="","",'S.D. Paste sheet'!W91)</f>
        <v>BIRANTIYA KALAN ,RAIPUR,BIRANTIYA KALAN ,306304</v>
      </c>
      <c r="X91" s="20">
        <f>IF('S.D. Paste sheet'!X91="","",'S.D. Paste sheet'!X91)</f>
        <v>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2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606</v>
      </c>
      <c r="D92" s="20">
        <f>IF('S.D. Paste sheet'!D92="","",'S.D. Paste sheet'!D92)</f>
        <v>43650</v>
      </c>
      <c r="E92" s="20" t="str">
        <f>IF('S.D. Paste sheet'!E92="","",UPPER('S.D. Paste sheet'!E92))</f>
        <v>EHSAAN MOHAMMAD</v>
      </c>
      <c r="F92" s="20" t="str">
        <f>IF('S.D. Paste sheet'!F92="","",'S.D. Paste sheet'!F92)</f>
        <v/>
      </c>
      <c r="G92" s="20" t="str">
        <f>IF('S.D. Paste sheet'!G92="","",UPPER('S.D. Paste sheet'!G92))</f>
        <v>ANVAR ALI</v>
      </c>
      <c r="H92" s="20" t="str">
        <f>IF('S.D. Paste sheet'!H92="","",UPPER('S.D. Paste sheet'!H92))</f>
        <v>MADINA BANU</v>
      </c>
      <c r="I92" s="20" t="str">
        <f>IF('S.D. Paste sheet'!I92="","",'S.D. Paste sheet'!I92)</f>
        <v>M</v>
      </c>
      <c r="J92" s="20">
        <f>IF('S.D. Paste sheet'!J92="","",'S.D. Paste sheet'!J92)</f>
        <v>41734</v>
      </c>
      <c r="K92" s="20">
        <f>IF('S.D. Paste sheet'!K92="","",'S.D. Paste sheet'!K92)</f>
        <v>311</v>
      </c>
      <c r="L92" s="20" t="str">
        <f>IF('S.D. Paste sheet'!L92="","",'S.D. Paste sheet'!L92)</f>
        <v/>
      </c>
      <c r="M92" s="20">
        <f>IF('S.D. Paste sheet'!M92="","",'S.D. Paste sheet'!M92)</f>
        <v>41</v>
      </c>
      <c r="N92" s="20">
        <f>IF('S.D. Paste sheet'!N92="","",'S.D. Paste sheet'!N92)</f>
        <v>0</v>
      </c>
      <c r="O92" s="20" t="str">
        <f>IF('S.D. Paste sheet'!O92="","",'S.D. Paste sheet'!O92)</f>
        <v>OBC</v>
      </c>
      <c r="P92" s="20" t="str">
        <f>IF('S.D. Paste sheet'!P92="","",'S.D. Paste sheet'!P92)</f>
        <v>Muslim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XXXX2271</v>
      </c>
      <c r="U92" s="20" t="str">
        <f>IF('S.D. Paste sheet'!U92="","",'S.D. Paste sheet'!U92)</f>
        <v>YWFIUOD</v>
      </c>
      <c r="V92" s="20">
        <f>IF('S.D. Paste sheet'!V92="","",'S.D. Paste sheet'!V92)</f>
        <v>8955647472</v>
      </c>
      <c r="W92" s="20" t="str">
        <f>IF('S.D. Paste sheet'!W92="","",'S.D. Paste sheet'!W92)</f>
        <v>MOYLO KA BAS ,JAITARAN,DEVRIYA,306302</v>
      </c>
      <c r="X92" s="20">
        <f>IF('S.D. Paste sheet'!X92="","",'S.D. Paste sheet'!X92)</f>
        <v>34000</v>
      </c>
      <c r="Y92" s="20" t="str">
        <f>IF('S.D. Paste sheet'!Y92="","",'S.D. Paste sheet'!Y92)</f>
        <v>N</v>
      </c>
      <c r="Z92" s="20" t="str">
        <f>IF('S.D. Paste sheet'!Z92="","",'S.D. Paste sheet'!Z92)</f>
        <v>Y</v>
      </c>
      <c r="AA92" s="20" t="str">
        <f>IF('S.D. Paste sheet'!AA92="","",'S.D. Paste sheet'!AA92)</f>
        <v>Yes</v>
      </c>
      <c r="AB92" s="20">
        <f>IF('S.D. Paste sheet'!AB92="","",'S.D. Paste sheet'!AB92)</f>
        <v>8</v>
      </c>
      <c r="AC92" s="20" t="str">
        <f>IF('S.D. Paste sheet'!AC92="","",'S.D. Paste sheet'!AC92)</f>
        <v>None</v>
      </c>
      <c r="AD92" s="20">
        <f>IF('S.D. Paste sheet'!AD92="","",'S.D. Paste sheet'!AD92)</f>
        <v>0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610</v>
      </c>
      <c r="D93" s="20">
        <f>IF('S.D. Paste sheet'!D93="","",'S.D. Paste sheet'!D93)</f>
        <v>43652</v>
      </c>
      <c r="E93" s="20" t="str">
        <f>IF('S.D. Paste sheet'!E93="","",UPPER('S.D. Paste sheet'!E93))</f>
        <v>GOVIND VARESA</v>
      </c>
      <c r="F93" s="20" t="str">
        <f>IF('S.D. Paste sheet'!F93="","",'S.D. Paste sheet'!F93)</f>
        <v/>
      </c>
      <c r="G93" s="20" t="str">
        <f>IF('S.D. Paste sheet'!G93="","",UPPER('S.D. Paste sheet'!G93))</f>
        <v>JAYANTI LAL VARESA</v>
      </c>
      <c r="H93" s="20" t="str">
        <f>IF('S.D. Paste sheet'!H93="","",UPPER('S.D. Paste sheet'!H93))</f>
        <v>RAKHI VARESA</v>
      </c>
      <c r="I93" s="20" t="str">
        <f>IF('S.D. Paste sheet'!I93="","",'S.D. Paste sheet'!I93)</f>
        <v>M</v>
      </c>
      <c r="J93" s="20">
        <f>IF('S.D. Paste sheet'!J93="","",'S.D. Paste sheet'!J93)</f>
        <v>41587</v>
      </c>
      <c r="K93" s="20">
        <f>IF('S.D. Paste sheet'!K93="","",'S.D. Paste sheet'!K93)</f>
        <v>312</v>
      </c>
      <c r="L93" s="20" t="str">
        <f>IF('S.D. Paste sheet'!L93="","",'S.D. Paste sheet'!L93)</f>
        <v/>
      </c>
      <c r="M93" s="20">
        <f>IF('S.D. Paste sheet'!M93="","",'S.D. Paste sheet'!M93)</f>
        <v>41</v>
      </c>
      <c r="N93" s="20">
        <f>IF('S.D. Paste sheet'!N93="","",'S.D. Paste sheet'!N93)</f>
        <v>0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/>
      </c>
      <c r="U93" s="20" t="str">
        <f>IF('S.D. Paste sheet'!U93="","",'S.D. Paste sheet'!U93)</f>
        <v>vzxnrwn</v>
      </c>
      <c r="V93" s="20">
        <f>IF('S.D. Paste sheet'!V93="","",'S.D. Paste sheet'!V93)</f>
        <v>7732917582</v>
      </c>
      <c r="W93" s="20" t="str">
        <f>IF('S.D. Paste sheet'!W93="","",'S.D. Paste sheet'!W93)</f>
        <v>BAR,RAIPUR,BAR,306105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0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609</v>
      </c>
      <c r="D94" s="20">
        <f>IF('S.D. Paste sheet'!D94="","",'S.D. Paste sheet'!D94)</f>
        <v>43652</v>
      </c>
      <c r="E94" s="20" t="str">
        <f>IF('S.D. Paste sheet'!E94="","",UPPER('S.D. Paste sheet'!E94))</f>
        <v>KAILASH JALWANIYA</v>
      </c>
      <c r="F94" s="20" t="str">
        <f>IF('S.D. Paste sheet'!F94="","",'S.D. Paste sheet'!F94)</f>
        <v/>
      </c>
      <c r="G94" s="20" t="str">
        <f>IF('S.D. Paste sheet'!G94="","",UPPER('S.D. Paste sheet'!G94))</f>
        <v>RAMESHVAR LAL</v>
      </c>
      <c r="H94" s="20" t="str">
        <f>IF('S.D. Paste sheet'!H94="","",UPPER('S.D. Paste sheet'!H94))</f>
        <v>SANTOSH</v>
      </c>
      <c r="I94" s="20" t="str">
        <f>IF('S.D. Paste sheet'!I94="","",'S.D. Paste sheet'!I94)</f>
        <v>M</v>
      </c>
      <c r="J94" s="20">
        <f>IF('S.D. Paste sheet'!J94="","",'S.D. Paste sheet'!J94)</f>
        <v>40563</v>
      </c>
      <c r="K94" s="20">
        <f>IF('S.D. Paste sheet'!K94="","",'S.D. Paste sheet'!K94)</f>
        <v>313</v>
      </c>
      <c r="L94" s="20" t="str">
        <f>IF('S.D. Paste sheet'!L94="","",'S.D. Paste sheet'!L94)</f>
        <v/>
      </c>
      <c r="M94" s="20">
        <f>IF('S.D. Paste sheet'!M94="","",'S.D. Paste sheet'!M94)</f>
        <v>41</v>
      </c>
      <c r="N94" s="20">
        <f>IF('S.D. Paste sheet'!N94="","",'S.D. Paste sheet'!N94)</f>
        <v>1</v>
      </c>
      <c r="O94" s="20" t="str">
        <f>IF('S.D. Paste sheet'!O94="","",'S.D. Paste sheet'!O94)</f>
        <v>SC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XXXX1759</v>
      </c>
      <c r="U94" s="20" t="str">
        <f>IF('S.D. Paste sheet'!U94="","",'S.D. Paste sheet'!U94)</f>
        <v>vxpnczj</v>
      </c>
      <c r="V94" s="20">
        <f>IF('S.D. Paste sheet'!V94="","",'S.D. Paste sheet'!V94)</f>
        <v>8003141156</v>
      </c>
      <c r="W94" s="20" t="str">
        <f>IF('S.D. Paste sheet'!W94="","",'S.D. Paste sheet'!W94)</f>
        <v>MEGWALO KA VAS,RAIPUR,BAR,306105</v>
      </c>
      <c r="X94" s="20">
        <f>IF('S.D. Paste sheet'!X94="","",'S.D. Paste sheet'!X94)</f>
        <v>35000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11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807</v>
      </c>
      <c r="D95" s="20">
        <f>IF('S.D. Paste sheet'!D95="","",'S.D. Paste sheet'!D95)</f>
        <v>44061</v>
      </c>
      <c r="E95" s="20" t="str">
        <f>IF('S.D. Paste sheet'!E95="","",UPPER('S.D. Paste sheet'!E95))</f>
        <v>KARAN KEER</v>
      </c>
      <c r="F95" s="20" t="str">
        <f>IF('S.D. Paste sheet'!F95="","",'S.D. Paste sheet'!F95)</f>
        <v/>
      </c>
      <c r="G95" s="20" t="str">
        <f>IF('S.D. Paste sheet'!G95="","",UPPER('S.D. Paste sheet'!G95))</f>
        <v>ASHOK KUMAR</v>
      </c>
      <c r="H95" s="20" t="str">
        <f>IF('S.D. Paste sheet'!H95="","",UPPER('S.D. Paste sheet'!H95))</f>
        <v>SONU</v>
      </c>
      <c r="I95" s="20" t="str">
        <f>IF('S.D. Paste sheet'!I95="","",'S.D. Paste sheet'!I95)</f>
        <v>M</v>
      </c>
      <c r="J95" s="20">
        <f>IF('S.D. Paste sheet'!J95="","",'S.D. Paste sheet'!J95)</f>
        <v>41242</v>
      </c>
      <c r="K95" s="20">
        <f>IF('S.D. Paste sheet'!K95="","",'S.D. Paste sheet'!K95)</f>
        <v>314</v>
      </c>
      <c r="L95" s="20" t="str">
        <f>IF('S.D. Paste sheet'!L95="","",'S.D. Paste sheet'!L95)</f>
        <v/>
      </c>
      <c r="M95" s="20">
        <f>IF('S.D. Paste sheet'!M95="","",'S.D. Paste sheet'!M95)</f>
        <v>41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XXXX0898</v>
      </c>
      <c r="U95" s="20" t="str">
        <f>IF('S.D. Paste sheet'!U95="","",'S.D. Paste sheet'!U95)</f>
        <v/>
      </c>
      <c r="V95" s="20">
        <f>IF('S.D. Paste sheet'!V95="","",'S.D. Paste sheet'!V95)</f>
        <v>9029038905</v>
      </c>
      <c r="W95" s="20" t="str">
        <f>IF('S.D. Paste sheet'!W95="","",'S.D. Paste sheet'!W95)</f>
        <v>KEERON KA BAAS ,RAIPUR,BAE,306105</v>
      </c>
      <c r="X95" s="20">
        <f>IF('S.D. Paste sheet'!X95="","",'S.D. Paste sheet'!X95)</f>
        <v>60000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608</v>
      </c>
      <c r="D96" s="20">
        <f>IF('S.D. Paste sheet'!D96="","",'S.D. Paste sheet'!D96)</f>
        <v>43652</v>
      </c>
      <c r="E96" s="20" t="str">
        <f>IF('S.D. Paste sheet'!E96="","",UPPER('S.D. Paste sheet'!E96))</f>
        <v>KAVITA JALWANIYA</v>
      </c>
      <c r="F96" s="20" t="str">
        <f>IF('S.D. Paste sheet'!F96="","",'S.D. Paste sheet'!F96)</f>
        <v/>
      </c>
      <c r="G96" s="20" t="str">
        <f>IF('S.D. Paste sheet'!G96="","",UPPER('S.D. Paste sheet'!G96))</f>
        <v>RAMESHVR LAL</v>
      </c>
      <c r="H96" s="20" t="str">
        <f>IF('S.D. Paste sheet'!H96="","",UPPER('S.D. Paste sheet'!H96))</f>
        <v>SANTOSH</v>
      </c>
      <c r="I96" s="20" t="str">
        <f>IF('S.D. Paste sheet'!I96="","",'S.D. Paste sheet'!I96)</f>
        <v>F</v>
      </c>
      <c r="J96" s="20">
        <f>IF('S.D. Paste sheet'!J96="","",'S.D. Paste sheet'!J96)</f>
        <v>41138</v>
      </c>
      <c r="K96" s="20">
        <f>IF('S.D. Paste sheet'!K96="","",'S.D. Paste sheet'!K96)</f>
        <v>315</v>
      </c>
      <c r="L96" s="20" t="str">
        <f>IF('S.D. Paste sheet'!L96="","",'S.D. Paste sheet'!L96)</f>
        <v/>
      </c>
      <c r="M96" s="20">
        <f>IF('S.D. Paste sheet'!M96="","",'S.D. Paste sheet'!M96)</f>
        <v>41</v>
      </c>
      <c r="N96" s="20">
        <f>IF('S.D. Paste sheet'!N96="","",'S.D. Paste sheet'!N96)</f>
        <v>1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XXXX9102</v>
      </c>
      <c r="U96" s="20" t="str">
        <f>IF('S.D. Paste sheet'!U96="","",'S.D. Paste sheet'!U96)</f>
        <v>vxpnczj</v>
      </c>
      <c r="V96" s="20">
        <f>IF('S.D. Paste sheet'!V96="","",'S.D. Paste sheet'!V96)</f>
        <v>8003141156</v>
      </c>
      <c r="W96" s="20" t="str">
        <f>IF('S.D. Paste sheet'!W96="","",'S.D. Paste sheet'!W96)</f>
        <v>MEGWALO KA VAS,RAIPUR,BAR,306105</v>
      </c>
      <c r="X96" s="20">
        <f>IF('S.D. Paste sheet'!X96="","",'S.D. Paste sheet'!X96)</f>
        <v>35000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10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804</v>
      </c>
      <c r="D97" s="20">
        <f>IF('S.D. Paste sheet'!D97="","",'S.D. Paste sheet'!D97)</f>
        <v>44061</v>
      </c>
      <c r="E97" s="20" t="str">
        <f>IF('S.D. Paste sheet'!E97="","",UPPER('S.D. Paste sheet'!E97))</f>
        <v>KHUSHI</v>
      </c>
      <c r="F97" s="20" t="str">
        <f>IF('S.D. Paste sheet'!F97="","",'S.D. Paste sheet'!F97)</f>
        <v/>
      </c>
      <c r="G97" s="20" t="str">
        <f>IF('S.D. Paste sheet'!G97="","",UPPER('S.D. Paste sheet'!G97))</f>
        <v>SURAJ</v>
      </c>
      <c r="H97" s="20" t="str">
        <f>IF('S.D. Paste sheet'!H97="","",UPPER('S.D. Paste sheet'!H97))</f>
        <v>ASHA DEVI</v>
      </c>
      <c r="I97" s="20" t="str">
        <f>IF('S.D. Paste sheet'!I97="","",'S.D. Paste sheet'!I97)</f>
        <v>F</v>
      </c>
      <c r="J97" s="20">
        <f>IF('S.D. Paste sheet'!J97="","",'S.D. Paste sheet'!J97)</f>
        <v>40959</v>
      </c>
      <c r="K97" s="20">
        <f>IF('S.D. Paste sheet'!K97="","",'S.D. Paste sheet'!K97)</f>
        <v>316</v>
      </c>
      <c r="L97" s="20" t="str">
        <f>IF('S.D. Paste sheet'!L97="","",'S.D. Paste sheet'!L97)</f>
        <v/>
      </c>
      <c r="M97" s="20">
        <f>IF('S.D. Paste sheet'!M97="","",'S.D. Paste sheet'!M97)</f>
        <v>41</v>
      </c>
      <c r="N97" s="20">
        <f>IF('S.D. Paste sheet'!N97="","",'S.D. Paste sheet'!N97)</f>
        <v>2</v>
      </c>
      <c r="O97" s="20" t="str">
        <f>IF('S.D. Paste sheet'!O97="","",'S.D. Paste sheet'!O97)</f>
        <v>OBC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XXXX6543</v>
      </c>
      <c r="U97" s="20" t="str">
        <f>IF('S.D. Paste sheet'!U97="","",'S.D. Paste sheet'!U97)</f>
        <v/>
      </c>
      <c r="V97" s="20">
        <f>IF('S.D. Paste sheet'!V97="","",'S.D. Paste sheet'!V97)</f>
        <v>9950821745</v>
      </c>
      <c r="W97" s="20" t="str">
        <f>IF('S.D. Paste sheet'!W97="","",'S.D. Paste sheet'!W97)</f>
        <v>MAHAVEER COLONY MEGHRDA ROAD ,RAIPUR,BAR,306105</v>
      </c>
      <c r="X97" s="20">
        <f>IF('S.D. Paste sheet'!X97="","",'S.D. Paste sheet'!X97)</f>
        <v>180000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10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811</v>
      </c>
      <c r="D98" s="20">
        <f>IF('S.D. Paste sheet'!D98="","",'S.D. Paste sheet'!D98)</f>
        <v>44061</v>
      </c>
      <c r="E98" s="20" t="str">
        <f>IF('S.D. Paste sheet'!E98="","",UPPER('S.D. Paste sheet'!E98))</f>
        <v>KHUSVEER KHAN KHICHI</v>
      </c>
      <c r="F98" s="20" t="str">
        <f>IF('S.D. Paste sheet'!F98="","",'S.D. Paste sheet'!F98)</f>
        <v/>
      </c>
      <c r="G98" s="20" t="str">
        <f>IF('S.D. Paste sheet'!G98="","",UPPER('S.D. Paste sheet'!G98))</f>
        <v>SHABEER KHAN</v>
      </c>
      <c r="H98" s="20" t="str">
        <f>IF('S.D. Paste sheet'!H98="","",UPPER('S.D. Paste sheet'!H98))</f>
        <v>FARAJANA BANO</v>
      </c>
      <c r="I98" s="20" t="str">
        <f>IF('S.D. Paste sheet'!I98="","",'S.D. Paste sheet'!I98)</f>
        <v>M</v>
      </c>
      <c r="J98" s="20">
        <f>IF('S.D. Paste sheet'!J98="","",'S.D. Paste sheet'!J98)</f>
        <v>41340</v>
      </c>
      <c r="K98" s="20">
        <f>IF('S.D. Paste sheet'!K98="","",'S.D. Paste sheet'!K98)</f>
        <v>317</v>
      </c>
      <c r="L98" s="20" t="str">
        <f>IF('S.D. Paste sheet'!L98="","",'S.D. Paste sheet'!L98)</f>
        <v/>
      </c>
      <c r="M98" s="20">
        <f>IF('S.D. Paste sheet'!M98="","",'S.D. Paste sheet'!M98)</f>
        <v>41</v>
      </c>
      <c r="N98" s="20">
        <f>IF('S.D. Paste sheet'!N98="","",'S.D. Paste sheet'!N98)</f>
        <v>3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XXXX8475</v>
      </c>
      <c r="U98" s="20" t="str">
        <f>IF('S.D. Paste sheet'!U98="","",'S.D. Paste sheet'!U98)</f>
        <v/>
      </c>
      <c r="V98" s="20">
        <f>IF('S.D. Paste sheet'!V98="","",'S.D. Paste sheet'!V98)</f>
        <v>9887567575</v>
      </c>
      <c r="W98" s="20" t="str">
        <f>IF('S.D. Paste sheet'!W98="","",'S.D. Paste sheet'!W98)</f>
        <v>BUS STAND ,RAIPUR,BAR,306105</v>
      </c>
      <c r="X98" s="20">
        <f>IF('S.D. Paste sheet'!X98="","",'S.D. Paste sheet'!X98)</f>
        <v>40000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602</v>
      </c>
      <c r="D99" s="20">
        <f>IF('S.D. Paste sheet'!D99="","",'S.D. Paste sheet'!D99)</f>
        <v>43655</v>
      </c>
      <c r="E99" s="20" t="str">
        <f>IF('S.D. Paste sheet'!E99="","",UPPER('S.D. Paste sheet'!E99))</f>
        <v>KUMARI MAMTA PRAJAPATI</v>
      </c>
      <c r="F99" s="20" t="str">
        <f>IF('S.D. Paste sheet'!F99="","",'S.D. Paste sheet'!F99)</f>
        <v/>
      </c>
      <c r="G99" s="20" t="str">
        <f>IF('S.D. Paste sheet'!G99="","",UPPER('S.D. Paste sheet'!G99))</f>
        <v>MOHAN LAL</v>
      </c>
      <c r="H99" s="20" t="str">
        <f>IF('S.D. Paste sheet'!H99="","",UPPER('S.D. Paste sheet'!H99))</f>
        <v>RUKAMA DEVI</v>
      </c>
      <c r="I99" s="20" t="str">
        <f>IF('S.D. Paste sheet'!I99="","",'S.D. Paste sheet'!I99)</f>
        <v>F</v>
      </c>
      <c r="J99" s="20">
        <f>IF('S.D. Paste sheet'!J99="","",'S.D. Paste sheet'!J99)</f>
        <v>41550</v>
      </c>
      <c r="K99" s="20">
        <f>IF('S.D. Paste sheet'!K99="","",'S.D. Paste sheet'!K99)</f>
        <v>318</v>
      </c>
      <c r="L99" s="20" t="str">
        <f>IF('S.D. Paste sheet'!L99="","",'S.D. Paste sheet'!L99)</f>
        <v/>
      </c>
      <c r="M99" s="20">
        <f>IF('S.D. Paste sheet'!M99="","",'S.D. Paste sheet'!M99)</f>
        <v>41</v>
      </c>
      <c r="N99" s="20">
        <f>IF('S.D. Paste sheet'!N99="","",'S.D. Paste sheet'!N99)</f>
        <v>3</v>
      </c>
      <c r="O99" s="20" t="str">
        <f>IF('S.D. Paste sheet'!O99="","",'S.D. Paste sheet'!O99)</f>
        <v>OBC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XXXX3729</v>
      </c>
      <c r="U99" s="20" t="str">
        <f>IF('S.D. Paste sheet'!U99="","",'S.D. Paste sheet'!U99)</f>
        <v>YACCFYW</v>
      </c>
      <c r="V99" s="20">
        <f>IF('S.D. Paste sheet'!V99="","",'S.D. Paste sheet'!V99)</f>
        <v>9928207592</v>
      </c>
      <c r="W99" s="20" t="str">
        <f>IF('S.D. Paste sheet'!W99="","",'S.D. Paste sheet'!W99)</f>
        <v>NAHAR KE PAAS ,RAIPUR,BAR,306105</v>
      </c>
      <c r="X99" s="20">
        <f>IF('S.D. Paste sheet'!X99="","",'S.D. Paste sheet'!X99)</f>
        <v>36000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714</v>
      </c>
      <c r="D100" s="20">
        <f>IF('S.D. Paste sheet'!D100="","",'S.D. Paste sheet'!D100)</f>
        <v>43776</v>
      </c>
      <c r="E100" s="20" t="str">
        <f>IF('S.D. Paste sheet'!E100="","",UPPER('S.D. Paste sheet'!E100))</f>
        <v>LEELA</v>
      </c>
      <c r="F100" s="20" t="str">
        <f>IF('S.D. Paste sheet'!F100="","",'S.D. Paste sheet'!F100)</f>
        <v/>
      </c>
      <c r="G100" s="20" t="str">
        <f>IF('S.D. Paste sheet'!G100="","",UPPER('S.D. Paste sheet'!G100))</f>
        <v>BASTA RAM</v>
      </c>
      <c r="H100" s="20" t="str">
        <f>IF('S.D. Paste sheet'!H100="","",UPPER('S.D. Paste sheet'!H100))</f>
        <v>GITA</v>
      </c>
      <c r="I100" s="20" t="str">
        <f>IF('S.D. Paste sheet'!I100="","",'S.D. Paste sheet'!I100)</f>
        <v>F</v>
      </c>
      <c r="J100" s="20">
        <f>IF('S.D. Paste sheet'!J100="","",'S.D. Paste sheet'!J100)</f>
        <v>39631</v>
      </c>
      <c r="K100" s="20">
        <f>IF('S.D. Paste sheet'!K100="","",'S.D. Paste sheet'!K100)</f>
        <v>319</v>
      </c>
      <c r="L100" s="20" t="str">
        <f>IF('S.D. Paste sheet'!L100="","",'S.D. Paste sheet'!L100)</f>
        <v/>
      </c>
      <c r="M100" s="20">
        <f>IF('S.D. Paste sheet'!M100="","",'S.D. Paste sheet'!M100)</f>
        <v>41</v>
      </c>
      <c r="N100" s="20">
        <f>IF('S.D. Paste sheet'!N100="","",'S.D. Paste sheet'!N100)</f>
        <v>0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/>
      </c>
      <c r="U100" s="20" t="str">
        <f>IF('S.D. Paste sheet'!U100="","",'S.D. Paste sheet'!U100)</f>
        <v/>
      </c>
      <c r="V100" s="20">
        <f>IF('S.D. Paste sheet'!V100="","",'S.D. Paste sheet'!V100)</f>
        <v>9929276788</v>
      </c>
      <c r="W100" s="20" t="str">
        <f>IF('S.D. Paste sheet'!W100="","",'S.D. Paste sheet'!W100)</f>
        <v>bar,raipur,bar,306105</v>
      </c>
      <c r="X100" s="20">
        <f>IF('S.D. Paste sheet'!X100="","",'S.D. Paste sheet'!X100)</f>
        <v>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14</v>
      </c>
      <c r="AC100" s="20" t="str">
        <f>IF('S.D. Paste sheet'!AC100="","",'S.D. Paste sheet'!AC100)</f>
        <v>None</v>
      </c>
      <c r="AD100" s="20">
        <f>IF('S.D. Paste sheet'!AD100="","",'S.D. Paste sheet'!AD100)</f>
        <v>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809</v>
      </c>
      <c r="D101" s="20">
        <f>IF('S.D. Paste sheet'!D101="","",'S.D. Paste sheet'!D101)</f>
        <v>44061</v>
      </c>
      <c r="E101" s="20" t="str">
        <f>IF('S.D. Paste sheet'!E101="","",UPPER('S.D. Paste sheet'!E101))</f>
        <v>MOHIT VAISHNAV</v>
      </c>
      <c r="F101" s="20" t="str">
        <f>IF('S.D. Paste sheet'!F101="","",'S.D. Paste sheet'!F101)</f>
        <v/>
      </c>
      <c r="G101" s="20" t="str">
        <f>IF('S.D. Paste sheet'!G101="","",UPPER('S.D. Paste sheet'!G101))</f>
        <v>LAIKHRAJ VAISHNAV</v>
      </c>
      <c r="H101" s="20" t="str">
        <f>IF('S.D. Paste sheet'!H101="","",UPPER('S.D. Paste sheet'!H101))</f>
        <v>PURNA</v>
      </c>
      <c r="I101" s="20" t="str">
        <f>IF('S.D. Paste sheet'!I101="","",'S.D. Paste sheet'!I101)</f>
        <v>M</v>
      </c>
      <c r="J101" s="20">
        <f>IF('S.D. Paste sheet'!J101="","",'S.D. Paste sheet'!J101)</f>
        <v>41386</v>
      </c>
      <c r="K101" s="20">
        <f>IF('S.D. Paste sheet'!K101="","",'S.D. Paste sheet'!K101)</f>
        <v>320</v>
      </c>
      <c r="L101" s="20" t="str">
        <f>IF('S.D. Paste sheet'!L101="","",'S.D. Paste sheet'!L101)</f>
        <v/>
      </c>
      <c r="M101" s="20">
        <f>IF('S.D. Paste sheet'!M101="","",'S.D. Paste sheet'!M101)</f>
        <v>41</v>
      </c>
      <c r="N101" s="20">
        <f>IF('S.D. Paste sheet'!N101="","",'S.D. Paste sheet'!N101)</f>
        <v>1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XXXX7100</v>
      </c>
      <c r="U101" s="20" t="str">
        <f>IF('S.D. Paste sheet'!U101="","",'S.D. Paste sheet'!U101)</f>
        <v/>
      </c>
      <c r="V101" s="20">
        <f>IF('S.D. Paste sheet'!V101="","",'S.D. Paste sheet'!V101)</f>
        <v>9928899482</v>
      </c>
      <c r="W101" s="20" t="str">
        <f>IF('S.D. Paste sheet'!W101="","",'S.D. Paste sheet'!W101)</f>
        <v>NAYA BASTI ,RAIPUR,BIRATIYAN KALAN,306105</v>
      </c>
      <c r="X101" s="20">
        <f>IF('S.D. Paste sheet'!X101="","",'S.D. Paste sheet'!X101)</f>
        <v>200000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1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803</v>
      </c>
      <c r="D102" s="20">
        <f>IF('S.D. Paste sheet'!D102="","",'S.D. Paste sheet'!D102)</f>
        <v>44061</v>
      </c>
      <c r="E102" s="20" t="str">
        <f>IF('S.D. Paste sheet'!E102="","",UPPER('S.D. Paste sheet'!E102))</f>
        <v>MOHITA BHAYAL</v>
      </c>
      <c r="F102" s="20" t="str">
        <f>IF('S.D. Paste sheet'!F102="","",'S.D. Paste sheet'!F102)</f>
        <v/>
      </c>
      <c r="G102" s="20" t="str">
        <f>IF('S.D. Paste sheet'!G102="","",UPPER('S.D. Paste sheet'!G102))</f>
        <v>RANJEET BHAYAL</v>
      </c>
      <c r="H102" s="20" t="str">
        <f>IF('S.D. Paste sheet'!H102="","",UPPER('S.D. Paste sheet'!H102))</f>
        <v>PUSHPANJALI DEPAL</v>
      </c>
      <c r="I102" s="20" t="str">
        <f>IF('S.D. Paste sheet'!I102="","",'S.D. Paste sheet'!I102)</f>
        <v>F</v>
      </c>
      <c r="J102" s="20">
        <f>IF('S.D. Paste sheet'!J102="","",'S.D. Paste sheet'!J102)</f>
        <v>41495</v>
      </c>
      <c r="K102" s="20">
        <f>IF('S.D. Paste sheet'!K102="","",'S.D. Paste sheet'!K102)</f>
        <v>321</v>
      </c>
      <c r="L102" s="20" t="str">
        <f>IF('S.D. Paste sheet'!L102="","",'S.D. Paste sheet'!L102)</f>
        <v/>
      </c>
      <c r="M102" s="20">
        <f>IF('S.D. Paste sheet'!M102="","",'S.D. Paste sheet'!M102)</f>
        <v>41</v>
      </c>
      <c r="N102" s="20">
        <f>IF('S.D. Paste sheet'!N102="","",'S.D. Paste sheet'!N102)</f>
        <v>0</v>
      </c>
      <c r="O102" s="20" t="str">
        <f>IF('S.D. Paste sheet'!O102="","",'S.D. Paste sheet'!O102)</f>
        <v>SC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>XXXX1387</v>
      </c>
      <c r="U102" s="20" t="str">
        <f>IF('S.D. Paste sheet'!U102="","",'S.D. Paste sheet'!U102)</f>
        <v>VVNVNTH</v>
      </c>
      <c r="V102" s="20">
        <f>IF('S.D. Paste sheet'!V102="","",'S.D. Paste sheet'!V102)</f>
        <v>7737590693</v>
      </c>
      <c r="W102" s="20" t="str">
        <f>IF('S.D. Paste sheet'!W102="","",'S.D. Paste sheet'!W102)</f>
        <v>JODHPUR ROAD BHAYAL NIWAS ,RAIPUR,BAR,306105</v>
      </c>
      <c r="X102" s="20">
        <f>IF('S.D. Paste sheet'!X102="","",'S.D. Paste sheet'!X102)</f>
        <v>480000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914</v>
      </c>
      <c r="D103" s="20">
        <f>IF('S.D. Paste sheet'!D103="","",'S.D. Paste sheet'!D103)</f>
        <v>44092</v>
      </c>
      <c r="E103" s="20" t="str">
        <f>IF('S.D. Paste sheet'!E103="","",UPPER('S.D. Paste sheet'!E103))</f>
        <v>MONIKA</v>
      </c>
      <c r="F103" s="20" t="str">
        <f>IF('S.D. Paste sheet'!F103="","",'S.D. Paste sheet'!F103)</f>
        <v/>
      </c>
      <c r="G103" s="20" t="str">
        <f>IF('S.D. Paste sheet'!G103="","",UPPER('S.D. Paste sheet'!G103))</f>
        <v>RAJENDRA MEGHWAL</v>
      </c>
      <c r="H103" s="20" t="str">
        <f>IF('S.D. Paste sheet'!H103="","",UPPER('S.D. Paste sheet'!H103))</f>
        <v>DIPU</v>
      </c>
      <c r="I103" s="20" t="str">
        <f>IF('S.D. Paste sheet'!I103="","",'S.D. Paste sheet'!I103)</f>
        <v>F</v>
      </c>
      <c r="J103" s="20">
        <f>IF('S.D. Paste sheet'!J103="","",'S.D. Paste sheet'!J103)</f>
        <v>41379</v>
      </c>
      <c r="K103" s="20">
        <f>IF('S.D. Paste sheet'!K103="","",'S.D. Paste sheet'!K103)</f>
        <v>322</v>
      </c>
      <c r="L103" s="20" t="str">
        <f>IF('S.D. Paste sheet'!L103="","",'S.D. Paste sheet'!L103)</f>
        <v/>
      </c>
      <c r="M103" s="20">
        <f>IF('S.D. Paste sheet'!M103="","",'S.D. Paste sheet'!M103)</f>
        <v>41</v>
      </c>
      <c r="N103" s="20">
        <f>IF('S.D. Paste sheet'!N103="","",'S.D. Paste sheet'!N103)</f>
        <v>3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XXXX4307</v>
      </c>
      <c r="U103" s="20" t="str">
        <f>IF('S.D. Paste sheet'!U103="","",'S.D. Paste sheet'!U103)</f>
        <v>vtznzcx</v>
      </c>
      <c r="V103" s="20">
        <f>IF('S.D. Paste sheet'!V103="","",'S.D. Paste sheet'!V103)</f>
        <v>9799630341</v>
      </c>
      <c r="W103" s="20" t="str">
        <f>IF('S.D. Paste sheet'!W103="","",'S.D. Paste sheet'!W103)</f>
        <v>RAMDEV COLONY,RAIPUR,BAR,306105</v>
      </c>
      <c r="X103" s="20">
        <f>IF('S.D. Paste sheet'!X103="","",'S.D. Paste sheet'!X103)</f>
        <v>250000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9</v>
      </c>
      <c r="AC103" s="20" t="str">
        <f>IF('S.D. Paste sheet'!AC103="","",'S.D. Paste sheet'!AC103)</f>
        <v>None</v>
      </c>
      <c r="AD103" s="20">
        <f>IF('S.D. Paste sheet'!AD103="","",'S.D. Paste sheet'!AD103)</f>
        <v>1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708</v>
      </c>
      <c r="D104" s="20">
        <f>IF('S.D. Paste sheet'!D104="","",'S.D. Paste sheet'!D104)</f>
        <v>43682</v>
      </c>
      <c r="E104" s="20" t="str">
        <f>IF('S.D. Paste sheet'!E104="","",UPPER('S.D. Paste sheet'!E104))</f>
        <v>NAFEESA BANO</v>
      </c>
      <c r="F104" s="20" t="str">
        <f>IF('S.D. Paste sheet'!F104="","",'S.D. Paste sheet'!F104)</f>
        <v/>
      </c>
      <c r="G104" s="20" t="str">
        <f>IF('S.D. Paste sheet'!G104="","",UPPER('S.D. Paste sheet'!G104))</f>
        <v>RAJUSHAH</v>
      </c>
      <c r="H104" s="20" t="str">
        <f>IF('S.D. Paste sheet'!H104="","",UPPER('S.D. Paste sheet'!H104))</f>
        <v>JANNAT BANU</v>
      </c>
      <c r="I104" s="20" t="str">
        <f>IF('S.D. Paste sheet'!I104="","",'S.D. Paste sheet'!I104)</f>
        <v>F</v>
      </c>
      <c r="J104" s="20">
        <f>IF('S.D. Paste sheet'!J104="","",'S.D. Paste sheet'!J104)</f>
        <v>41286</v>
      </c>
      <c r="K104" s="20">
        <f>IF('S.D. Paste sheet'!K104="","",'S.D. Paste sheet'!K104)</f>
        <v>323</v>
      </c>
      <c r="L104" s="20" t="str">
        <f>IF('S.D. Paste sheet'!L104="","",'S.D. Paste sheet'!L104)</f>
        <v/>
      </c>
      <c r="M104" s="20">
        <f>IF('S.D. Paste sheet'!M104="","",'S.D. Paste sheet'!M104)</f>
        <v>41</v>
      </c>
      <c r="N104" s="20">
        <f>IF('S.D. Paste sheet'!N104="","",'S.D. Paste sheet'!N104)</f>
        <v>0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XXXX2375</v>
      </c>
      <c r="U104" s="20" t="str">
        <f>IF('S.D. Paste sheet'!U104="","",'S.D. Paste sheet'!U104)</f>
        <v/>
      </c>
      <c r="V104" s="20">
        <f>IF('S.D. Paste sheet'!V104="","",'S.D. Paste sheet'!V104)</f>
        <v>8306160572</v>
      </c>
      <c r="W104" s="20" t="str">
        <f>IF('S.D. Paste sheet'!W104="","",'S.D. Paste sheet'!W104)</f>
        <v>NAI COLONY,BAR,bar,306105</v>
      </c>
      <c r="X104" s="20">
        <f>IF('S.D. Paste sheet'!X104="","",'S.D. Paste sheet'!X104)</f>
        <v>36000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9</v>
      </c>
      <c r="AC104" s="20" t="str">
        <f>IF('S.D. Paste sheet'!AC104="","",'S.D. Paste sheet'!AC104)</f>
        <v>None</v>
      </c>
      <c r="AD104" s="20">
        <f>IF('S.D. Paste sheet'!AD104="","",'S.D. Paste sheet'!AD104)</f>
        <v>2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812</v>
      </c>
      <c r="D105" s="20">
        <f>IF('S.D. Paste sheet'!D105="","",'S.D. Paste sheet'!D105)</f>
        <v>44061</v>
      </c>
      <c r="E105" s="20" t="str">
        <f>IF('S.D. Paste sheet'!E105="","",UPPER('S.D. Paste sheet'!E105))</f>
        <v>POONAM SAINI</v>
      </c>
      <c r="F105" s="20" t="str">
        <f>IF('S.D. Paste sheet'!F105="","",'S.D. Paste sheet'!F105)</f>
        <v/>
      </c>
      <c r="G105" s="20" t="str">
        <f>IF('S.D. Paste sheet'!G105="","",UPPER('S.D. Paste sheet'!G105))</f>
        <v>SAMPAT RAJ SAINI</v>
      </c>
      <c r="H105" s="20" t="str">
        <f>IF('S.D. Paste sheet'!H105="","",UPPER('S.D. Paste sheet'!H105))</f>
        <v>MUNNI DEVI</v>
      </c>
      <c r="I105" s="20" t="str">
        <f>IF('S.D. Paste sheet'!I105="","",'S.D. Paste sheet'!I105)</f>
        <v>F</v>
      </c>
      <c r="J105" s="20">
        <f>IF('S.D. Paste sheet'!J105="","",'S.D. Paste sheet'!J105)</f>
        <v>41595</v>
      </c>
      <c r="K105" s="20">
        <f>IF('S.D. Paste sheet'!K105="","",'S.D. Paste sheet'!K105)</f>
        <v>324</v>
      </c>
      <c r="L105" s="20" t="str">
        <f>IF('S.D. Paste sheet'!L105="","",'S.D. Paste sheet'!L105)</f>
        <v/>
      </c>
      <c r="M105" s="20">
        <f>IF('S.D. Paste sheet'!M105="","",'S.D. Paste sheet'!M105)</f>
        <v>41</v>
      </c>
      <c r="N105" s="20">
        <f>IF('S.D. Paste sheet'!N105="","",'S.D. Paste sheet'!N105)</f>
        <v>2</v>
      </c>
      <c r="O105" s="20" t="str">
        <f>IF('S.D. Paste sheet'!O105="","",'S.D. Paste sheet'!O105)</f>
        <v>OBC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/>
      </c>
      <c r="U105" s="20" t="str">
        <f>IF('S.D. Paste sheet'!U105="","",'S.D. Paste sheet'!U105)</f>
        <v/>
      </c>
      <c r="V105" s="20">
        <f>IF('S.D. Paste sheet'!V105="","",'S.D. Paste sheet'!V105)</f>
        <v>7976103510</v>
      </c>
      <c r="W105" s="20" t="str">
        <f>IF('S.D. Paste sheet'!W105="","",'S.D. Paste sheet'!W105)</f>
        <v>MEGARDA, ROAD,RAIPUR,BAR,306105</v>
      </c>
      <c r="X105" s="20">
        <f>IF('S.D. Paste sheet'!X105="","",'S.D. Paste sheet'!X105)</f>
        <v>100000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3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957</v>
      </c>
      <c r="D106" s="20">
        <f>IF('S.D. Paste sheet'!D106="","",'S.D. Paste sheet'!D106)</f>
        <v>44401</v>
      </c>
      <c r="E106" s="20" t="str">
        <f>IF('S.D. Paste sheet'!E106="","",UPPER('S.D. Paste sheet'!E106))</f>
        <v>PRIYANSHI KANWAR</v>
      </c>
      <c r="F106" s="20" t="str">
        <f>IF('S.D. Paste sheet'!F106="","",'S.D. Paste sheet'!F106)</f>
        <v/>
      </c>
      <c r="G106" s="20" t="str">
        <f>IF('S.D. Paste sheet'!G106="","",UPPER('S.D. Paste sheet'!G106))</f>
        <v>BHAGIRATH SINGH</v>
      </c>
      <c r="H106" s="20" t="str">
        <f>IF('S.D. Paste sheet'!H106="","",UPPER('S.D. Paste sheet'!H106))</f>
        <v>MONA KANWAR</v>
      </c>
      <c r="I106" s="20" t="str">
        <f>IF('S.D. Paste sheet'!I106="","",'S.D. Paste sheet'!I106)</f>
        <v>F</v>
      </c>
      <c r="J106" s="20">
        <f>IF('S.D. Paste sheet'!J106="","",'S.D. Paste sheet'!J106)</f>
        <v>41169</v>
      </c>
      <c r="K106" s="20">
        <f>IF('S.D. Paste sheet'!K106="","",'S.D. Paste sheet'!K106)</f>
        <v>325</v>
      </c>
      <c r="L106" s="20" t="str">
        <f>IF('S.D. Paste sheet'!L106="","",'S.D. Paste sheet'!L106)</f>
        <v/>
      </c>
      <c r="M106" s="20">
        <f>IF('S.D. Paste sheet'!M106="","",'S.D. Paste sheet'!M106)</f>
        <v>41</v>
      </c>
      <c r="N106" s="20">
        <f>IF('S.D. Paste sheet'!N106="","",'S.D. Paste sheet'!N106)</f>
        <v>2</v>
      </c>
      <c r="O106" s="20" t="str">
        <f>IF('S.D. Paste sheet'!O106="","",'S.D. Paste sheet'!O106)</f>
        <v>GEN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XXXX3635</v>
      </c>
      <c r="U106" s="20" t="str">
        <f>IF('S.D. Paste sheet'!U106="","",'S.D. Paste sheet'!U106)</f>
        <v/>
      </c>
      <c r="V106" s="20">
        <f>IF('S.D. Paste sheet'!V106="","",'S.D. Paste sheet'!V106)</f>
        <v>8890984373</v>
      </c>
      <c r="W106" s="20" t="str">
        <f>IF('S.D. Paste sheet'!W106="","",'S.D. Paste sheet'!W106)</f>
        <v>MAKADWALI ,RAIPUR ,BAR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10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627</v>
      </c>
      <c r="D107" s="20">
        <f>IF('S.D. Paste sheet'!D107="","",'S.D. Paste sheet'!D107)</f>
        <v>43654</v>
      </c>
      <c r="E107" s="20" t="str">
        <f>IF('S.D. Paste sheet'!E107="","",UPPER('S.D. Paste sheet'!E107))</f>
        <v>PRIYANSI</v>
      </c>
      <c r="F107" s="20" t="str">
        <f>IF('S.D. Paste sheet'!F107="","",'S.D. Paste sheet'!F107)</f>
        <v/>
      </c>
      <c r="G107" s="20" t="str">
        <f>IF('S.D. Paste sheet'!G107="","",UPPER('S.D. Paste sheet'!G107))</f>
        <v>MUKESH SARGARA</v>
      </c>
      <c r="H107" s="20" t="str">
        <f>IF('S.D. Paste sheet'!H107="","",UPPER('S.D. Paste sheet'!H107))</f>
        <v>PINKI</v>
      </c>
      <c r="I107" s="20" t="str">
        <f>IF('S.D. Paste sheet'!I107="","",'S.D. Paste sheet'!I107)</f>
        <v>F</v>
      </c>
      <c r="J107" s="20">
        <f>IF('S.D. Paste sheet'!J107="","",'S.D. Paste sheet'!J107)</f>
        <v>41824</v>
      </c>
      <c r="K107" s="20">
        <f>IF('S.D. Paste sheet'!K107="","",'S.D. Paste sheet'!K107)</f>
        <v>326</v>
      </c>
      <c r="L107" s="20" t="str">
        <f>IF('S.D. Paste sheet'!L107="","",'S.D. Paste sheet'!L107)</f>
        <v/>
      </c>
      <c r="M107" s="20">
        <f>IF('S.D. Paste sheet'!M107="","",'S.D. Paste sheet'!M107)</f>
        <v>41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/>
      </c>
      <c r="U107" s="20" t="str">
        <f>IF('S.D. Paste sheet'!U107="","",'S.D. Paste sheet'!U107)</f>
        <v>VZSSZSH</v>
      </c>
      <c r="V107" s="20">
        <f>IF('S.D. Paste sheet'!V107="","",'S.D. Paste sheet'!V107)</f>
        <v>9413063093</v>
      </c>
      <c r="W107" s="20" t="str">
        <f>IF('S.D. Paste sheet'!W107="","",'S.D. Paste sheet'!W107)</f>
        <v>NYA BAS ,RAIPAUR,KHARIYA MITHAPUR,342602</v>
      </c>
      <c r="X107" s="20">
        <f>IF('S.D. Paste sheet'!X107="","",'S.D. Paste sheet'!X107)</f>
        <v>35000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8</v>
      </c>
      <c r="AC107" s="20" t="str">
        <f>IF('S.D. Paste sheet'!AC107="","",'S.D. Paste sheet'!AC107)</f>
        <v>None</v>
      </c>
      <c r="AD107" s="20">
        <f>IF('S.D. Paste sheet'!AD107="","",'S.D. Paste sheet'!AD107)</f>
        <v>0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603</v>
      </c>
      <c r="D108" s="20">
        <f>IF('S.D. Paste sheet'!D108="","",'S.D. Paste sheet'!D108)</f>
        <v>43594</v>
      </c>
      <c r="E108" s="20" t="str">
        <f>IF('S.D. Paste sheet'!E108="","",UPPER('S.D. Paste sheet'!E108))</f>
        <v>REHAN</v>
      </c>
      <c r="F108" s="20" t="str">
        <f>IF('S.D. Paste sheet'!F108="","",'S.D. Paste sheet'!F108)</f>
        <v/>
      </c>
      <c r="G108" s="20" t="str">
        <f>IF('S.D. Paste sheet'!G108="","",UPPER('S.D. Paste sheet'!G108))</f>
        <v>SIKANDAR KHAN</v>
      </c>
      <c r="H108" s="20" t="str">
        <f>IF('S.D. Paste sheet'!H108="","",UPPER('S.D. Paste sheet'!H108))</f>
        <v>SAHIDA BANO</v>
      </c>
      <c r="I108" s="20" t="str">
        <f>IF('S.D. Paste sheet'!I108="","",'S.D. Paste sheet'!I108)</f>
        <v>M</v>
      </c>
      <c r="J108" s="20">
        <f>IF('S.D. Paste sheet'!J108="","",'S.D. Paste sheet'!J108)</f>
        <v>41368</v>
      </c>
      <c r="K108" s="20">
        <f>IF('S.D. Paste sheet'!K108="","",'S.D. Paste sheet'!K108)</f>
        <v>327</v>
      </c>
      <c r="L108" s="20" t="str">
        <f>IF('S.D. Paste sheet'!L108="","",'S.D. Paste sheet'!L108)</f>
        <v/>
      </c>
      <c r="M108" s="20">
        <f>IF('S.D. Paste sheet'!M108="","",'S.D. Paste sheet'!M108)</f>
        <v>41</v>
      </c>
      <c r="N108" s="20">
        <f>IF('S.D. Paste sheet'!N108="","",'S.D. Paste sheet'!N108)</f>
        <v>0</v>
      </c>
      <c r="O108" s="20" t="str">
        <f>IF('S.D. Paste sheet'!O108="","",'S.D. Paste sheet'!O108)</f>
        <v>OBC</v>
      </c>
      <c r="P108" s="20" t="str">
        <f>IF('S.D. Paste sheet'!P108="","",'S.D. Paste sheet'!P108)</f>
        <v>Muslim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>XXXX8166</v>
      </c>
      <c r="U108" s="20" t="str">
        <f>IF('S.D. Paste sheet'!U108="","",'S.D. Paste sheet'!U108)</f>
        <v>vdaaodk</v>
      </c>
      <c r="V108" s="20">
        <f>IF('S.D. Paste sheet'!V108="","",'S.D. Paste sheet'!V108)</f>
        <v>9660259983</v>
      </c>
      <c r="W108" s="20" t="str">
        <f>IF('S.D. Paste sheet'!W108="","",'S.D. Paste sheet'!W108)</f>
        <v>VYAPARIYO KA VAS ,RAIPUR,BAR,306105</v>
      </c>
      <c r="X108" s="20">
        <f>IF('S.D. Paste sheet'!X108="","",'S.D. Paste sheet'!X108)</f>
        <v>35000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Yes</v>
      </c>
      <c r="AB108" s="20">
        <f>IF('S.D. Paste sheet'!AB108="","",'S.D. Paste sheet'!AB108)</f>
        <v>9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709</v>
      </c>
      <c r="D109" s="20">
        <f>IF('S.D. Paste sheet'!D109="","",'S.D. Paste sheet'!D109)</f>
        <v>43682</v>
      </c>
      <c r="E109" s="20" t="str">
        <f>IF('S.D. Paste sheet'!E109="","",UPPER('S.D. Paste sheet'!E109))</f>
        <v>SAKINA BANU</v>
      </c>
      <c r="F109" s="20" t="str">
        <f>IF('S.D. Paste sheet'!F109="","",'S.D. Paste sheet'!F109)</f>
        <v/>
      </c>
      <c r="G109" s="20" t="str">
        <f>IF('S.D. Paste sheet'!G109="","",UPPER('S.D. Paste sheet'!G109))</f>
        <v>ASARAF SHAH</v>
      </c>
      <c r="H109" s="20" t="str">
        <f>IF('S.D. Paste sheet'!H109="","",UPPER('S.D. Paste sheet'!H109))</f>
        <v>FARJANA BANO</v>
      </c>
      <c r="I109" s="20" t="str">
        <f>IF('S.D. Paste sheet'!I109="","",'S.D. Paste sheet'!I109)</f>
        <v>F</v>
      </c>
      <c r="J109" s="20">
        <f>IF('S.D. Paste sheet'!J109="","",'S.D. Paste sheet'!J109)</f>
        <v>41578</v>
      </c>
      <c r="K109" s="20">
        <f>IF('S.D. Paste sheet'!K109="","",'S.D. Paste sheet'!K109)</f>
        <v>328</v>
      </c>
      <c r="L109" s="20" t="str">
        <f>IF('S.D. Paste sheet'!L109="","",'S.D. Paste sheet'!L109)</f>
        <v/>
      </c>
      <c r="M109" s="20">
        <f>IF('S.D. Paste sheet'!M109="","",'S.D. Paste sheet'!M109)</f>
        <v>41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XXXX6902</v>
      </c>
      <c r="U109" s="20" t="str">
        <f>IF('S.D. Paste sheet'!U109="","",'S.D. Paste sheet'!U109)</f>
        <v/>
      </c>
      <c r="V109" s="20">
        <f>IF('S.D. Paste sheet'!V109="","",'S.D. Paste sheet'!V109)</f>
        <v>8890608559</v>
      </c>
      <c r="W109" s="20" t="str">
        <f>IF('S.D. Paste sheet'!W109="","",'S.D. Paste sheet'!W109)</f>
        <v>MAHAVEER COLONY,BAR,bar,306105</v>
      </c>
      <c r="X109" s="20">
        <f>IF('S.D. Paste sheet'!X109="","",'S.D. Paste sheet'!X109)</f>
        <v>36000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2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813</v>
      </c>
      <c r="D110" s="20">
        <f>IF('S.D. Paste sheet'!D110="","",'S.D. Paste sheet'!D110)</f>
        <v>44061</v>
      </c>
      <c r="E110" s="20" t="str">
        <f>IF('S.D. Paste sheet'!E110="","",UPPER('S.D. Paste sheet'!E110))</f>
        <v>SHIVAM SOLANKI</v>
      </c>
      <c r="F110" s="20" t="str">
        <f>IF('S.D. Paste sheet'!F110="","",'S.D. Paste sheet'!F110)</f>
        <v/>
      </c>
      <c r="G110" s="20" t="str">
        <f>IF('S.D. Paste sheet'!G110="","",UPPER('S.D. Paste sheet'!G110))</f>
        <v>LAXMI NARAYAN</v>
      </c>
      <c r="H110" s="20" t="str">
        <f>IF('S.D. Paste sheet'!H110="","",UPPER('S.D. Paste sheet'!H110))</f>
        <v>SONIYA DEVI</v>
      </c>
      <c r="I110" s="20" t="str">
        <f>IF('S.D. Paste sheet'!I110="","",'S.D. Paste sheet'!I110)</f>
        <v>M</v>
      </c>
      <c r="J110" s="20">
        <f>IF('S.D. Paste sheet'!J110="","",'S.D. Paste sheet'!J110)</f>
        <v>41343</v>
      </c>
      <c r="K110" s="20">
        <f>IF('S.D. Paste sheet'!K110="","",'S.D. Paste sheet'!K110)</f>
        <v>329</v>
      </c>
      <c r="L110" s="20" t="str">
        <f>IF('S.D. Paste sheet'!L110="","",'S.D. Paste sheet'!L110)</f>
        <v/>
      </c>
      <c r="M110" s="20">
        <f>IF('S.D. Paste sheet'!M110="","",'S.D. Paste sheet'!M110)</f>
        <v>41</v>
      </c>
      <c r="N110" s="20">
        <f>IF('S.D. Paste sheet'!N110="","",'S.D. Paste sheet'!N110)</f>
        <v>2</v>
      </c>
      <c r="O110" s="20" t="str">
        <f>IF('S.D. Paste sheet'!O110="","",'S.D. Paste sheet'!O110)</f>
        <v>SC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XXXX5679</v>
      </c>
      <c r="U110" s="20" t="str">
        <f>IF('S.D. Paste sheet'!U110="","",'S.D. Paste sheet'!U110)</f>
        <v>VXGJKPX</v>
      </c>
      <c r="V110" s="20">
        <f>IF('S.D. Paste sheet'!V110="","",'S.D. Paste sheet'!V110)</f>
        <v>8503809615</v>
      </c>
      <c r="W110" s="20" t="str">
        <f>IF('S.D. Paste sheet'!W110="","",'S.D. Paste sheet'!W110)</f>
        <v>RAMDEV COLONY,RAIPUR,BAR,306105</v>
      </c>
      <c r="X110" s="20">
        <f>IF('S.D. Paste sheet'!X110="","",'S.D. Paste sheet'!X110)</f>
        <v>96000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3</v>
      </c>
      <c r="B111" s="20" t="str">
        <f>IF('S.D. Paste sheet'!B111="","",'S.D. Paste sheet'!B111)</f>
        <v>A</v>
      </c>
      <c r="C111" s="20">
        <f>IF('S.D. Paste sheet'!C111="","",'S.D. Paste sheet'!C111)</f>
        <v>628</v>
      </c>
      <c r="D111" s="20">
        <f>IF('S.D. Paste sheet'!D111="","",'S.D. Paste sheet'!D111)</f>
        <v>43654</v>
      </c>
      <c r="E111" s="20" t="str">
        <f>IF('S.D. Paste sheet'!E111="","",UPPER('S.D. Paste sheet'!E111))</f>
        <v>TANIK JALWANANIYA</v>
      </c>
      <c r="F111" s="20" t="str">
        <f>IF('S.D. Paste sheet'!F111="","",'S.D. Paste sheet'!F111)</f>
        <v/>
      </c>
      <c r="G111" s="20" t="str">
        <f>IF('S.D. Paste sheet'!G111="","",UPPER('S.D. Paste sheet'!G111))</f>
        <v>NARAYAN LAL</v>
      </c>
      <c r="H111" s="20" t="str">
        <f>IF('S.D. Paste sheet'!H111="","",UPPER('S.D. Paste sheet'!H111))</f>
        <v>MANJU</v>
      </c>
      <c r="I111" s="20" t="str">
        <f>IF('S.D. Paste sheet'!I111="","",'S.D. Paste sheet'!I111)</f>
        <v>M</v>
      </c>
      <c r="J111" s="20">
        <f>IF('S.D. Paste sheet'!J111="","",'S.D. Paste sheet'!J111)</f>
        <v>41759</v>
      </c>
      <c r="K111" s="20">
        <f>IF('S.D. Paste sheet'!K111="","",'S.D. Paste sheet'!K111)</f>
        <v>330</v>
      </c>
      <c r="L111" s="20" t="str">
        <f>IF('S.D. Paste sheet'!L111="","",'S.D. Paste sheet'!L111)</f>
        <v/>
      </c>
      <c r="M111" s="20">
        <f>IF('S.D. Paste sheet'!M111="","",'S.D. Paste sheet'!M111)</f>
        <v>41</v>
      </c>
      <c r="N111" s="20">
        <f>IF('S.D. Paste sheet'!N111="","",'S.D. Paste sheet'!N111)</f>
        <v>1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/>
      </c>
      <c r="U111" s="20" t="str">
        <f>IF('S.D. Paste sheet'!U111="","",'S.D. Paste sheet'!U111)</f>
        <v>VSNBZZP</v>
      </c>
      <c r="V111" s="20">
        <f>IF('S.D. Paste sheet'!V111="","",'S.D. Paste sheet'!V111)</f>
        <v>9784569087</v>
      </c>
      <c r="W111" s="20" t="str">
        <f>IF('S.D. Paste sheet'!W111="","",'S.D. Paste sheet'!W111)</f>
        <v>MEGWALO KA BAS,RAIPUR,BAR,306105</v>
      </c>
      <c r="X111" s="20">
        <f>IF('S.D. Paste sheet'!X111="","",'S.D. Paste sheet'!X111)</f>
        <v>34000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8</v>
      </c>
      <c r="AC111" s="20" t="str">
        <f>IF('S.D. Paste sheet'!AC111="","",'S.D. Paste sheet'!AC111)</f>
        <v>None</v>
      </c>
      <c r="AD111" s="20">
        <f>IF('S.D. Paste sheet'!AD111="","",'S.D. Paste sheet'!AD111)</f>
        <v>0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3</v>
      </c>
      <c r="B112" s="20" t="str">
        <f>IF('S.D. Paste sheet'!B112="","",'S.D. Paste sheet'!B112)</f>
        <v>A</v>
      </c>
      <c r="C112" s="20">
        <f>IF('S.D. Paste sheet'!C112="","",'S.D. Paste sheet'!C112)</f>
        <v>805</v>
      </c>
      <c r="D112" s="20">
        <f>IF('S.D. Paste sheet'!D112="","",'S.D. Paste sheet'!D112)</f>
        <v>44061</v>
      </c>
      <c r="E112" s="20" t="str">
        <f>IF('S.D. Paste sheet'!E112="","",UPPER('S.D. Paste sheet'!E112))</f>
        <v>YOGITA</v>
      </c>
      <c r="F112" s="20" t="str">
        <f>IF('S.D. Paste sheet'!F112="","",'S.D. Paste sheet'!F112)</f>
        <v/>
      </c>
      <c r="G112" s="20" t="str">
        <f>IF('S.D. Paste sheet'!G112="","",UPPER('S.D. Paste sheet'!G112))</f>
        <v>PRAKASH CHAND BAGRI</v>
      </c>
      <c r="H112" s="20" t="str">
        <f>IF('S.D. Paste sheet'!H112="","",UPPER('S.D. Paste sheet'!H112))</f>
        <v>VIMLA DEVI</v>
      </c>
      <c r="I112" s="20" t="str">
        <f>IF('S.D. Paste sheet'!I112="","",'S.D. Paste sheet'!I112)</f>
        <v>F</v>
      </c>
      <c r="J112" s="20">
        <f>IF('S.D. Paste sheet'!J112="","",'S.D. Paste sheet'!J112)</f>
        <v>41618</v>
      </c>
      <c r="K112" s="20">
        <f>IF('S.D. Paste sheet'!K112="","",'S.D. Paste sheet'!K112)</f>
        <v>331</v>
      </c>
      <c r="L112" s="20" t="str">
        <f>IF('S.D. Paste sheet'!L112="","",'S.D. Paste sheet'!L112)</f>
        <v/>
      </c>
      <c r="M112" s="20">
        <f>IF('S.D. Paste sheet'!M112="","",'S.D. Paste sheet'!M112)</f>
        <v>41</v>
      </c>
      <c r="N112" s="20">
        <f>IF('S.D. Paste sheet'!N112="","",'S.D. Paste sheet'!N112)</f>
        <v>2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XXXX9770</v>
      </c>
      <c r="U112" s="20" t="str">
        <f>IF('S.D. Paste sheet'!U112="","",'S.D. Paste sheet'!U112)</f>
        <v>YYBGSOS</v>
      </c>
      <c r="V112" s="20">
        <f>IF('S.D. Paste sheet'!V112="","",'S.D. Paste sheet'!V112)</f>
        <v>8290673657</v>
      </c>
      <c r="W112" s="20" t="str">
        <f>IF('S.D. Paste sheet'!W112="","",'S.D. Paste sheet'!W112)</f>
        <v>BERA DHANIYA NADA,RAIPUR,BAR,306105</v>
      </c>
      <c r="X112" s="20">
        <f>IF('S.D. Paste sheet'!X112="","",'S.D. Paste sheet'!X112)</f>
        <v>240000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3</v>
      </c>
      <c r="B113" s="20" t="str">
        <f>IF('S.D. Paste sheet'!B113="","",'S.D. Paste sheet'!B113)</f>
        <v>A</v>
      </c>
      <c r="C113" s="20">
        <f>IF('S.D. Paste sheet'!C113="","",'S.D. Paste sheet'!C113)</f>
        <v>808</v>
      </c>
      <c r="D113" s="20">
        <f>IF('S.D. Paste sheet'!D113="","",'S.D. Paste sheet'!D113)</f>
        <v>44061</v>
      </c>
      <c r="E113" s="20" t="str">
        <f>IF('S.D. Paste sheet'!E113="","",UPPER('S.D. Paste sheet'!E113))</f>
        <v>YUVRAJ SINGH</v>
      </c>
      <c r="F113" s="20" t="str">
        <f>IF('S.D. Paste sheet'!F113="","",'S.D. Paste sheet'!F113)</f>
        <v/>
      </c>
      <c r="G113" s="20" t="str">
        <f>IF('S.D. Paste sheet'!G113="","",UPPER('S.D. Paste sheet'!G113))</f>
        <v>MANIRAJ SINGH</v>
      </c>
      <c r="H113" s="20" t="str">
        <f>IF('S.D. Paste sheet'!H113="","",UPPER('S.D. Paste sheet'!H113))</f>
        <v>SUMAN KANWAR</v>
      </c>
      <c r="I113" s="20" t="str">
        <f>IF('S.D. Paste sheet'!I113="","",'S.D. Paste sheet'!I113)</f>
        <v>M</v>
      </c>
      <c r="J113" s="20">
        <f>IF('S.D. Paste sheet'!J113="","",'S.D. Paste sheet'!J113)</f>
        <v>41582</v>
      </c>
      <c r="K113" s="20">
        <f>IF('S.D. Paste sheet'!K113="","",'S.D. Paste sheet'!K113)</f>
        <v>332</v>
      </c>
      <c r="L113" s="20" t="str">
        <f>IF('S.D. Paste sheet'!L113="","",'S.D. Paste sheet'!L113)</f>
        <v/>
      </c>
      <c r="M113" s="20">
        <f>IF('S.D. Paste sheet'!M113="","",'S.D. Paste sheet'!M113)</f>
        <v>41</v>
      </c>
      <c r="N113" s="20">
        <f>IF('S.D. Paste sheet'!N113="","",'S.D. Paste sheet'!N113)</f>
        <v>2</v>
      </c>
      <c r="O113" s="20" t="str">
        <f>IF('S.D. Paste sheet'!O113="","",'S.D. Paste sheet'!O113)</f>
        <v>OBC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/>
      </c>
      <c r="U113" s="20" t="str">
        <f>IF('S.D. Paste sheet'!U113="","",'S.D. Paste sheet'!U113)</f>
        <v/>
      </c>
      <c r="V113" s="20">
        <f>IF('S.D. Paste sheet'!V113="","",'S.D. Paste sheet'!V113)</f>
        <v>9468689898</v>
      </c>
      <c r="W113" s="20" t="str">
        <f>IF('S.D. Paste sheet'!W113="","",'S.D. Paste sheet'!W113)</f>
        <v>CHARNO KI COLONY ,JAITARAN,NIMAJ,306303</v>
      </c>
      <c r="X113" s="20">
        <f>IF('S.D. Paste sheet'!X113="","",'S.D. Paste sheet'!X113)</f>
        <v>400000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9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763</v>
      </c>
      <c r="D114" s="20">
        <f>IF('S.D. Paste sheet'!D114="","",'S.D. Paste sheet'!D114)</f>
        <v>44061</v>
      </c>
      <c r="E114" s="20" t="str">
        <f>IF('S.D. Paste sheet'!E114="","",UPPER('S.D. Paste sheet'!E114))</f>
        <v>AALIYA</v>
      </c>
      <c r="F114" s="20" t="str">
        <f>IF('S.D. Paste sheet'!F114="","",'S.D. Paste sheet'!F114)</f>
        <v/>
      </c>
      <c r="G114" s="20" t="str">
        <f>IF('S.D. Paste sheet'!G114="","",UPPER('S.D. Paste sheet'!G114))</f>
        <v>SALAMUDEEN</v>
      </c>
      <c r="H114" s="20" t="str">
        <f>IF('S.D. Paste sheet'!H114="","",UPPER('S.D. Paste sheet'!H114))</f>
        <v>MUMTAJ BANO</v>
      </c>
      <c r="I114" s="20" t="str">
        <f>IF('S.D. Paste sheet'!I114="","",'S.D. Paste sheet'!I114)</f>
        <v>F</v>
      </c>
      <c r="J114" s="20">
        <f>IF('S.D. Paste sheet'!J114="","",'S.D. Paste sheet'!J114)</f>
        <v>41065</v>
      </c>
      <c r="K114" s="20">
        <f>IF('S.D. Paste sheet'!K114="","",'S.D. Paste sheet'!K114)</f>
        <v>401</v>
      </c>
      <c r="L114" s="20" t="str">
        <f>IF('S.D. Paste sheet'!L114="","",'S.D. Paste sheet'!L114)</f>
        <v/>
      </c>
      <c r="M114" s="20">
        <f>IF('S.D. Paste sheet'!M114="","",'S.D. Paste sheet'!M114)</f>
        <v>41</v>
      </c>
      <c r="N114" s="20">
        <f>IF('S.D. Paste sheet'!N114="","",'S.D. Paste sheet'!N114)</f>
        <v>38</v>
      </c>
      <c r="O114" s="20" t="str">
        <f>IF('S.D. Paste sheet'!O114="","",'S.D. Paste sheet'!O114)</f>
        <v>OBC</v>
      </c>
      <c r="P114" s="20" t="str">
        <f>IF('S.D. Paste sheet'!P114="","",'S.D. Paste sheet'!P114)</f>
        <v>Muslim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XXXX0928</v>
      </c>
      <c r="U114" s="20" t="str">
        <f>IF('S.D. Paste sheet'!U114="","",'S.D. Paste sheet'!U114)</f>
        <v>VXWRXVX</v>
      </c>
      <c r="V114" s="20">
        <f>IF('S.D. Paste sheet'!V114="","",'S.D. Paste sheet'!V114)</f>
        <v>9680112825</v>
      </c>
      <c r="W114" s="20" t="str">
        <f>IF('S.D. Paste sheet'!W114="","",'S.D. Paste sheet'!W114)</f>
        <v>VYAPARIYON KA MOHALLA , BUS STAND ,RAIPUR,BAR,306105</v>
      </c>
      <c r="X114" s="20">
        <f>IF('S.D. Paste sheet'!X114="","",'S.D. Paste sheet'!X114)</f>
        <v>48000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Yes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585</v>
      </c>
      <c r="D115" s="20">
        <f>IF('S.D. Paste sheet'!D115="","",'S.D. Paste sheet'!D115)</f>
        <v>43304</v>
      </c>
      <c r="E115" s="20" t="str">
        <f>IF('S.D. Paste sheet'!E115="","",UPPER('S.D. Paste sheet'!E115))</f>
        <v>ALFEENA BANU</v>
      </c>
      <c r="F115" s="20" t="str">
        <f>IF('S.D. Paste sheet'!F115="","",'S.D. Paste sheet'!F115)</f>
        <v/>
      </c>
      <c r="G115" s="20" t="str">
        <f>IF('S.D. Paste sheet'!G115="","",UPPER('S.D. Paste sheet'!G115))</f>
        <v>NEMA KHAN</v>
      </c>
      <c r="H115" s="20" t="str">
        <f>IF('S.D. Paste sheet'!H115="","",UPPER('S.D. Paste sheet'!H115))</f>
        <v>RAJIYA BANU</v>
      </c>
      <c r="I115" s="20" t="str">
        <f>IF('S.D. Paste sheet'!I115="","",'S.D. Paste sheet'!I115)</f>
        <v>F</v>
      </c>
      <c r="J115" s="20">
        <f>IF('S.D. Paste sheet'!J115="","",'S.D. Paste sheet'!J115)</f>
        <v>41465</v>
      </c>
      <c r="K115" s="20">
        <f>IF('S.D. Paste sheet'!K115="","",'S.D. Paste sheet'!K115)</f>
        <v>402</v>
      </c>
      <c r="L115" s="20" t="str">
        <f>IF('S.D. Paste sheet'!L115="","",'S.D. Paste sheet'!L115)</f>
        <v/>
      </c>
      <c r="M115" s="20">
        <f>IF('S.D. Paste sheet'!M115="","",'S.D. Paste sheet'!M115)</f>
        <v>41</v>
      </c>
      <c r="N115" s="20">
        <f>IF('S.D. Paste sheet'!N115="","",'S.D. Paste sheet'!N115)</f>
        <v>36</v>
      </c>
      <c r="O115" s="20" t="str">
        <f>IF('S.D. Paste sheet'!O115="","",'S.D. Paste sheet'!O115)</f>
        <v>OBC</v>
      </c>
      <c r="P115" s="20" t="str">
        <f>IF('S.D. Paste sheet'!P115="","",'S.D. Paste sheet'!P115)</f>
        <v>Muslim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XXXX5041</v>
      </c>
      <c r="U115" s="20" t="str">
        <f>IF('S.D. Paste sheet'!U115="","",'S.D. Paste sheet'!U115)</f>
        <v/>
      </c>
      <c r="V115" s="20">
        <f>IF('S.D. Paste sheet'!V115="","",'S.D. Paste sheet'!V115)</f>
        <v>7357129486</v>
      </c>
      <c r="W115" s="20" t="str">
        <f>IF('S.D. Paste sheet'!W115="","",'S.D. Paste sheet'!W115)</f>
        <v>MIYA MANGRI BAR,RAIPUR,BAR,306105</v>
      </c>
      <c r="X115" s="20">
        <f>IF('S.D. Paste sheet'!X115="","",'S.D. Paste sheet'!X115)</f>
        <v>45000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Yes</v>
      </c>
      <c r="AB115" s="20">
        <f>IF('S.D. Paste sheet'!AB115="","",'S.D. Paste sheet'!AB115)</f>
        <v>9</v>
      </c>
      <c r="AC115" s="20" t="str">
        <f>IF('S.D. Paste sheet'!AC115="","",'S.D. Paste sheet'!AC115)</f>
        <v>None</v>
      </c>
      <c r="AD115" s="20">
        <f>IF('S.D. Paste sheet'!AD115="","",'S.D. Paste sheet'!AD115)</f>
        <v>2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774</v>
      </c>
      <c r="D116" s="20">
        <f>IF('S.D. Paste sheet'!D116="","",'S.D. Paste sheet'!D116)</f>
        <v>44061</v>
      </c>
      <c r="E116" s="20" t="str">
        <f>IF('S.D. Paste sheet'!E116="","",UPPER('S.D. Paste sheet'!E116))</f>
        <v>AQSHA QURESHI</v>
      </c>
      <c r="F116" s="20" t="str">
        <f>IF('S.D. Paste sheet'!F116="","",'S.D. Paste sheet'!F116)</f>
        <v/>
      </c>
      <c r="G116" s="20" t="str">
        <f>IF('S.D. Paste sheet'!G116="","",UPPER('S.D. Paste sheet'!G116))</f>
        <v>MR MOHD IQBAL</v>
      </c>
      <c r="H116" s="20" t="str">
        <f>IF('S.D. Paste sheet'!H116="","",UPPER('S.D. Paste sheet'!H116))</f>
        <v>MRS ZAREENA BANO</v>
      </c>
      <c r="I116" s="20" t="str">
        <f>IF('S.D. Paste sheet'!I116="","",'S.D. Paste sheet'!I116)</f>
        <v>F</v>
      </c>
      <c r="J116" s="20">
        <f>IF('S.D. Paste sheet'!J116="","",'S.D. Paste sheet'!J116)</f>
        <v>40796</v>
      </c>
      <c r="K116" s="20">
        <f>IF('S.D. Paste sheet'!K116="","",'S.D. Paste sheet'!K116)</f>
        <v>403</v>
      </c>
      <c r="L116" s="20" t="str">
        <f>IF('S.D. Paste sheet'!L116="","",'S.D. Paste sheet'!L116)</f>
        <v/>
      </c>
      <c r="M116" s="20">
        <f>IF('S.D. Paste sheet'!M116="","",'S.D. Paste sheet'!M116)</f>
        <v>41</v>
      </c>
      <c r="N116" s="20">
        <f>IF('S.D. Paste sheet'!N116="","",'S.D. Paste sheet'!N116)</f>
        <v>32</v>
      </c>
      <c r="O116" s="20" t="str">
        <f>IF('S.D. Paste sheet'!O116="","",'S.D. Paste sheet'!O116)</f>
        <v>OBC</v>
      </c>
      <c r="P116" s="20" t="str">
        <f>IF('S.D. Paste sheet'!P116="","",'S.D. Paste sheet'!P116)</f>
        <v>Muslim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XXXX0967</v>
      </c>
      <c r="U116" s="20" t="str">
        <f>IF('S.D. Paste sheet'!U116="","",'S.D. Paste sheet'!U116)</f>
        <v/>
      </c>
      <c r="V116" s="20">
        <f>IF('S.D. Paste sheet'!V116="","",'S.D. Paste sheet'!V116)</f>
        <v>9636323276</v>
      </c>
      <c r="W116" s="20" t="str">
        <f>IF('S.D. Paste sheet'!W116="","",'S.D. Paste sheet'!W116)</f>
        <v>LALPURA AMARPURA,RAIPUR,SARADHNA SENDRA,306105</v>
      </c>
      <c r="X116" s="20">
        <f>IF('S.D. Paste sheet'!X116="","",'S.D. Paste sheet'!X116)</f>
        <v>432000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Yes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766</v>
      </c>
      <c r="D117" s="20">
        <f>IF('S.D. Paste sheet'!D117="","",'S.D. Paste sheet'!D117)</f>
        <v>44061</v>
      </c>
      <c r="E117" s="20" t="str">
        <f>IF('S.D. Paste sheet'!E117="","",UPPER('S.D. Paste sheet'!E117))</f>
        <v>BHAVESH</v>
      </c>
      <c r="F117" s="20" t="str">
        <f>IF('S.D. Paste sheet'!F117="","",'S.D. Paste sheet'!F117)</f>
        <v/>
      </c>
      <c r="G117" s="20" t="str">
        <f>IF('S.D. Paste sheet'!G117="","",UPPER('S.D. Paste sheet'!G117))</f>
        <v>SHYAM SAGAR</v>
      </c>
      <c r="H117" s="20" t="str">
        <f>IF('S.D. Paste sheet'!H117="","",UPPER('S.D. Paste sheet'!H117))</f>
        <v>MANJU DEVI</v>
      </c>
      <c r="I117" s="20" t="str">
        <f>IF('S.D. Paste sheet'!I117="","",'S.D. Paste sheet'!I117)</f>
        <v>M</v>
      </c>
      <c r="J117" s="20">
        <f>IF('S.D. Paste sheet'!J117="","",'S.D. Paste sheet'!J117)</f>
        <v>41120</v>
      </c>
      <c r="K117" s="20">
        <f>IF('S.D. Paste sheet'!K117="","",'S.D. Paste sheet'!K117)</f>
        <v>404</v>
      </c>
      <c r="L117" s="20" t="str">
        <f>IF('S.D. Paste sheet'!L117="","",'S.D. Paste sheet'!L117)</f>
        <v/>
      </c>
      <c r="M117" s="20">
        <f>IF('S.D. Paste sheet'!M117="","",'S.D. Paste sheet'!M117)</f>
        <v>41</v>
      </c>
      <c r="N117" s="20">
        <f>IF('S.D. Paste sheet'!N117="","",'S.D. Paste sheet'!N117)</f>
        <v>18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XXXX3988</v>
      </c>
      <c r="U117" s="20" t="str">
        <f>IF('S.D. Paste sheet'!U117="","",'S.D. Paste sheet'!U117)</f>
        <v/>
      </c>
      <c r="V117" s="20">
        <f>IF('S.D. Paste sheet'!V117="","",'S.D. Paste sheet'!V117)</f>
        <v>7891564607</v>
      </c>
      <c r="W117" s="20" t="str">
        <f>IF('S.D. Paste sheet'!W117="","",'S.D. Paste sheet'!W117)</f>
        <v>GURJARON KA BASS JODHPUR ROAD ,RAIPUR,BAR,306105</v>
      </c>
      <c r="X117" s="20">
        <f>IF('S.D. Paste sheet'!X117="","",'S.D. Paste sheet'!X117)</f>
        <v>40000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768</v>
      </c>
      <c r="D118" s="20">
        <f>IF('S.D. Paste sheet'!D118="","",'S.D. Paste sheet'!D118)</f>
        <v>44061</v>
      </c>
      <c r="E118" s="20" t="str">
        <f>IF('S.D. Paste sheet'!E118="","",UPPER('S.D. Paste sheet'!E118))</f>
        <v>BHUPENDRA SINGH</v>
      </c>
      <c r="F118" s="20" t="str">
        <f>IF('S.D. Paste sheet'!F118="","",'S.D. Paste sheet'!F118)</f>
        <v/>
      </c>
      <c r="G118" s="20" t="str">
        <f>IF('S.D. Paste sheet'!G118="","",UPPER('S.D. Paste sheet'!G118))</f>
        <v>UDAI SINGH</v>
      </c>
      <c r="H118" s="20" t="str">
        <f>IF('S.D. Paste sheet'!H118="","",UPPER('S.D. Paste sheet'!H118))</f>
        <v>PREM KANWAR</v>
      </c>
      <c r="I118" s="20" t="str">
        <f>IF('S.D. Paste sheet'!I118="","",'S.D. Paste sheet'!I118)</f>
        <v>M</v>
      </c>
      <c r="J118" s="20">
        <f>IF('S.D. Paste sheet'!J118="","",'S.D. Paste sheet'!J118)</f>
        <v>40876</v>
      </c>
      <c r="K118" s="20">
        <f>IF('S.D. Paste sheet'!K118="","",'S.D. Paste sheet'!K118)</f>
        <v>405</v>
      </c>
      <c r="L118" s="20" t="str">
        <f>IF('S.D. Paste sheet'!L118="","",'S.D. Paste sheet'!L118)</f>
        <v/>
      </c>
      <c r="M118" s="20">
        <f>IF('S.D. Paste sheet'!M118="","",'S.D. Paste sheet'!M118)</f>
        <v>41</v>
      </c>
      <c r="N118" s="20">
        <f>IF('S.D. Paste sheet'!N118="","",'S.D. Paste sheet'!N118)</f>
        <v>37</v>
      </c>
      <c r="O118" s="20" t="str">
        <f>IF('S.D. Paste sheet'!O118="","",'S.D. Paste sheet'!O118)</f>
        <v>GEN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XXXX2406</v>
      </c>
      <c r="U118" s="20" t="str">
        <f>IF('S.D. Paste sheet'!U118="","",'S.D. Paste sheet'!U118)</f>
        <v/>
      </c>
      <c r="V118" s="20">
        <f>IF('S.D. Paste sheet'!V118="","",'S.D. Paste sheet'!V118)</f>
        <v>9414590323</v>
      </c>
      <c r="W118" s="20" t="str">
        <f>IF('S.D. Paste sheet'!W118="","",'S.D. Paste sheet'!W118)</f>
        <v>WARD NO 13,RAIPUR, MAKARWALI POST DEEPAWAS,306304</v>
      </c>
      <c r="X118" s="20">
        <f>IF('S.D. Paste sheet'!X118="","",'S.D. Paste sheet'!X118)</f>
        <v>90000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11</v>
      </c>
      <c r="AC118" s="20" t="str">
        <f>IF('S.D. Paste sheet'!AC118="","",'S.D. Paste sheet'!AC118)</f>
        <v>None</v>
      </c>
      <c r="AD118" s="20">
        <f>IF('S.D. Paste sheet'!AD118="","",'S.D. Paste sheet'!AD118)</f>
        <v>1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962</v>
      </c>
      <c r="D119" s="20">
        <f>IF('S.D. Paste sheet'!D119="","",'S.D. Paste sheet'!D119)</f>
        <v>44401</v>
      </c>
      <c r="E119" s="20" t="str">
        <f>IF('S.D. Paste sheet'!E119="","",UPPER('S.D. Paste sheet'!E119))</f>
        <v>DEEPENDRA SINGH</v>
      </c>
      <c r="F119" s="20" t="str">
        <f>IF('S.D. Paste sheet'!F119="","",'S.D. Paste sheet'!F119)</f>
        <v/>
      </c>
      <c r="G119" s="20" t="str">
        <f>IF('S.D. Paste sheet'!G119="","",UPPER('S.D. Paste sheet'!G119))</f>
        <v>NATHU SINGH</v>
      </c>
      <c r="H119" s="20" t="str">
        <f>IF('S.D. Paste sheet'!H119="","",UPPER('S.D. Paste sheet'!H119))</f>
        <v>ANU KANWAR</v>
      </c>
      <c r="I119" s="20" t="str">
        <f>IF('S.D. Paste sheet'!I119="","",'S.D. Paste sheet'!I119)</f>
        <v>M</v>
      </c>
      <c r="J119" s="20">
        <f>IF('S.D. Paste sheet'!J119="","",'S.D. Paste sheet'!J119)</f>
        <v>40908</v>
      </c>
      <c r="K119" s="20">
        <f>IF('S.D. Paste sheet'!K119="","",'S.D. Paste sheet'!K119)</f>
        <v>406</v>
      </c>
      <c r="L119" s="20" t="str">
        <f>IF('S.D. Paste sheet'!L119="","",'S.D. Paste sheet'!L119)</f>
        <v/>
      </c>
      <c r="M119" s="20">
        <f>IF('S.D. Paste sheet'!M119="","",'S.D. Paste sheet'!M119)</f>
        <v>41</v>
      </c>
      <c r="N119" s="20">
        <f>IF('S.D. Paste sheet'!N119="","",'S.D. Paste sheet'!N119)</f>
        <v>22</v>
      </c>
      <c r="O119" s="20" t="str">
        <f>IF('S.D. Paste sheet'!O119="","",'S.D. Paste sheet'!O119)</f>
        <v>OBC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XXXX3247</v>
      </c>
      <c r="U119" s="20" t="str">
        <f>IF('S.D. Paste sheet'!U119="","",'S.D. Paste sheet'!U119)</f>
        <v/>
      </c>
      <c r="V119" s="20">
        <f>IF('S.D. Paste sheet'!V119="","",'S.D. Paste sheet'!V119)</f>
        <v>9660177725</v>
      </c>
      <c r="W119" s="20" t="str">
        <f>IF('S.D. Paste sheet'!W119="","",'S.D. Paste sheet'!W119)</f>
        <v>AAI MATA COLONY,RAIPUR,BAR,306304</v>
      </c>
      <c r="X119" s="20">
        <f>IF('S.D. Paste sheet'!X119="","",'S.D. Paste sheet'!X119)</f>
        <v>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11</v>
      </c>
      <c r="AC119" s="20" t="str">
        <f>IF('S.D. Paste sheet'!AC119="","",'S.D. Paste sheet'!AC119)</f>
        <v>None</v>
      </c>
      <c r="AD119" s="20">
        <f>IF('S.D. Paste sheet'!AD119="","",'S.D. Paste sheet'!AD119)</f>
        <v>2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964</v>
      </c>
      <c r="D120" s="20">
        <f>IF('S.D. Paste sheet'!D120="","",'S.D. Paste sheet'!D120)</f>
        <v>44412</v>
      </c>
      <c r="E120" s="20" t="str">
        <f>IF('S.D. Paste sheet'!E120="","",UPPER('S.D. Paste sheet'!E120))</f>
        <v>HARSHITA</v>
      </c>
      <c r="F120" s="20" t="str">
        <f>IF('S.D. Paste sheet'!F120="","",'S.D. Paste sheet'!F120)</f>
        <v/>
      </c>
      <c r="G120" s="20" t="str">
        <f>IF('S.D. Paste sheet'!G120="","",UPPER('S.D. Paste sheet'!G120))</f>
        <v>SAJJAN SINGH</v>
      </c>
      <c r="H120" s="20" t="str">
        <f>IF('S.D. Paste sheet'!H120="","",UPPER('S.D. Paste sheet'!H120))</f>
        <v>SUSHILA DEVI</v>
      </c>
      <c r="I120" s="20" t="str">
        <f>IF('S.D. Paste sheet'!I120="","",'S.D. Paste sheet'!I120)</f>
        <v>F</v>
      </c>
      <c r="J120" s="20">
        <f>IF('S.D. Paste sheet'!J120="","",'S.D. Paste sheet'!J120)</f>
        <v>40946</v>
      </c>
      <c r="K120" s="20">
        <f>IF('S.D. Paste sheet'!K120="","",'S.D. Paste sheet'!K120)</f>
        <v>407</v>
      </c>
      <c r="L120" s="20" t="str">
        <f>IF('S.D. Paste sheet'!L120="","",'S.D. Paste sheet'!L120)</f>
        <v/>
      </c>
      <c r="M120" s="20">
        <f>IF('S.D. Paste sheet'!M120="","",'S.D. Paste sheet'!M120)</f>
        <v>41</v>
      </c>
      <c r="N120" s="20">
        <f>IF('S.D. Paste sheet'!N120="","",'S.D. Paste sheet'!N120)</f>
        <v>34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XXXX2681</v>
      </c>
      <c r="U120" s="20" t="str">
        <f>IF('S.D. Paste sheet'!U120="","",'S.D. Paste sheet'!U120)</f>
        <v/>
      </c>
      <c r="V120" s="20">
        <f>IF('S.D. Paste sheet'!V120="","",'S.D. Paste sheet'!V120)</f>
        <v>8824057051</v>
      </c>
      <c r="W120" s="20" t="str">
        <f>IF('S.D. Paste sheet'!W120="","",'S.D. Paste sheet'!W120)</f>
        <v>MAIN MARKET ,RAIPUR ,SENDRA ,306304</v>
      </c>
      <c r="X120" s="20">
        <f>IF('S.D. Paste sheet'!X120="","",'S.D. Paste sheet'!X120)</f>
        <v>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12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586</v>
      </c>
      <c r="D121" s="20">
        <f>IF('S.D. Paste sheet'!D121="","",'S.D. Paste sheet'!D121)</f>
        <v>43304</v>
      </c>
      <c r="E121" s="20" t="str">
        <f>IF('S.D. Paste sheet'!E121="","",UPPER('S.D. Paste sheet'!E121))</f>
        <v>IRFAN</v>
      </c>
      <c r="F121" s="20" t="str">
        <f>IF('S.D. Paste sheet'!F121="","",'S.D. Paste sheet'!F121)</f>
        <v/>
      </c>
      <c r="G121" s="20" t="str">
        <f>IF('S.D. Paste sheet'!G121="","",UPPER('S.D. Paste sheet'!G121))</f>
        <v>KAMRUDIN</v>
      </c>
      <c r="H121" s="20" t="str">
        <f>IF('S.D. Paste sheet'!H121="","",UPPER('S.D. Paste sheet'!H121))</f>
        <v>ROSHNI</v>
      </c>
      <c r="I121" s="20" t="str">
        <f>IF('S.D. Paste sheet'!I121="","",'S.D. Paste sheet'!I121)</f>
        <v>M</v>
      </c>
      <c r="J121" s="20">
        <f>IF('S.D. Paste sheet'!J121="","",'S.D. Paste sheet'!J121)</f>
        <v>41396</v>
      </c>
      <c r="K121" s="20">
        <f>IF('S.D. Paste sheet'!K121="","",'S.D. Paste sheet'!K121)</f>
        <v>408</v>
      </c>
      <c r="L121" s="20" t="str">
        <f>IF('S.D. Paste sheet'!L121="","",'S.D. Paste sheet'!L121)</f>
        <v/>
      </c>
      <c r="M121" s="20">
        <f>IF('S.D. Paste sheet'!M121="","",'S.D. Paste sheet'!M121)</f>
        <v>41</v>
      </c>
      <c r="N121" s="20">
        <f>IF('S.D. Paste sheet'!N121="","",'S.D. Paste sheet'!N121)</f>
        <v>17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XXXX0360</v>
      </c>
      <c r="U121" s="20" t="str">
        <f>IF('S.D. Paste sheet'!U121="","",'S.D. Paste sheet'!U121)</f>
        <v>YAOWSCB</v>
      </c>
      <c r="V121" s="20">
        <f>IF('S.D. Paste sheet'!V121="","",'S.D. Paste sheet'!V121)</f>
        <v>7073729651</v>
      </c>
      <c r="W121" s="20" t="str">
        <f>IF('S.D. Paste sheet'!W121="","",'S.D. Paste sheet'!W121)</f>
        <v>OLD STATION BAR,RAIPUR,BAR,306105</v>
      </c>
      <c r="X121" s="20">
        <f>IF('S.D. Paste sheet'!X121="","",'S.D. Paste sheet'!X121)</f>
        <v>30000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9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598</v>
      </c>
      <c r="D122" s="20">
        <f>IF('S.D. Paste sheet'!D122="","",'S.D. Paste sheet'!D122)</f>
        <v>43449</v>
      </c>
      <c r="E122" s="20" t="str">
        <f>IF('S.D. Paste sheet'!E122="","",UPPER('S.D. Paste sheet'!E122))</f>
        <v>JUNAID SHAH</v>
      </c>
      <c r="F122" s="20" t="str">
        <f>IF('S.D. Paste sheet'!F122="","",'S.D. Paste sheet'!F122)</f>
        <v/>
      </c>
      <c r="G122" s="20" t="str">
        <f>IF('S.D. Paste sheet'!G122="","",UPPER('S.D. Paste sheet'!G122))</f>
        <v>GULAB SHAH</v>
      </c>
      <c r="H122" s="20" t="str">
        <f>IF('S.D. Paste sheet'!H122="","",UPPER('S.D. Paste sheet'!H122))</f>
        <v>RASEEDA BANU</v>
      </c>
      <c r="I122" s="20" t="str">
        <f>IF('S.D. Paste sheet'!I122="","",'S.D. Paste sheet'!I122)</f>
        <v>M</v>
      </c>
      <c r="J122" s="20">
        <f>IF('S.D. Paste sheet'!J122="","",'S.D. Paste sheet'!J122)</f>
        <v>41477</v>
      </c>
      <c r="K122" s="20">
        <f>IF('S.D. Paste sheet'!K122="","",'S.D. Paste sheet'!K122)</f>
        <v>409</v>
      </c>
      <c r="L122" s="20" t="str">
        <f>IF('S.D. Paste sheet'!L122="","",'S.D. Paste sheet'!L122)</f>
        <v/>
      </c>
      <c r="M122" s="20">
        <f>IF('S.D. Paste sheet'!M122="","",'S.D. Paste sheet'!M122)</f>
        <v>41</v>
      </c>
      <c r="N122" s="20">
        <f>IF('S.D. Paste sheet'!N122="","",'S.D. Paste sheet'!N122)</f>
        <v>8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XXXX4998</v>
      </c>
      <c r="U122" s="20" t="str">
        <f>IF('S.D. Paste sheet'!U122="","",'S.D. Paste sheet'!U122)</f>
        <v>YFCICQO</v>
      </c>
      <c r="V122" s="20">
        <f>IF('S.D. Paste sheet'!V122="","",'S.D. Paste sheet'!V122)</f>
        <v>8003304394</v>
      </c>
      <c r="W122" s="20" t="str">
        <f>IF('S.D. Paste sheet'!W122="","",'S.D. Paste sheet'!W122)</f>
        <v>BIJALI GHAR KE PAS BAR,RAIPUR,BAR,306105</v>
      </c>
      <c r="X122" s="20">
        <f>IF('S.D. Paste sheet'!X122="","",'S.D. Paste sheet'!X122)</f>
        <v>36000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9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713</v>
      </c>
      <c r="D123" s="20">
        <f>IF('S.D. Paste sheet'!D123="","",'S.D. Paste sheet'!D123)</f>
        <v>43736</v>
      </c>
      <c r="E123" s="20" t="str">
        <f>IF('S.D. Paste sheet'!E123="","",UPPER('S.D. Paste sheet'!E123))</f>
        <v>KHUSHI</v>
      </c>
      <c r="F123" s="20" t="str">
        <f>IF('S.D. Paste sheet'!F123="","",'S.D. Paste sheet'!F123)</f>
        <v/>
      </c>
      <c r="G123" s="20" t="str">
        <f>IF('S.D. Paste sheet'!G123="","",UPPER('S.D. Paste sheet'!G123))</f>
        <v>MANOHAR PANWAR</v>
      </c>
      <c r="H123" s="20" t="str">
        <f>IF('S.D. Paste sheet'!H123="","",UPPER('S.D. Paste sheet'!H123))</f>
        <v>PADAMA</v>
      </c>
      <c r="I123" s="20" t="str">
        <f>IF('S.D. Paste sheet'!I123="","",'S.D. Paste sheet'!I123)</f>
        <v>F</v>
      </c>
      <c r="J123" s="20">
        <f>IF('S.D. Paste sheet'!J123="","",'S.D. Paste sheet'!J123)</f>
        <v>40909</v>
      </c>
      <c r="K123" s="20">
        <f>IF('S.D. Paste sheet'!K123="","",'S.D. Paste sheet'!K123)</f>
        <v>410</v>
      </c>
      <c r="L123" s="20" t="str">
        <f>IF('S.D. Paste sheet'!L123="","",'S.D. Paste sheet'!L123)</f>
        <v/>
      </c>
      <c r="M123" s="20">
        <f>IF('S.D. Paste sheet'!M123="","",'S.D. Paste sheet'!M123)</f>
        <v>41</v>
      </c>
      <c r="N123" s="20">
        <f>IF('S.D. Paste sheet'!N123="","",'S.D. Paste sheet'!N123)</f>
        <v>0</v>
      </c>
      <c r="O123" s="20" t="str">
        <f>IF('S.D. Paste sheet'!O123="","",'S.D. Paste sheet'!O123)</f>
        <v>SC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XXXX4142</v>
      </c>
      <c r="U123" s="20" t="str">
        <f>IF('S.D. Paste sheet'!U123="","",'S.D. Paste sheet'!U123)</f>
        <v>VVNSCCN</v>
      </c>
      <c r="V123" s="20">
        <f>IF('S.D. Paste sheet'!V123="","",'S.D. Paste sheet'!V123)</f>
        <v>7357801584</v>
      </c>
      <c r="W123" s="20" t="str">
        <f>IF('S.D. Paste sheet'!W123="","",'S.D. Paste sheet'!W123)</f>
        <v>GAJANAND MOHALLA,BAR,BAR,306105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762</v>
      </c>
      <c r="D124" s="20">
        <f>IF('S.D. Paste sheet'!D124="","",'S.D. Paste sheet'!D124)</f>
        <v>44061</v>
      </c>
      <c r="E124" s="20" t="str">
        <f>IF('S.D. Paste sheet'!E124="","",UPPER('S.D. Paste sheet'!E124))</f>
        <v>LAKSHYA GURJAR</v>
      </c>
      <c r="F124" s="20" t="str">
        <f>IF('S.D. Paste sheet'!F124="","",'S.D. Paste sheet'!F124)</f>
        <v/>
      </c>
      <c r="G124" s="20" t="str">
        <f>IF('S.D. Paste sheet'!G124="","",UPPER('S.D. Paste sheet'!G124))</f>
        <v>PURAN MAL GURJAR</v>
      </c>
      <c r="H124" s="20" t="str">
        <f>IF('S.D. Paste sheet'!H124="","",UPPER('S.D. Paste sheet'!H124))</f>
        <v>LEELA DEVI</v>
      </c>
      <c r="I124" s="20" t="str">
        <f>IF('S.D. Paste sheet'!I124="","",'S.D. Paste sheet'!I124)</f>
        <v>M</v>
      </c>
      <c r="J124" s="20">
        <f>IF('S.D. Paste sheet'!J124="","",'S.D. Paste sheet'!J124)</f>
        <v>41156</v>
      </c>
      <c r="K124" s="20">
        <f>IF('S.D. Paste sheet'!K124="","",'S.D. Paste sheet'!K124)</f>
        <v>411</v>
      </c>
      <c r="L124" s="20" t="str">
        <f>IF('S.D. Paste sheet'!L124="","",'S.D. Paste sheet'!L124)</f>
        <v/>
      </c>
      <c r="M124" s="20">
        <f>IF('S.D. Paste sheet'!M124="","",'S.D. Paste sheet'!M124)</f>
        <v>41</v>
      </c>
      <c r="N124" s="20">
        <f>IF('S.D. Paste sheet'!N124="","",'S.D. Paste sheet'!N124)</f>
        <v>27</v>
      </c>
      <c r="O124" s="20" t="str">
        <f>IF('S.D. Paste sheet'!O124="","",'S.D. Paste sheet'!O124)</f>
        <v>SBC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XXXX1212</v>
      </c>
      <c r="U124" s="20" t="str">
        <f>IF('S.D. Paste sheet'!U124="","",'S.D. Paste sheet'!U124)</f>
        <v>YDFYGGO</v>
      </c>
      <c r="V124" s="20">
        <f>IF('S.D. Paste sheet'!V124="","",'S.D. Paste sheet'!V124)</f>
        <v>9588086946</v>
      </c>
      <c r="W124" s="20" t="str">
        <f>IF('S.D. Paste sheet'!W124="","",'S.D. Paste sheet'!W124)</f>
        <v>NAHAR KE PAAS AADARSH NAGAR ,RAIPUR,BAR,306105</v>
      </c>
      <c r="X124" s="20">
        <f>IF('S.D. Paste sheet'!X124="","",'S.D. Paste sheet'!X124)</f>
        <v>72000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594</v>
      </c>
      <c r="D125" s="20">
        <f>IF('S.D. Paste sheet'!D125="","",'S.D. Paste sheet'!D125)</f>
        <v>43323</v>
      </c>
      <c r="E125" s="20" t="str">
        <f>IF('S.D. Paste sheet'!E125="","",UPPER('S.D. Paste sheet'!E125))</f>
        <v>LUCKY</v>
      </c>
      <c r="F125" s="20" t="str">
        <f>IF('S.D. Paste sheet'!F125="","",'S.D. Paste sheet'!F125)</f>
        <v/>
      </c>
      <c r="G125" s="20" t="str">
        <f>IF('S.D. Paste sheet'!G125="","",UPPER('S.D. Paste sheet'!G125))</f>
        <v>IBRAHIM</v>
      </c>
      <c r="H125" s="20" t="str">
        <f>IF('S.D. Paste sheet'!H125="","",UPPER('S.D. Paste sheet'!H125))</f>
        <v>BILLA</v>
      </c>
      <c r="I125" s="20" t="str">
        <f>IF('S.D. Paste sheet'!I125="","",'S.D. Paste sheet'!I125)</f>
        <v>M</v>
      </c>
      <c r="J125" s="20">
        <f>IF('S.D. Paste sheet'!J125="","",'S.D. Paste sheet'!J125)</f>
        <v>40879</v>
      </c>
      <c r="K125" s="20">
        <f>IF('S.D. Paste sheet'!K125="","",'S.D. Paste sheet'!K125)</f>
        <v>412</v>
      </c>
      <c r="L125" s="20" t="str">
        <f>IF('S.D. Paste sheet'!L125="","",'S.D. Paste sheet'!L125)</f>
        <v/>
      </c>
      <c r="M125" s="20">
        <f>IF('S.D. Paste sheet'!M125="","",'S.D. Paste sheet'!M125)</f>
        <v>41</v>
      </c>
      <c r="N125" s="20">
        <f>IF('S.D. Paste sheet'!N125="","",'S.D. Paste sheet'!N125)</f>
        <v>3</v>
      </c>
      <c r="O125" s="20" t="str">
        <f>IF('S.D. Paste sheet'!O125="","",'S.D. Paste sheet'!O125)</f>
        <v>OBC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XXXX4688</v>
      </c>
      <c r="U125" s="20" t="str">
        <f>IF('S.D. Paste sheet'!U125="","",'S.D. Paste sheet'!U125)</f>
        <v/>
      </c>
      <c r="V125" s="20">
        <f>IF('S.D. Paste sheet'!V125="","",'S.D. Paste sheet'!V125)</f>
        <v>8290706369</v>
      </c>
      <c r="W125" s="20" t="str">
        <f>IF('S.D. Paste sheet'!W125="","",'S.D. Paste sheet'!W125)</f>
        <v>BIJALI GAR KE PASS,RAIPUR,BAR,306105</v>
      </c>
      <c r="X125" s="20">
        <f>IF('S.D. Paste sheet'!X125="","",'S.D. Paste sheet'!X125)</f>
        <v>36000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2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764</v>
      </c>
      <c r="D126" s="20">
        <f>IF('S.D. Paste sheet'!D126="","",'S.D. Paste sheet'!D126)</f>
        <v>44061</v>
      </c>
      <c r="E126" s="20" t="str">
        <f>IF('S.D. Paste sheet'!E126="","",UPPER('S.D. Paste sheet'!E126))</f>
        <v>MOHAMMAD NAUFIL ARSH</v>
      </c>
      <c r="F126" s="20" t="str">
        <f>IF('S.D. Paste sheet'!F126="","",'S.D. Paste sheet'!F126)</f>
        <v/>
      </c>
      <c r="G126" s="20" t="str">
        <f>IF('S.D. Paste sheet'!G126="","",UPPER('S.D. Paste sheet'!G126))</f>
        <v>ASIF HUSAIN</v>
      </c>
      <c r="H126" s="20" t="str">
        <f>IF('S.D. Paste sheet'!H126="","",UPPER('S.D. Paste sheet'!H126))</f>
        <v>GULNAJ</v>
      </c>
      <c r="I126" s="20" t="str">
        <f>IF('S.D. Paste sheet'!I126="","",'S.D. Paste sheet'!I126)</f>
        <v>M</v>
      </c>
      <c r="J126" s="20">
        <f>IF('S.D. Paste sheet'!J126="","",'S.D. Paste sheet'!J126)</f>
        <v>41026</v>
      </c>
      <c r="K126" s="20">
        <f>IF('S.D. Paste sheet'!K126="","",'S.D. Paste sheet'!K126)</f>
        <v>413</v>
      </c>
      <c r="L126" s="20" t="str">
        <f>IF('S.D. Paste sheet'!L126="","",'S.D. Paste sheet'!L126)</f>
        <v/>
      </c>
      <c r="M126" s="20">
        <f>IF('S.D. Paste sheet'!M126="","",'S.D. Paste sheet'!M126)</f>
        <v>41</v>
      </c>
      <c r="N126" s="20">
        <f>IF('S.D. Paste sheet'!N126="","",'S.D. Paste sheet'!N126)</f>
        <v>23</v>
      </c>
      <c r="O126" s="20" t="str">
        <f>IF('S.D. Paste sheet'!O126="","",'S.D. Paste sheet'!O126)</f>
        <v>OBC</v>
      </c>
      <c r="P126" s="20" t="str">
        <f>IF('S.D. Paste sheet'!P126="","",'S.D. Paste sheet'!P126)</f>
        <v>Muslim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XXXX1005</v>
      </c>
      <c r="U126" s="20" t="str">
        <f>IF('S.D. Paste sheet'!U126="","",'S.D. Paste sheet'!U126)</f>
        <v/>
      </c>
      <c r="V126" s="20">
        <f>IF('S.D. Paste sheet'!V126="","",'S.D. Paste sheet'!V126)</f>
        <v>9414590221</v>
      </c>
      <c r="W126" s="20" t="str">
        <f>IF('S.D. Paste sheet'!W126="","",'S.D. Paste sheet'!W126)</f>
        <v>GRAM PANCHAYAT KE SAMNE, MEHBOOB COLONY ,RAIPUR,BAR,306105</v>
      </c>
      <c r="X126" s="20">
        <f>IF('S.D. Paste sheet'!X126="","",'S.D. Paste sheet'!X126)</f>
        <v>120000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Yes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549</v>
      </c>
      <c r="D127" s="20">
        <f>IF('S.D. Paste sheet'!D127="","",'S.D. Paste sheet'!D127)</f>
        <v>43281</v>
      </c>
      <c r="E127" s="20" t="str">
        <f>IF('S.D. Paste sheet'!E127="","",UPPER('S.D. Paste sheet'!E127))</f>
        <v>MUSKAN</v>
      </c>
      <c r="F127" s="20" t="str">
        <f>IF('S.D. Paste sheet'!F127="","",'S.D. Paste sheet'!F127)</f>
        <v/>
      </c>
      <c r="G127" s="20" t="str">
        <f>IF('S.D. Paste sheet'!G127="","",UPPER('S.D. Paste sheet'!G127))</f>
        <v>ASALAM SHAH</v>
      </c>
      <c r="H127" s="20" t="str">
        <f>IF('S.D. Paste sheet'!H127="","",UPPER('S.D. Paste sheet'!H127))</f>
        <v>RAJIYA</v>
      </c>
      <c r="I127" s="20" t="str">
        <f>IF('S.D. Paste sheet'!I127="","",'S.D. Paste sheet'!I127)</f>
        <v>F</v>
      </c>
      <c r="J127" s="20">
        <f>IF('S.D. Paste sheet'!J127="","",'S.D. Paste sheet'!J127)</f>
        <v>40721</v>
      </c>
      <c r="K127" s="20">
        <f>IF('S.D. Paste sheet'!K127="","",'S.D. Paste sheet'!K127)</f>
        <v>414</v>
      </c>
      <c r="L127" s="20" t="str">
        <f>IF('S.D. Paste sheet'!L127="","",'S.D. Paste sheet'!L127)</f>
        <v/>
      </c>
      <c r="M127" s="20">
        <f>IF('S.D. Paste sheet'!M127="","",'S.D. Paste sheet'!M127)</f>
        <v>41</v>
      </c>
      <c r="N127" s="20">
        <f>IF('S.D. Paste sheet'!N127="","",'S.D. Paste sheet'!N127)</f>
        <v>19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XXXX7090</v>
      </c>
      <c r="U127" s="20" t="str">
        <f>IF('S.D. Paste sheet'!U127="","",'S.D. Paste sheet'!U127)</f>
        <v>VAIBSCK</v>
      </c>
      <c r="V127" s="20">
        <f>IF('S.D. Paste sheet'!V127="","",'S.D. Paste sheet'!V127)</f>
        <v>7734492277</v>
      </c>
      <c r="W127" s="20" t="str">
        <f>IF('S.D. Paste sheet'!W127="","",'S.D. Paste sheet'!W127)</f>
        <v>JODHPUR ROAD SAHKARI SIMITI KE PASS,RAIPUR,BAR,306105</v>
      </c>
      <c r="X127" s="20">
        <f>IF('S.D. Paste sheet'!X127="","",'S.D. Paste sheet'!X127)</f>
        <v>36000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 t="str">
        <f>IF(AK127="","",IF(AK127&gt;0,COUNT($AG$2:AG127),""))</f>
        <v/>
      </c>
      <c r="AG127" s="25" t="str">
        <f t="shared" si="34"/>
        <v/>
      </c>
      <c r="AH127" s="25" t="str">
        <f t="shared" si="35"/>
        <v/>
      </c>
      <c r="AI127" s="25" t="str">
        <f t="shared" si="36"/>
        <v/>
      </c>
      <c r="AJ127" s="25" t="str">
        <f t="shared" si="37"/>
        <v/>
      </c>
      <c r="AK127" s="25" t="str">
        <f t="shared" si="38"/>
        <v/>
      </c>
      <c r="AL127" s="25" t="str">
        <f t="shared" si="39"/>
        <v/>
      </c>
      <c r="AM127" s="25" t="str">
        <f t="shared" si="40"/>
        <v/>
      </c>
      <c r="AN127" s="25" t="str">
        <f t="shared" si="41"/>
        <v/>
      </c>
      <c r="AO127" s="25" t="str">
        <f t="shared" si="42"/>
        <v/>
      </c>
      <c r="AP127" s="25" t="str">
        <f t="shared" si="43"/>
        <v/>
      </c>
      <c r="AQ127" s="25" t="str">
        <f t="shared" si="44"/>
        <v/>
      </c>
      <c r="AR127" s="25" t="str">
        <f t="shared" si="45"/>
        <v/>
      </c>
      <c r="AS127" s="25" t="str">
        <f t="shared" si="46"/>
        <v/>
      </c>
      <c r="AT127" s="25" t="str">
        <f t="shared" si="47"/>
        <v/>
      </c>
      <c r="AU127" s="25" t="str">
        <f t="shared" si="48"/>
        <v/>
      </c>
      <c r="AV127" s="25" t="str">
        <f t="shared" si="49"/>
        <v/>
      </c>
      <c r="AX127" t="str">
        <f>IF(BC127="","",IF(BC127&gt;0,COUNT($AY$2:AY127),""))</f>
        <v/>
      </c>
      <c r="AY127" s="25" t="str">
        <f t="shared" si="50"/>
        <v/>
      </c>
      <c r="AZ127" s="25" t="str">
        <f t="shared" si="51"/>
        <v/>
      </c>
      <c r="BA127" s="25" t="str">
        <f t="shared" si="52"/>
        <v/>
      </c>
      <c r="BB127" s="25" t="str">
        <f t="shared" si="53"/>
        <v/>
      </c>
      <c r="BC127" s="25" t="str">
        <f t="shared" si="54"/>
        <v/>
      </c>
      <c r="BD127" s="25" t="str">
        <f t="shared" si="55"/>
        <v/>
      </c>
      <c r="BE127" s="25" t="str">
        <f t="shared" si="56"/>
        <v/>
      </c>
      <c r="BF127" s="25" t="str">
        <f t="shared" si="57"/>
        <v/>
      </c>
      <c r="BG127" s="25" t="str">
        <f t="shared" si="58"/>
        <v/>
      </c>
      <c r="BH127" s="25" t="str">
        <f t="shared" si="59"/>
        <v/>
      </c>
      <c r="BI127" s="25" t="str">
        <f t="shared" si="60"/>
        <v/>
      </c>
      <c r="BJ127" s="25" t="str">
        <f t="shared" si="61"/>
        <v/>
      </c>
      <c r="BK127" s="25" t="str">
        <f t="shared" si="62"/>
        <v/>
      </c>
      <c r="BL127" s="25" t="str">
        <f t="shared" si="63"/>
        <v/>
      </c>
      <c r="BM127" s="25" t="str">
        <f t="shared" si="64"/>
        <v/>
      </c>
      <c r="BN127" s="25" t="str">
        <f t="shared" si="65"/>
        <v/>
      </c>
    </row>
    <row r="128" spans="1:66" ht="30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765</v>
      </c>
      <c r="D128" s="20">
        <f>IF('S.D. Paste sheet'!D128="","",'S.D. Paste sheet'!D128)</f>
        <v>44061</v>
      </c>
      <c r="E128" s="20" t="str">
        <f>IF('S.D. Paste sheet'!E128="","",UPPER('S.D. Paste sheet'!E128))</f>
        <v>NIRAJ VAISHNAV</v>
      </c>
      <c r="F128" s="20" t="str">
        <f>IF('S.D. Paste sheet'!F128="","",'S.D. Paste sheet'!F128)</f>
        <v/>
      </c>
      <c r="G128" s="20" t="str">
        <f>IF('S.D. Paste sheet'!G128="","",UPPER('S.D. Paste sheet'!G128))</f>
        <v>MAHAVEER DAS</v>
      </c>
      <c r="H128" s="20" t="str">
        <f>IF('S.D. Paste sheet'!H128="","",UPPER('S.D. Paste sheet'!H128))</f>
        <v>MEENA VAISHNAV</v>
      </c>
      <c r="I128" s="20" t="str">
        <f>IF('S.D. Paste sheet'!I128="","",'S.D. Paste sheet'!I128)</f>
        <v>M</v>
      </c>
      <c r="J128" s="20">
        <f>IF('S.D. Paste sheet'!J128="","",'S.D. Paste sheet'!J128)</f>
        <v>41173</v>
      </c>
      <c r="K128" s="20">
        <f>IF('S.D. Paste sheet'!K128="","",'S.D. Paste sheet'!K128)</f>
        <v>415</v>
      </c>
      <c r="L128" s="20" t="str">
        <f>IF('S.D. Paste sheet'!L128="","",'S.D. Paste sheet'!L128)</f>
        <v/>
      </c>
      <c r="M128" s="20">
        <f>IF('S.D. Paste sheet'!M128="","",'S.D. Paste sheet'!M128)</f>
        <v>41</v>
      </c>
      <c r="N128" s="20">
        <f>IF('S.D. Paste sheet'!N128="","",'S.D. Paste sheet'!N128)</f>
        <v>34</v>
      </c>
      <c r="O128" s="20" t="str">
        <f>IF('S.D. Paste sheet'!O128="","",'S.D. Paste sheet'!O128)</f>
        <v>OBC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/>
      </c>
      <c r="U128" s="20" t="str">
        <f>IF('S.D. Paste sheet'!U128="","",'S.D. Paste sheet'!U128)</f>
        <v>YKEOCGS</v>
      </c>
      <c r="V128" s="20">
        <f>IF('S.D. Paste sheet'!V128="","",'S.D. Paste sheet'!V128)</f>
        <v>9413261389</v>
      </c>
      <c r="W128" s="20" t="str">
        <f>IF('S.D. Paste sheet'!W128="","",'S.D. Paste sheet'!W128)</f>
        <v>BIRANTIYA KALLAN,RAIPUR,BIRANTIYA KALLAN,306105</v>
      </c>
      <c r="X128" s="20">
        <f>IF('S.D. Paste sheet'!X128="","",'S.D. Paste sheet'!X128)</f>
        <v>105000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29"/>
      <c r="AF128" t="str">
        <f>IF(AK128="","",IF(AK128&gt;0,COUNT($AG$2:AG128),""))</f>
        <v/>
      </c>
      <c r="AG128" s="25" t="str">
        <f t="shared" si="34"/>
        <v/>
      </c>
      <c r="AH128" s="25" t="str">
        <f t="shared" si="35"/>
        <v/>
      </c>
      <c r="AI128" s="25" t="str">
        <f t="shared" si="36"/>
        <v/>
      </c>
      <c r="AJ128" s="25" t="str">
        <f t="shared" si="37"/>
        <v/>
      </c>
      <c r="AK128" s="25" t="str">
        <f t="shared" si="38"/>
        <v/>
      </c>
      <c r="AL128" s="25" t="str">
        <f t="shared" si="39"/>
        <v/>
      </c>
      <c r="AM128" s="25" t="str">
        <f t="shared" si="40"/>
        <v/>
      </c>
      <c r="AN128" s="25" t="str">
        <f t="shared" si="41"/>
        <v/>
      </c>
      <c r="AO128" s="25" t="str">
        <f t="shared" si="42"/>
        <v/>
      </c>
      <c r="AP128" s="25" t="str">
        <f t="shared" si="43"/>
        <v/>
      </c>
      <c r="AQ128" s="25" t="str">
        <f t="shared" si="44"/>
        <v/>
      </c>
      <c r="AR128" s="25" t="str">
        <f t="shared" si="45"/>
        <v/>
      </c>
      <c r="AS128" s="25" t="str">
        <f t="shared" si="46"/>
        <v/>
      </c>
      <c r="AT128" s="25" t="str">
        <f t="shared" si="47"/>
        <v/>
      </c>
      <c r="AU128" s="25" t="str">
        <f t="shared" si="48"/>
        <v/>
      </c>
      <c r="AV128" s="25" t="str">
        <f t="shared" si="49"/>
        <v/>
      </c>
      <c r="AX128" t="str">
        <f>IF(BC128="","",IF(BC128&gt;0,COUNT($AY$2:AY128),""))</f>
        <v/>
      </c>
      <c r="AY128" s="25" t="str">
        <f t="shared" si="50"/>
        <v/>
      </c>
      <c r="AZ128" s="25" t="str">
        <f t="shared" si="51"/>
        <v/>
      </c>
      <c r="BA128" s="25" t="str">
        <f t="shared" si="52"/>
        <v/>
      </c>
      <c r="BB128" s="25" t="str">
        <f t="shared" si="53"/>
        <v/>
      </c>
      <c r="BC128" s="25" t="str">
        <f t="shared" si="54"/>
        <v/>
      </c>
      <c r="BD128" s="25" t="str">
        <f t="shared" si="55"/>
        <v/>
      </c>
      <c r="BE128" s="25" t="str">
        <f t="shared" si="56"/>
        <v/>
      </c>
      <c r="BF128" s="25" t="str">
        <f t="shared" si="57"/>
        <v/>
      </c>
      <c r="BG128" s="25" t="str">
        <f t="shared" si="58"/>
        <v/>
      </c>
      <c r="BH128" s="25" t="str">
        <f t="shared" si="59"/>
        <v/>
      </c>
      <c r="BI128" s="25" t="str">
        <f t="shared" si="60"/>
        <v/>
      </c>
      <c r="BJ128" s="25" t="str">
        <f t="shared" si="61"/>
        <v/>
      </c>
      <c r="BK128" s="25" t="str">
        <f t="shared" si="62"/>
        <v/>
      </c>
      <c r="BL128" s="25" t="str">
        <f t="shared" si="63"/>
        <v/>
      </c>
      <c r="BM128" s="25" t="str">
        <f t="shared" si="64"/>
        <v/>
      </c>
      <c r="BN128" s="25" t="str">
        <f t="shared" si="65"/>
        <v/>
      </c>
    </row>
    <row r="129" spans="1:66" ht="30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770</v>
      </c>
      <c r="D129" s="20">
        <f>IF('S.D. Paste sheet'!D129="","",'S.D. Paste sheet'!D129)</f>
        <v>44061</v>
      </c>
      <c r="E129" s="20" t="str">
        <f>IF('S.D. Paste sheet'!E129="","",UPPER('S.D. Paste sheet'!E129))</f>
        <v>PALAK VARESA</v>
      </c>
      <c r="F129" s="20" t="str">
        <f>IF('S.D. Paste sheet'!F129="","",'S.D. Paste sheet'!F129)</f>
        <v/>
      </c>
      <c r="G129" s="20" t="str">
        <f>IF('S.D. Paste sheet'!G129="","",UPPER('S.D. Paste sheet'!G129))</f>
        <v>JITENDRA</v>
      </c>
      <c r="H129" s="20" t="str">
        <f>IF('S.D. Paste sheet'!H129="","",UPPER('S.D. Paste sheet'!H129))</f>
        <v>PINKI</v>
      </c>
      <c r="I129" s="20" t="str">
        <f>IF('S.D. Paste sheet'!I129="","",'S.D. Paste sheet'!I129)</f>
        <v>F</v>
      </c>
      <c r="J129" s="20">
        <f>IF('S.D. Paste sheet'!J129="","",'S.D. Paste sheet'!J129)</f>
        <v>40701</v>
      </c>
      <c r="K129" s="20">
        <f>IF('S.D. Paste sheet'!K129="","",'S.D. Paste sheet'!K129)</f>
        <v>416</v>
      </c>
      <c r="L129" s="20" t="str">
        <f>IF('S.D. Paste sheet'!L129="","",'S.D. Paste sheet'!L129)</f>
        <v/>
      </c>
      <c r="M129" s="20">
        <f>IF('S.D. Paste sheet'!M129="","",'S.D. Paste sheet'!M129)</f>
        <v>41</v>
      </c>
      <c r="N129" s="20">
        <f>IF('S.D. Paste sheet'!N129="","",'S.D. Paste sheet'!N129)</f>
        <v>33</v>
      </c>
      <c r="O129" s="20" t="str">
        <f>IF('S.D. Paste sheet'!O129="","",'S.D. Paste sheet'!O129)</f>
        <v>SC</v>
      </c>
      <c r="P129" s="20" t="str">
        <f>IF('S.D. Paste sheet'!P129="","",'S.D. Paste sheet'!P129)</f>
        <v>Hindu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XXXX5232</v>
      </c>
      <c r="U129" s="20" t="str">
        <f>IF('S.D. Paste sheet'!U129="","",'S.D. Paste sheet'!U129)</f>
        <v>YBIWFFO</v>
      </c>
      <c r="V129" s="20">
        <f>IF('S.D. Paste sheet'!V129="","",'S.D. Paste sheet'!V129)</f>
        <v>9166041427</v>
      </c>
      <c r="W129" s="20" t="str">
        <f>IF('S.D. Paste sheet'!W129="","",'S.D. Paste sheet'!W129)</f>
        <v>MAIN BUS STAND,RAIPUR, BAR,306105</v>
      </c>
      <c r="X129" s="20">
        <f>IF('S.D. Paste sheet'!X129="","",'S.D. Paste sheet'!X129)</f>
        <v>95000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No</v>
      </c>
      <c r="AB129" s="20">
        <f>IF('S.D. Paste sheet'!AB129="","",'S.D. Paste sheet'!AB129)</f>
        <v>11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 t="str">
        <f>IF(AK129="","",IF(AK129&gt;0,COUNT($AG$2:AG129),""))</f>
        <v/>
      </c>
      <c r="AG129" s="25" t="str">
        <f t="shared" si="34"/>
        <v/>
      </c>
      <c r="AH129" s="25" t="str">
        <f t="shared" si="35"/>
        <v/>
      </c>
      <c r="AI129" s="25" t="str">
        <f t="shared" si="36"/>
        <v/>
      </c>
      <c r="AJ129" s="25" t="str">
        <f t="shared" si="37"/>
        <v/>
      </c>
      <c r="AK129" s="25" t="str">
        <f t="shared" si="38"/>
        <v/>
      </c>
      <c r="AL129" s="25" t="str">
        <f t="shared" si="39"/>
        <v/>
      </c>
      <c r="AM129" s="25" t="str">
        <f t="shared" si="40"/>
        <v/>
      </c>
      <c r="AN129" s="25" t="str">
        <f t="shared" si="41"/>
        <v/>
      </c>
      <c r="AO129" s="25" t="str">
        <f t="shared" si="42"/>
        <v/>
      </c>
      <c r="AP129" s="25" t="str">
        <f t="shared" si="43"/>
        <v/>
      </c>
      <c r="AQ129" s="25" t="str">
        <f t="shared" si="44"/>
        <v/>
      </c>
      <c r="AR129" s="25" t="str">
        <f t="shared" si="45"/>
        <v/>
      </c>
      <c r="AS129" s="25" t="str">
        <f t="shared" si="46"/>
        <v/>
      </c>
      <c r="AT129" s="25" t="str">
        <f t="shared" si="47"/>
        <v/>
      </c>
      <c r="AU129" s="25" t="str">
        <f t="shared" si="48"/>
        <v/>
      </c>
      <c r="AV129" s="25" t="str">
        <f t="shared" si="49"/>
        <v/>
      </c>
      <c r="AX129" t="str">
        <f>IF(BC129="","",IF(BC129&gt;0,COUNT($AY$2:AY129),""))</f>
        <v/>
      </c>
      <c r="AY129" s="25" t="str">
        <f t="shared" si="50"/>
        <v/>
      </c>
      <c r="AZ129" s="25" t="str">
        <f t="shared" si="51"/>
        <v/>
      </c>
      <c r="BA129" s="25" t="str">
        <f t="shared" si="52"/>
        <v/>
      </c>
      <c r="BB129" s="25" t="str">
        <f t="shared" si="53"/>
        <v/>
      </c>
      <c r="BC129" s="25" t="str">
        <f t="shared" si="54"/>
        <v/>
      </c>
      <c r="BD129" s="25" t="str">
        <f t="shared" si="55"/>
        <v/>
      </c>
      <c r="BE129" s="25" t="str">
        <f t="shared" si="56"/>
        <v/>
      </c>
      <c r="BF129" s="25" t="str">
        <f t="shared" si="57"/>
        <v/>
      </c>
      <c r="BG129" s="25" t="str">
        <f t="shared" si="58"/>
        <v/>
      </c>
      <c r="BH129" s="25" t="str">
        <f t="shared" si="59"/>
        <v/>
      </c>
      <c r="BI129" s="25" t="str">
        <f t="shared" si="60"/>
        <v/>
      </c>
      <c r="BJ129" s="25" t="str">
        <f t="shared" si="61"/>
        <v/>
      </c>
      <c r="BK129" s="25" t="str">
        <f t="shared" si="62"/>
        <v/>
      </c>
      <c r="BL129" s="25" t="str">
        <f t="shared" si="63"/>
        <v/>
      </c>
      <c r="BM129" s="25" t="str">
        <f t="shared" si="64"/>
        <v/>
      </c>
      <c r="BN129" s="25" t="str">
        <f t="shared" si="65"/>
        <v/>
      </c>
    </row>
    <row r="130" spans="1:66" ht="30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775</v>
      </c>
      <c r="D130" s="20">
        <f>IF('S.D. Paste sheet'!D130="","",'S.D. Paste sheet'!D130)</f>
        <v>44061</v>
      </c>
      <c r="E130" s="20" t="str">
        <f>IF('S.D. Paste sheet'!E130="","",UPPER('S.D. Paste sheet'!E130))</f>
        <v>RITIK RAJ</v>
      </c>
      <c r="F130" s="20" t="str">
        <f>IF('S.D. Paste sheet'!F130="","",'S.D. Paste sheet'!F130)</f>
        <v/>
      </c>
      <c r="G130" s="20" t="str">
        <f>IF('S.D. Paste sheet'!G130="","",UPPER('S.D. Paste sheet'!G130))</f>
        <v>RAMESH KUMAR</v>
      </c>
      <c r="H130" s="20" t="str">
        <f>IF('S.D. Paste sheet'!H130="","",UPPER('S.D. Paste sheet'!H130))</f>
        <v>SUKHI DEVI</v>
      </c>
      <c r="I130" s="20" t="str">
        <f>IF('S.D. Paste sheet'!I130="","",'S.D. Paste sheet'!I130)</f>
        <v>M</v>
      </c>
      <c r="J130" s="20">
        <f>IF('S.D. Paste sheet'!J130="","",'S.D. Paste sheet'!J130)</f>
        <v>40870</v>
      </c>
      <c r="K130" s="20">
        <f>IF('S.D. Paste sheet'!K130="","",'S.D. Paste sheet'!K130)</f>
        <v>417</v>
      </c>
      <c r="L130" s="20" t="str">
        <f>IF('S.D. Paste sheet'!L130="","",'S.D. Paste sheet'!L130)</f>
        <v/>
      </c>
      <c r="M130" s="20">
        <f>IF('S.D. Paste sheet'!M130="","",'S.D. Paste sheet'!M130)</f>
        <v>41</v>
      </c>
      <c r="N130" s="20">
        <f>IF('S.D. Paste sheet'!N130="","",'S.D. Paste sheet'!N130)</f>
        <v>29</v>
      </c>
      <c r="O130" s="20" t="str">
        <f>IF('S.D. Paste sheet'!O130="","",'S.D. Paste sheet'!O130)</f>
        <v>SC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XXXX0788</v>
      </c>
      <c r="U130" s="20" t="str">
        <f>IF('S.D. Paste sheet'!U130="","",'S.D. Paste sheet'!U130)</f>
        <v>VVSRJJN</v>
      </c>
      <c r="V130" s="20">
        <f>IF('S.D. Paste sheet'!V130="","",'S.D. Paste sheet'!V130)</f>
        <v>9636174725</v>
      </c>
      <c r="W130" s="20" t="str">
        <f>IF('S.D. Paste sheet'!W130="","",'S.D. Paste sheet'!W130)</f>
        <v>RAMDEV COLONY JODHPUR ROAD,RAIPUR,BAR,306105</v>
      </c>
      <c r="X130" s="20">
        <f>IF('S.D. Paste sheet'!X130="","",'S.D. Paste sheet'!X130)</f>
        <v>324000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 t="str">
        <f>IF(AK130="","",IF(AK130&gt;0,COUNT($AG$2:AG130),""))</f>
        <v/>
      </c>
      <c r="AG130" s="25" t="str">
        <f t="shared" si="34"/>
        <v/>
      </c>
      <c r="AH130" s="25" t="str">
        <f t="shared" si="35"/>
        <v/>
      </c>
      <c r="AI130" s="25" t="str">
        <f t="shared" si="36"/>
        <v/>
      </c>
      <c r="AJ130" s="25" t="str">
        <f t="shared" si="37"/>
        <v/>
      </c>
      <c r="AK130" s="25" t="str">
        <f t="shared" si="38"/>
        <v/>
      </c>
      <c r="AL130" s="25" t="str">
        <f t="shared" si="39"/>
        <v/>
      </c>
      <c r="AM130" s="25" t="str">
        <f t="shared" si="40"/>
        <v/>
      </c>
      <c r="AN130" s="25" t="str">
        <f t="shared" si="41"/>
        <v/>
      </c>
      <c r="AO130" s="25" t="str">
        <f t="shared" si="42"/>
        <v/>
      </c>
      <c r="AP130" s="25" t="str">
        <f t="shared" si="43"/>
        <v/>
      </c>
      <c r="AQ130" s="25" t="str">
        <f t="shared" si="44"/>
        <v/>
      </c>
      <c r="AR130" s="25" t="str">
        <f t="shared" si="45"/>
        <v/>
      </c>
      <c r="AS130" s="25" t="str">
        <f t="shared" si="46"/>
        <v/>
      </c>
      <c r="AT130" s="25" t="str">
        <f t="shared" si="47"/>
        <v/>
      </c>
      <c r="AU130" s="25" t="str">
        <f t="shared" si="48"/>
        <v/>
      </c>
      <c r="AV130" s="25" t="str">
        <f t="shared" si="49"/>
        <v/>
      </c>
      <c r="AX130" t="str">
        <f>IF(BC130="","",IF(BC130&gt;0,COUNT($AY$2:AY130),""))</f>
        <v/>
      </c>
      <c r="AY130" s="25" t="str">
        <f t="shared" si="50"/>
        <v/>
      </c>
      <c r="AZ130" s="25" t="str">
        <f t="shared" si="51"/>
        <v/>
      </c>
      <c r="BA130" s="25" t="str">
        <f t="shared" si="52"/>
        <v/>
      </c>
      <c r="BB130" s="25" t="str">
        <f t="shared" si="53"/>
        <v/>
      </c>
      <c r="BC130" s="25" t="str">
        <f t="shared" si="54"/>
        <v/>
      </c>
      <c r="BD130" s="25" t="str">
        <f t="shared" si="55"/>
        <v/>
      </c>
      <c r="BE130" s="25" t="str">
        <f t="shared" si="56"/>
        <v/>
      </c>
      <c r="BF130" s="25" t="str">
        <f t="shared" si="57"/>
        <v/>
      </c>
      <c r="BG130" s="25" t="str">
        <f t="shared" si="58"/>
        <v/>
      </c>
      <c r="BH130" s="25" t="str">
        <f t="shared" si="59"/>
        <v/>
      </c>
      <c r="BI130" s="25" t="str">
        <f t="shared" si="60"/>
        <v/>
      </c>
      <c r="BJ130" s="25" t="str">
        <f t="shared" si="61"/>
        <v/>
      </c>
      <c r="BK130" s="25" t="str">
        <f t="shared" si="62"/>
        <v/>
      </c>
      <c r="BL130" s="25" t="str">
        <f t="shared" si="63"/>
        <v/>
      </c>
      <c r="BM130" s="25" t="str">
        <f t="shared" si="64"/>
        <v/>
      </c>
      <c r="BN130" s="25" t="str">
        <f t="shared" si="65"/>
        <v/>
      </c>
    </row>
    <row r="131" spans="1:66" ht="30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767</v>
      </c>
      <c r="D131" s="20">
        <f>IF('S.D. Paste sheet'!D131="","",'S.D. Paste sheet'!D131)</f>
        <v>44061</v>
      </c>
      <c r="E131" s="20" t="str">
        <f>IF('S.D. Paste sheet'!E131="","",UPPER('S.D. Paste sheet'!E131))</f>
        <v>RUDRA PRATAP SINGH</v>
      </c>
      <c r="F131" s="20" t="str">
        <f>IF('S.D. Paste sheet'!F131="","",'S.D. Paste sheet'!F131)</f>
        <v/>
      </c>
      <c r="G131" s="20" t="str">
        <f>IF('S.D. Paste sheet'!G131="","",UPPER('S.D. Paste sheet'!G131))</f>
        <v>HIMMAT SINGH</v>
      </c>
      <c r="H131" s="20" t="str">
        <f>IF('S.D. Paste sheet'!H131="","",UPPER('S.D. Paste sheet'!H131))</f>
        <v>REKHA KANWAR</v>
      </c>
      <c r="I131" s="20" t="str">
        <f>IF('S.D. Paste sheet'!I131="","",'S.D. Paste sheet'!I131)</f>
        <v>M</v>
      </c>
      <c r="J131" s="20">
        <f>IF('S.D. Paste sheet'!J131="","",'S.D. Paste sheet'!J131)</f>
        <v>40992</v>
      </c>
      <c r="K131" s="20">
        <f>IF('S.D. Paste sheet'!K131="","",'S.D. Paste sheet'!K131)</f>
        <v>418</v>
      </c>
      <c r="L131" s="20" t="str">
        <f>IF('S.D. Paste sheet'!L131="","",'S.D. Paste sheet'!L131)</f>
        <v/>
      </c>
      <c r="M131" s="20">
        <f>IF('S.D. Paste sheet'!M131="","",'S.D. Paste sheet'!M131)</f>
        <v>41</v>
      </c>
      <c r="N131" s="20">
        <f>IF('S.D. Paste sheet'!N131="","",'S.D. Paste sheet'!N131)</f>
        <v>33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XXXX4991</v>
      </c>
      <c r="U131" s="20" t="str">
        <f>IF('S.D. Paste sheet'!U131="","",'S.D. Paste sheet'!U131)</f>
        <v/>
      </c>
      <c r="V131" s="20">
        <f>IF('S.D. Paste sheet'!V131="","",'S.D. Paste sheet'!V131)</f>
        <v>9079635684</v>
      </c>
      <c r="W131" s="20" t="str">
        <f>IF('S.D. Paste sheet'!W131="","",'S.D. Paste sheet'!W131)</f>
        <v>MAIN MARKET,RAIPUR,HAJIWAS,306105</v>
      </c>
      <c r="X131" s="20">
        <f>IF('S.D. Paste sheet'!X131="","",'S.D. Paste sheet'!X131)</f>
        <v>240000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 t="str">
        <f>IF(AK131="","",IF(AK131&gt;0,COUNT($AG$2:AG131),""))</f>
        <v/>
      </c>
      <c r="AG131" s="25" t="str">
        <f t="shared" ref="AG131:AG194" si="66">IF(AND($AJ$1=8,$A131=8),A131,"")</f>
        <v/>
      </c>
      <c r="AH131" s="25" t="str">
        <f t="shared" ref="AH131:AH194" si="67">IF(AND($AJ$1=8,$A131=8),B131,"")</f>
        <v/>
      </c>
      <c r="AI131" s="25" t="str">
        <f t="shared" ref="AI131:AI194" si="68">IF(AND($AJ$1=8,$A131=8),C131,"")</f>
        <v/>
      </c>
      <c r="AJ131" s="25" t="str">
        <f t="shared" ref="AJ131:AJ194" si="69">IF(AND($AJ$1=8,$A131=8),D131,"")</f>
        <v/>
      </c>
      <c r="AK131" s="25" t="str">
        <f t="shared" ref="AK131:AK194" si="70">IF(AND($AJ$1=8,$A131=8),E131,"")</f>
        <v/>
      </c>
      <c r="AL131" s="25" t="str">
        <f t="shared" ref="AL131:AL194" si="71">IF(AND($AJ$1=8,$A131=8),F131,"")</f>
        <v/>
      </c>
      <c r="AM131" s="25" t="str">
        <f t="shared" ref="AM131:AM194" si="72">IF(AND($AJ$1=8,$A131=8),G131,"")</f>
        <v/>
      </c>
      <c r="AN131" s="25" t="str">
        <f t="shared" ref="AN131:AN194" si="73">IF(AND($AJ$1=8,$A131=8),H131,"")</f>
        <v/>
      </c>
      <c r="AO131" s="25" t="str">
        <f t="shared" ref="AO131:AO194" si="74">IF(AND($AJ$1=8,$A131=8),I131,"")</f>
        <v/>
      </c>
      <c r="AP131" s="25" t="str">
        <f t="shared" ref="AP131:AP194" si="75">IF(AND($AJ$1=8,$A131=8),J131,"")</f>
        <v/>
      </c>
      <c r="AQ131" s="25" t="str">
        <f t="shared" ref="AQ131:AQ194" si="76">IF(AND($AJ$1=8,$A131=8),K131,"")</f>
        <v/>
      </c>
      <c r="AR131" s="25" t="str">
        <f t="shared" ref="AR131:AR194" si="77">IF(AND($AJ$1=8,$A131=8),L131,"")</f>
        <v/>
      </c>
      <c r="AS131" s="25" t="str">
        <f t="shared" ref="AS131:AS194" si="78">IF(AND($AJ$1=8,$A131=8),M131,"")</f>
        <v/>
      </c>
      <c r="AT131" s="25" t="str">
        <f t="shared" ref="AT131:AT194" si="79">IF(AND($AJ$1=8,$A131=8),N131,"")</f>
        <v/>
      </c>
      <c r="AU131" s="25" t="str">
        <f t="shared" ref="AU131:AU194" si="80">IF(AND($AJ$1=8,$A131=8),O131,"")</f>
        <v/>
      </c>
      <c r="AV131" s="25" t="str">
        <f t="shared" ref="AV131:AV194" si="81">IF(AND($AJ$1=8,$A131=8),P131,"")</f>
        <v/>
      </c>
      <c r="AX131" t="str">
        <f>IF(BC131="","",IF(BC131&gt;0,COUNT($AY$2:AY131),""))</f>
        <v/>
      </c>
      <c r="AY131" s="25" t="str">
        <f t="shared" ref="AY131:AY194" si="82">IF(AND($BB$1=8,$A131=8,$BC$1=B131),A131,"")</f>
        <v/>
      </c>
      <c r="AZ131" s="25" t="str">
        <f t="shared" ref="AZ131:AZ194" si="83">IF(AND($BB$1=8,$A131=8,$BC$1=$B131),B131,"")</f>
        <v/>
      </c>
      <c r="BA131" s="25" t="str">
        <f t="shared" ref="BA131:BA194" si="84">IF(AND($BB$1=8,$A131=8,$BC$1=$B131),C131,"")</f>
        <v/>
      </c>
      <c r="BB131" s="25" t="str">
        <f t="shared" ref="BB131:BB194" si="85">IF(AND($BB$1=8,$A131=8,$BC$1=$B131),D131,"")</f>
        <v/>
      </c>
      <c r="BC131" s="25" t="str">
        <f t="shared" ref="BC131:BC194" si="86">IF(AND($BB$1=8,$A131=8,$BC$1=$B131),E131,"")</f>
        <v/>
      </c>
      <c r="BD131" s="25" t="str">
        <f t="shared" ref="BD131:BD194" si="87">IF(AND($BB$1=8,$A131=8,$BC$1=$B131),F131,"")</f>
        <v/>
      </c>
      <c r="BE131" s="25" t="str">
        <f t="shared" ref="BE131:BE194" si="88">IF(AND($BB$1=8,$A131=8,$BC$1=$B131),G131,"")</f>
        <v/>
      </c>
      <c r="BF131" s="25" t="str">
        <f t="shared" ref="BF131:BF194" si="89">IF(AND($BB$1=8,$A131=8,$BC$1=$B131),H131,"")</f>
        <v/>
      </c>
      <c r="BG131" s="25" t="str">
        <f t="shared" ref="BG131:BG194" si="90">IF(AND($BB$1=8,$A131=8,$BC$1=$B131),I131,"")</f>
        <v/>
      </c>
      <c r="BH131" s="25" t="str">
        <f t="shared" ref="BH131:BH194" si="91">IF(AND($BB$1=8,$A131=8,$BC$1=$B131),J131,"")</f>
        <v/>
      </c>
      <c r="BI131" s="25" t="str">
        <f t="shared" ref="BI131:BI194" si="92">IF(AND($BB$1=8,$A131=8,$BC$1=$B131),K131,"")</f>
        <v/>
      </c>
      <c r="BJ131" s="25" t="str">
        <f t="shared" ref="BJ131:BJ194" si="93">IF(AND($BB$1=8,$A131=8,$BC$1=$B131),L131,"")</f>
        <v/>
      </c>
      <c r="BK131" s="25" t="str">
        <f t="shared" ref="BK131:BK194" si="94">IF(AND($BB$1=8,$A131=8,$BC$1=$B131),M131,"")</f>
        <v/>
      </c>
      <c r="BL131" s="25" t="str">
        <f t="shared" ref="BL131:BL194" si="95">IF(AND($BB$1=8,$A131=8,$BC$1=$B131),N131,"")</f>
        <v/>
      </c>
      <c r="BM131" s="25" t="str">
        <f t="shared" ref="BM131:BM194" si="96">IF(AND($BB$1=8,$A131=8,$BC$1=$B131),O131,"")</f>
        <v/>
      </c>
      <c r="BN131" s="25" t="str">
        <f t="shared" ref="BN131:BN194" si="97">IF(AND($BB$1=8,$A131=8,$BC$1=$B131),P131,"")</f>
        <v/>
      </c>
    </row>
    <row r="132" spans="1:66" ht="30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771</v>
      </c>
      <c r="D132" s="20">
        <f>IF('S.D. Paste sheet'!D132="","",'S.D. Paste sheet'!D132)</f>
        <v>44061</v>
      </c>
      <c r="E132" s="20" t="str">
        <f>IF('S.D. Paste sheet'!E132="","",UPPER('S.D. Paste sheet'!E132))</f>
        <v>SAKSHI VARESA</v>
      </c>
      <c r="F132" s="20" t="str">
        <f>IF('S.D. Paste sheet'!F132="","",'S.D. Paste sheet'!F132)</f>
        <v/>
      </c>
      <c r="G132" s="20" t="str">
        <f>IF('S.D. Paste sheet'!G132="","",UPPER('S.D. Paste sheet'!G132))</f>
        <v>JITENDRA</v>
      </c>
      <c r="H132" s="20" t="str">
        <f>IF('S.D. Paste sheet'!H132="","",UPPER('S.D. Paste sheet'!H132))</f>
        <v>PINKI</v>
      </c>
      <c r="I132" s="20" t="str">
        <f>IF('S.D. Paste sheet'!I132="","",'S.D. Paste sheet'!I132)</f>
        <v>F</v>
      </c>
      <c r="J132" s="20">
        <f>IF('S.D. Paste sheet'!J132="","",'S.D. Paste sheet'!J132)</f>
        <v>40397</v>
      </c>
      <c r="K132" s="20">
        <f>IF('S.D. Paste sheet'!K132="","",'S.D. Paste sheet'!K132)</f>
        <v>419</v>
      </c>
      <c r="L132" s="20" t="str">
        <f>IF('S.D. Paste sheet'!L132="","",'S.D. Paste sheet'!L132)</f>
        <v/>
      </c>
      <c r="M132" s="20">
        <f>IF('S.D. Paste sheet'!M132="","",'S.D. Paste sheet'!M132)</f>
        <v>41</v>
      </c>
      <c r="N132" s="20">
        <f>IF('S.D. Paste sheet'!N132="","",'S.D. Paste sheet'!N132)</f>
        <v>32</v>
      </c>
      <c r="O132" s="20" t="str">
        <f>IF('S.D. Paste sheet'!O132="","",'S.D. Paste sheet'!O132)</f>
        <v>SC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XXXX8141</v>
      </c>
      <c r="U132" s="20" t="str">
        <f>IF('S.D. Paste sheet'!U132="","",'S.D. Paste sheet'!U132)</f>
        <v>YBIWFFO</v>
      </c>
      <c r="V132" s="20">
        <f>IF('S.D. Paste sheet'!V132="","",'S.D. Paste sheet'!V132)</f>
        <v>9784755074</v>
      </c>
      <c r="W132" s="20" t="str">
        <f>IF('S.D. Paste sheet'!W132="","",'S.D. Paste sheet'!W132)</f>
        <v>MAIN BUS STAND,RAIPUR,BAR,306105</v>
      </c>
      <c r="X132" s="20">
        <f>IF('S.D. Paste sheet'!X132="","",'S.D. Paste sheet'!X132)</f>
        <v>95000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1</v>
      </c>
      <c r="AE132" s="29"/>
      <c r="AF132" t="str">
        <f>IF(AK132="","",IF(AK132&gt;0,COUNT($AG$2:AG132),""))</f>
        <v/>
      </c>
      <c r="AG132" s="25" t="str">
        <f t="shared" si="66"/>
        <v/>
      </c>
      <c r="AH132" s="25" t="str">
        <f t="shared" si="67"/>
        <v/>
      </c>
      <c r="AI132" s="25" t="str">
        <f t="shared" si="68"/>
        <v/>
      </c>
      <c r="AJ132" s="25" t="str">
        <f t="shared" si="69"/>
        <v/>
      </c>
      <c r="AK132" s="25" t="str">
        <f t="shared" si="70"/>
        <v/>
      </c>
      <c r="AL132" s="25" t="str">
        <f t="shared" si="71"/>
        <v/>
      </c>
      <c r="AM132" s="25" t="str">
        <f t="shared" si="72"/>
        <v/>
      </c>
      <c r="AN132" s="25" t="str">
        <f t="shared" si="73"/>
        <v/>
      </c>
      <c r="AO132" s="25" t="str">
        <f t="shared" si="74"/>
        <v/>
      </c>
      <c r="AP132" s="25" t="str">
        <f t="shared" si="75"/>
        <v/>
      </c>
      <c r="AQ132" s="25" t="str">
        <f t="shared" si="76"/>
        <v/>
      </c>
      <c r="AR132" s="25" t="str">
        <f t="shared" si="77"/>
        <v/>
      </c>
      <c r="AS132" s="25" t="str">
        <f t="shared" si="78"/>
        <v/>
      </c>
      <c r="AT132" s="25" t="str">
        <f t="shared" si="79"/>
        <v/>
      </c>
      <c r="AU132" s="25" t="str">
        <f t="shared" si="80"/>
        <v/>
      </c>
      <c r="AV132" s="25" t="str">
        <f t="shared" si="81"/>
        <v/>
      </c>
      <c r="AX132" t="str">
        <f>IF(BC132="","",IF(BC132&gt;0,COUNT($AY$2:AY132),""))</f>
        <v/>
      </c>
      <c r="AY132" s="25" t="str">
        <f t="shared" si="82"/>
        <v/>
      </c>
      <c r="AZ132" s="25" t="str">
        <f t="shared" si="83"/>
        <v/>
      </c>
      <c r="BA132" s="25" t="str">
        <f t="shared" si="84"/>
        <v/>
      </c>
      <c r="BB132" s="25" t="str">
        <f t="shared" si="85"/>
        <v/>
      </c>
      <c r="BC132" s="25" t="str">
        <f t="shared" si="86"/>
        <v/>
      </c>
      <c r="BD132" s="25" t="str">
        <f t="shared" si="87"/>
        <v/>
      </c>
      <c r="BE132" s="25" t="str">
        <f t="shared" si="88"/>
        <v/>
      </c>
      <c r="BF132" s="25" t="str">
        <f t="shared" si="89"/>
        <v/>
      </c>
      <c r="BG132" s="25" t="str">
        <f t="shared" si="90"/>
        <v/>
      </c>
      <c r="BH132" s="25" t="str">
        <f t="shared" si="91"/>
        <v/>
      </c>
      <c r="BI132" s="25" t="str">
        <f t="shared" si="92"/>
        <v/>
      </c>
      <c r="BJ132" s="25" t="str">
        <f t="shared" si="93"/>
        <v/>
      </c>
      <c r="BK132" s="25" t="str">
        <f t="shared" si="94"/>
        <v/>
      </c>
      <c r="BL132" s="25" t="str">
        <f t="shared" si="95"/>
        <v/>
      </c>
      <c r="BM132" s="25" t="str">
        <f t="shared" si="96"/>
        <v/>
      </c>
      <c r="BN132" s="25" t="str">
        <f t="shared" si="97"/>
        <v/>
      </c>
    </row>
    <row r="133" spans="1:66" ht="30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582</v>
      </c>
      <c r="D133" s="20">
        <f>IF('S.D. Paste sheet'!D133="","",'S.D. Paste sheet'!D133)</f>
        <v>43304</v>
      </c>
      <c r="E133" s="20" t="str">
        <f>IF('S.D. Paste sheet'!E133="","",UPPER('S.D. Paste sheet'!E133))</f>
        <v>SAMREEN</v>
      </c>
      <c r="F133" s="20" t="str">
        <f>IF('S.D. Paste sheet'!F133="","",'S.D. Paste sheet'!F133)</f>
        <v/>
      </c>
      <c r="G133" s="20" t="str">
        <f>IF('S.D. Paste sheet'!G133="","",UPPER('S.D. Paste sheet'!G133))</f>
        <v>ASALAM KHAN</v>
      </c>
      <c r="H133" s="20" t="str">
        <f>IF('S.D. Paste sheet'!H133="","",UPPER('S.D. Paste sheet'!H133))</f>
        <v>SABNAM BANOO</v>
      </c>
      <c r="I133" s="20" t="str">
        <f>IF('S.D. Paste sheet'!I133="","",'S.D. Paste sheet'!I133)</f>
        <v>F</v>
      </c>
      <c r="J133" s="20">
        <f>IF('S.D. Paste sheet'!J133="","",'S.D. Paste sheet'!J133)</f>
        <v>41122</v>
      </c>
      <c r="K133" s="20">
        <f>IF('S.D. Paste sheet'!K133="","",'S.D. Paste sheet'!K133)</f>
        <v>420</v>
      </c>
      <c r="L133" s="20" t="str">
        <f>IF('S.D. Paste sheet'!L133="","",'S.D. Paste sheet'!L133)</f>
        <v/>
      </c>
      <c r="M133" s="20">
        <f>IF('S.D. Paste sheet'!M133="","",'S.D. Paste sheet'!M133)</f>
        <v>41</v>
      </c>
      <c r="N133" s="20">
        <f>IF('S.D. Paste sheet'!N133="","",'S.D. Paste sheet'!N133)</f>
        <v>28</v>
      </c>
      <c r="O133" s="20" t="str">
        <f>IF('S.D. Paste sheet'!O133="","",'S.D. Paste sheet'!O133)</f>
        <v>OBC</v>
      </c>
      <c r="P133" s="20" t="str">
        <f>IF('S.D. Paste sheet'!P133="","",'S.D. Paste sheet'!P133)</f>
        <v>Muslim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XXXX6366</v>
      </c>
      <c r="U133" s="20" t="str">
        <f>IF('S.D. Paste sheet'!U133="","",'S.D. Paste sheet'!U133)</f>
        <v>VXRCNPX</v>
      </c>
      <c r="V133" s="20">
        <f>IF('S.D. Paste sheet'!V133="","",'S.D. Paste sheet'!V133)</f>
        <v>9660259983</v>
      </c>
      <c r="W133" s="20" t="str">
        <f>IF('S.D. Paste sheet'!W133="","",'S.D. Paste sheet'!W133)</f>
        <v>JODHPUR ROAD BAR,RAIPUR,BAR,306105</v>
      </c>
      <c r="X133" s="20">
        <f>IF('S.D. Paste sheet'!X133="","",'S.D. Paste sheet'!X133)</f>
        <v>34000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Yes</v>
      </c>
      <c r="AB133" s="20">
        <f>IF('S.D. Paste sheet'!AB133="","",'S.D. Paste sheet'!AB133)</f>
        <v>10</v>
      </c>
      <c r="AC133" s="20" t="str">
        <f>IF('S.D. Paste sheet'!AC133="","",'S.D. Paste sheet'!AC133)</f>
        <v>None</v>
      </c>
      <c r="AD133" s="20">
        <f>IF('S.D. Paste sheet'!AD133="","",'S.D. Paste sheet'!AD133)</f>
        <v>2</v>
      </c>
      <c r="AE133" s="29"/>
      <c r="AF133" t="str">
        <f>IF(AK133="","",IF(AK133&gt;0,COUNT($AG$2:AG133),""))</f>
        <v/>
      </c>
      <c r="AG133" s="25" t="str">
        <f t="shared" si="66"/>
        <v/>
      </c>
      <c r="AH133" s="25" t="str">
        <f t="shared" si="67"/>
        <v/>
      </c>
      <c r="AI133" s="25" t="str">
        <f t="shared" si="68"/>
        <v/>
      </c>
      <c r="AJ133" s="25" t="str">
        <f t="shared" si="69"/>
        <v/>
      </c>
      <c r="AK133" s="25" t="str">
        <f t="shared" si="70"/>
        <v/>
      </c>
      <c r="AL133" s="25" t="str">
        <f t="shared" si="71"/>
        <v/>
      </c>
      <c r="AM133" s="25" t="str">
        <f t="shared" si="72"/>
        <v/>
      </c>
      <c r="AN133" s="25" t="str">
        <f t="shared" si="73"/>
        <v/>
      </c>
      <c r="AO133" s="25" t="str">
        <f t="shared" si="74"/>
        <v/>
      </c>
      <c r="AP133" s="25" t="str">
        <f t="shared" si="75"/>
        <v/>
      </c>
      <c r="AQ133" s="25" t="str">
        <f t="shared" si="76"/>
        <v/>
      </c>
      <c r="AR133" s="25" t="str">
        <f t="shared" si="77"/>
        <v/>
      </c>
      <c r="AS133" s="25" t="str">
        <f t="shared" si="78"/>
        <v/>
      </c>
      <c r="AT133" s="25" t="str">
        <f t="shared" si="79"/>
        <v/>
      </c>
      <c r="AU133" s="25" t="str">
        <f t="shared" si="80"/>
        <v/>
      </c>
      <c r="AV133" s="25" t="str">
        <f t="shared" si="81"/>
        <v/>
      </c>
      <c r="AX133" t="str">
        <f>IF(BC133="","",IF(BC133&gt;0,COUNT($AY$2:AY133),""))</f>
        <v/>
      </c>
      <c r="AY133" s="25" t="str">
        <f t="shared" si="82"/>
        <v/>
      </c>
      <c r="AZ133" s="25" t="str">
        <f t="shared" si="83"/>
        <v/>
      </c>
      <c r="BA133" s="25" t="str">
        <f t="shared" si="84"/>
        <v/>
      </c>
      <c r="BB133" s="25" t="str">
        <f t="shared" si="85"/>
        <v/>
      </c>
      <c r="BC133" s="25" t="str">
        <f t="shared" si="86"/>
        <v/>
      </c>
      <c r="BD133" s="25" t="str">
        <f t="shared" si="87"/>
        <v/>
      </c>
      <c r="BE133" s="25" t="str">
        <f t="shared" si="88"/>
        <v/>
      </c>
      <c r="BF133" s="25" t="str">
        <f t="shared" si="89"/>
        <v/>
      </c>
      <c r="BG133" s="25" t="str">
        <f t="shared" si="90"/>
        <v/>
      </c>
      <c r="BH133" s="25" t="str">
        <f t="shared" si="91"/>
        <v/>
      </c>
      <c r="BI133" s="25" t="str">
        <f t="shared" si="92"/>
        <v/>
      </c>
      <c r="BJ133" s="25" t="str">
        <f t="shared" si="93"/>
        <v/>
      </c>
      <c r="BK133" s="25" t="str">
        <f t="shared" si="94"/>
        <v/>
      </c>
      <c r="BL133" s="25" t="str">
        <f t="shared" si="95"/>
        <v/>
      </c>
      <c r="BM133" s="25" t="str">
        <f t="shared" si="96"/>
        <v/>
      </c>
      <c r="BN133" s="25" t="str">
        <f t="shared" si="97"/>
        <v/>
      </c>
    </row>
    <row r="134" spans="1:66" ht="30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548</v>
      </c>
      <c r="D134" s="20">
        <f>IF('S.D. Paste sheet'!D134="","",'S.D. Paste sheet'!D134)</f>
        <v>43281</v>
      </c>
      <c r="E134" s="20" t="str">
        <f>IF('S.D. Paste sheet'!E134="","",UPPER('S.D. Paste sheet'!E134))</f>
        <v>SIMRAN</v>
      </c>
      <c r="F134" s="20" t="str">
        <f>IF('S.D. Paste sheet'!F134="","",'S.D. Paste sheet'!F134)</f>
        <v/>
      </c>
      <c r="G134" s="20" t="str">
        <f>IF('S.D. Paste sheet'!G134="","",UPPER('S.D. Paste sheet'!G134))</f>
        <v>ASALAM SHAH</v>
      </c>
      <c r="H134" s="20" t="str">
        <f>IF('S.D. Paste sheet'!H134="","",UPPER('S.D. Paste sheet'!H134))</f>
        <v>RAJIYA</v>
      </c>
      <c r="I134" s="20" t="str">
        <f>IF('S.D. Paste sheet'!I134="","",'S.D. Paste sheet'!I134)</f>
        <v>F</v>
      </c>
      <c r="J134" s="20">
        <f>IF('S.D. Paste sheet'!J134="","",'S.D. Paste sheet'!J134)</f>
        <v>40021</v>
      </c>
      <c r="K134" s="20">
        <f>IF('S.D. Paste sheet'!K134="","",'S.D. Paste sheet'!K134)</f>
        <v>421</v>
      </c>
      <c r="L134" s="20" t="str">
        <f>IF('S.D. Paste sheet'!L134="","",'S.D. Paste sheet'!L134)</f>
        <v/>
      </c>
      <c r="M134" s="20">
        <f>IF('S.D. Paste sheet'!M134="","",'S.D. Paste sheet'!M134)</f>
        <v>41</v>
      </c>
      <c r="N134" s="20">
        <f>IF('S.D. Paste sheet'!N134="","",'S.D. Paste sheet'!N134)</f>
        <v>20</v>
      </c>
      <c r="O134" s="20" t="str">
        <f>IF('S.D. Paste sheet'!O134="","",'S.D. Paste sheet'!O134)</f>
        <v>OBC</v>
      </c>
      <c r="P134" s="20" t="str">
        <f>IF('S.D. Paste sheet'!P134="","",'S.D. Paste sheet'!P134)</f>
        <v>Muslim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XXXX4297</v>
      </c>
      <c r="U134" s="20" t="str">
        <f>IF('S.D. Paste sheet'!U134="","",'S.D. Paste sheet'!U134)</f>
        <v>YAIBSCK</v>
      </c>
      <c r="V134" s="20">
        <f>IF('S.D. Paste sheet'!V134="","",'S.D. Paste sheet'!V134)</f>
        <v>7734922717</v>
      </c>
      <c r="W134" s="20" t="str">
        <f>IF('S.D. Paste sheet'!W134="","",'S.D. Paste sheet'!W134)</f>
        <v>JODHPUR ROAD SAHKARI SIMITI KE PASS,RAIPUR,BAR,306105</v>
      </c>
      <c r="X134" s="20">
        <f>IF('S.D. Paste sheet'!X134="","",'S.D. Paste sheet'!X134)</f>
        <v>36000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Yes</v>
      </c>
      <c r="AB134" s="20">
        <f>IF('S.D. Paste sheet'!AB134="","",'S.D. Paste sheet'!AB134)</f>
        <v>13</v>
      </c>
      <c r="AC134" s="20" t="str">
        <f>IF('S.D. Paste sheet'!AC134="","",'S.D. Paste sheet'!AC134)</f>
        <v>None</v>
      </c>
      <c r="AD134" s="20">
        <f>IF('S.D. Paste sheet'!AD134="","",'S.D. Paste sheet'!AD134)</f>
        <v>1</v>
      </c>
      <c r="AE134" s="29"/>
      <c r="AF134" t="str">
        <f>IF(AK134="","",IF(AK134&gt;0,COUNT($AG$2:AG134),""))</f>
        <v/>
      </c>
      <c r="AG134" s="25" t="str">
        <f t="shared" si="66"/>
        <v/>
      </c>
      <c r="AH134" s="25" t="str">
        <f t="shared" si="67"/>
        <v/>
      </c>
      <c r="AI134" s="25" t="str">
        <f t="shared" si="68"/>
        <v/>
      </c>
      <c r="AJ134" s="25" t="str">
        <f t="shared" si="69"/>
        <v/>
      </c>
      <c r="AK134" s="25" t="str">
        <f t="shared" si="70"/>
        <v/>
      </c>
      <c r="AL134" s="25" t="str">
        <f t="shared" si="71"/>
        <v/>
      </c>
      <c r="AM134" s="25" t="str">
        <f t="shared" si="72"/>
        <v/>
      </c>
      <c r="AN134" s="25" t="str">
        <f t="shared" si="73"/>
        <v/>
      </c>
      <c r="AO134" s="25" t="str">
        <f t="shared" si="74"/>
        <v/>
      </c>
      <c r="AP134" s="25" t="str">
        <f t="shared" si="75"/>
        <v/>
      </c>
      <c r="AQ134" s="25" t="str">
        <f t="shared" si="76"/>
        <v/>
      </c>
      <c r="AR134" s="25" t="str">
        <f t="shared" si="77"/>
        <v/>
      </c>
      <c r="AS134" s="25" t="str">
        <f t="shared" si="78"/>
        <v/>
      </c>
      <c r="AT134" s="25" t="str">
        <f t="shared" si="79"/>
        <v/>
      </c>
      <c r="AU134" s="25" t="str">
        <f t="shared" si="80"/>
        <v/>
      </c>
      <c r="AV134" s="25" t="str">
        <f t="shared" si="81"/>
        <v/>
      </c>
      <c r="AX134" t="str">
        <f>IF(BC134="","",IF(BC134&gt;0,COUNT($AY$2:AY134),""))</f>
        <v/>
      </c>
      <c r="AY134" s="25" t="str">
        <f t="shared" si="82"/>
        <v/>
      </c>
      <c r="AZ134" s="25" t="str">
        <f t="shared" si="83"/>
        <v/>
      </c>
      <c r="BA134" s="25" t="str">
        <f t="shared" si="84"/>
        <v/>
      </c>
      <c r="BB134" s="25" t="str">
        <f t="shared" si="85"/>
        <v/>
      </c>
      <c r="BC134" s="25" t="str">
        <f t="shared" si="86"/>
        <v/>
      </c>
      <c r="BD134" s="25" t="str">
        <f t="shared" si="87"/>
        <v/>
      </c>
      <c r="BE134" s="25" t="str">
        <f t="shared" si="88"/>
        <v/>
      </c>
      <c r="BF134" s="25" t="str">
        <f t="shared" si="89"/>
        <v/>
      </c>
      <c r="BG134" s="25" t="str">
        <f t="shared" si="90"/>
        <v/>
      </c>
      <c r="BH134" s="25" t="str">
        <f t="shared" si="91"/>
        <v/>
      </c>
      <c r="BI134" s="25" t="str">
        <f t="shared" si="92"/>
        <v/>
      </c>
      <c r="BJ134" s="25" t="str">
        <f t="shared" si="93"/>
        <v/>
      </c>
      <c r="BK134" s="25" t="str">
        <f t="shared" si="94"/>
        <v/>
      </c>
      <c r="BL134" s="25" t="str">
        <f t="shared" si="95"/>
        <v/>
      </c>
      <c r="BM134" s="25" t="str">
        <f t="shared" si="96"/>
        <v/>
      </c>
      <c r="BN134" s="25" t="str">
        <f t="shared" si="97"/>
        <v/>
      </c>
    </row>
    <row r="135" spans="1:66" ht="30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550</v>
      </c>
      <c r="D135" s="20">
        <f>IF('S.D. Paste sheet'!D135="","",'S.D. Paste sheet'!D135)</f>
        <v>43281</v>
      </c>
      <c r="E135" s="20" t="str">
        <f>IF('S.D. Paste sheet'!E135="","",UPPER('S.D. Paste sheet'!E135))</f>
        <v>SUHANA BANO</v>
      </c>
      <c r="F135" s="20" t="str">
        <f>IF('S.D. Paste sheet'!F135="","",'S.D. Paste sheet'!F135)</f>
        <v/>
      </c>
      <c r="G135" s="20" t="str">
        <f>IF('S.D. Paste sheet'!G135="","",UPPER('S.D. Paste sheet'!G135))</f>
        <v>IQBALSANKHLA</v>
      </c>
      <c r="H135" s="20" t="str">
        <f>IF('S.D. Paste sheet'!H135="","",UPPER('S.D. Paste sheet'!H135))</f>
        <v>RABIYA</v>
      </c>
      <c r="I135" s="20" t="str">
        <f>IF('S.D. Paste sheet'!I135="","",'S.D. Paste sheet'!I135)</f>
        <v>F</v>
      </c>
      <c r="J135" s="20">
        <f>IF('S.D. Paste sheet'!J135="","",'S.D. Paste sheet'!J135)</f>
        <v>41240</v>
      </c>
      <c r="K135" s="20">
        <f>IF('S.D. Paste sheet'!K135="","",'S.D. Paste sheet'!K135)</f>
        <v>422</v>
      </c>
      <c r="L135" s="20" t="str">
        <f>IF('S.D. Paste sheet'!L135="","",'S.D. Paste sheet'!L135)</f>
        <v/>
      </c>
      <c r="M135" s="20">
        <f>IF('S.D. Paste sheet'!M135="","",'S.D. Paste sheet'!M135)</f>
        <v>41</v>
      </c>
      <c r="N135" s="20">
        <f>IF('S.D. Paste sheet'!N135="","",'S.D. Paste sheet'!N135)</f>
        <v>16</v>
      </c>
      <c r="O135" s="20" t="str">
        <f>IF('S.D. Paste sheet'!O135="","",'S.D. Paste sheet'!O135)</f>
        <v>OBC</v>
      </c>
      <c r="P135" s="20" t="str">
        <f>IF('S.D. Paste sheet'!P135="","",'S.D. Paste sheet'!P135)</f>
        <v>Muslim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XXXX0290</v>
      </c>
      <c r="U135" s="20" t="str">
        <f>IF('S.D. Paste sheet'!U135="","",'S.D. Paste sheet'!U135)</f>
        <v>VBBIUSG</v>
      </c>
      <c r="V135" s="20">
        <f>IF('S.D. Paste sheet'!V135="","",'S.D. Paste sheet'!V135)</f>
        <v>7726908818</v>
      </c>
      <c r="W135" s="20" t="str">
        <f>IF('S.D. Paste sheet'!W135="","",'S.D. Paste sheet'!W135)</f>
        <v>MIYA MANGARI,RAIPUR,BAR,306105</v>
      </c>
      <c r="X135" s="20">
        <f>IF('S.D. Paste sheet'!X135="","",'S.D. Paste sheet'!X135)</f>
        <v>33000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Yes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3</v>
      </c>
      <c r="AE135" s="29"/>
      <c r="AF135" t="str">
        <f>IF(AK135="","",IF(AK135&gt;0,COUNT($AG$2:AG135),""))</f>
        <v/>
      </c>
      <c r="AG135" s="25" t="str">
        <f t="shared" si="66"/>
        <v/>
      </c>
      <c r="AH135" s="25" t="str">
        <f t="shared" si="67"/>
        <v/>
      </c>
      <c r="AI135" s="25" t="str">
        <f t="shared" si="68"/>
        <v/>
      </c>
      <c r="AJ135" s="25" t="str">
        <f t="shared" si="69"/>
        <v/>
      </c>
      <c r="AK135" s="25" t="str">
        <f t="shared" si="70"/>
        <v/>
      </c>
      <c r="AL135" s="25" t="str">
        <f t="shared" si="71"/>
        <v/>
      </c>
      <c r="AM135" s="25" t="str">
        <f t="shared" si="72"/>
        <v/>
      </c>
      <c r="AN135" s="25" t="str">
        <f t="shared" si="73"/>
        <v/>
      </c>
      <c r="AO135" s="25" t="str">
        <f t="shared" si="74"/>
        <v/>
      </c>
      <c r="AP135" s="25" t="str">
        <f t="shared" si="75"/>
        <v/>
      </c>
      <c r="AQ135" s="25" t="str">
        <f t="shared" si="76"/>
        <v/>
      </c>
      <c r="AR135" s="25" t="str">
        <f t="shared" si="77"/>
        <v/>
      </c>
      <c r="AS135" s="25" t="str">
        <f t="shared" si="78"/>
        <v/>
      </c>
      <c r="AT135" s="25" t="str">
        <f t="shared" si="79"/>
        <v/>
      </c>
      <c r="AU135" s="25" t="str">
        <f t="shared" si="80"/>
        <v/>
      </c>
      <c r="AV135" s="25" t="str">
        <f t="shared" si="81"/>
        <v/>
      </c>
      <c r="AX135" t="str">
        <f>IF(BC135="","",IF(BC135&gt;0,COUNT($AY$2:AY135),""))</f>
        <v/>
      </c>
      <c r="AY135" s="25" t="str">
        <f t="shared" si="82"/>
        <v/>
      </c>
      <c r="AZ135" s="25" t="str">
        <f t="shared" si="83"/>
        <v/>
      </c>
      <c r="BA135" s="25" t="str">
        <f t="shared" si="84"/>
        <v/>
      </c>
      <c r="BB135" s="25" t="str">
        <f t="shared" si="85"/>
        <v/>
      </c>
      <c r="BC135" s="25" t="str">
        <f t="shared" si="86"/>
        <v/>
      </c>
      <c r="BD135" s="25" t="str">
        <f t="shared" si="87"/>
        <v/>
      </c>
      <c r="BE135" s="25" t="str">
        <f t="shared" si="88"/>
        <v/>
      </c>
      <c r="BF135" s="25" t="str">
        <f t="shared" si="89"/>
        <v/>
      </c>
      <c r="BG135" s="25" t="str">
        <f t="shared" si="90"/>
        <v/>
      </c>
      <c r="BH135" s="25" t="str">
        <f t="shared" si="91"/>
        <v/>
      </c>
      <c r="BI135" s="25" t="str">
        <f t="shared" si="92"/>
        <v/>
      </c>
      <c r="BJ135" s="25" t="str">
        <f t="shared" si="93"/>
        <v/>
      </c>
      <c r="BK135" s="25" t="str">
        <f t="shared" si="94"/>
        <v/>
      </c>
      <c r="BL135" s="25" t="str">
        <f t="shared" si="95"/>
        <v/>
      </c>
      <c r="BM135" s="25" t="str">
        <f t="shared" si="96"/>
        <v/>
      </c>
      <c r="BN135" s="25" t="str">
        <f t="shared" si="97"/>
        <v/>
      </c>
    </row>
    <row r="136" spans="1:66" ht="30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772</v>
      </c>
      <c r="D136" s="20">
        <f>IF('S.D. Paste sheet'!D136="","",'S.D. Paste sheet'!D136)</f>
        <v>44061</v>
      </c>
      <c r="E136" s="20" t="str">
        <f>IF('S.D. Paste sheet'!E136="","",UPPER('S.D. Paste sheet'!E136))</f>
        <v>TAMANNA</v>
      </c>
      <c r="F136" s="20" t="str">
        <f>IF('S.D. Paste sheet'!F136="","",'S.D. Paste sheet'!F136)</f>
        <v/>
      </c>
      <c r="G136" s="20" t="str">
        <f>IF('S.D. Paste sheet'!G136="","",UPPER('S.D. Paste sheet'!G136))</f>
        <v>PARAS RAM GEHLOT</v>
      </c>
      <c r="H136" s="20" t="str">
        <f>IF('S.D. Paste sheet'!H136="","",UPPER('S.D. Paste sheet'!H136))</f>
        <v>RINKU GEHLOT</v>
      </c>
      <c r="I136" s="20" t="str">
        <f>IF('S.D. Paste sheet'!I136="","",'S.D. Paste sheet'!I136)</f>
        <v>F</v>
      </c>
      <c r="J136" s="20">
        <f>IF('S.D. Paste sheet'!J136="","",'S.D. Paste sheet'!J136)</f>
        <v>41035</v>
      </c>
      <c r="K136" s="20">
        <f>IF('S.D. Paste sheet'!K136="","",'S.D. Paste sheet'!K136)</f>
        <v>423</v>
      </c>
      <c r="L136" s="20" t="str">
        <f>IF('S.D. Paste sheet'!L136="","",'S.D. Paste sheet'!L136)</f>
        <v/>
      </c>
      <c r="M136" s="20">
        <f>IF('S.D. Paste sheet'!M136="","",'S.D. Paste sheet'!M136)</f>
        <v>41</v>
      </c>
      <c r="N136" s="20">
        <f>IF('S.D. Paste sheet'!N136="","",'S.D. Paste sheet'!N136)</f>
        <v>32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XXXX8282</v>
      </c>
      <c r="U136" s="20" t="str">
        <f>IF('S.D. Paste sheet'!U136="","",'S.D. Paste sheet'!U136)</f>
        <v/>
      </c>
      <c r="V136" s="20">
        <f>IF('S.D. Paste sheet'!V136="","",'S.D. Paste sheet'!V136)</f>
        <v>9950616286</v>
      </c>
      <c r="W136" s="20" t="str">
        <f>IF('S.D. Paste sheet'!W136="","",'S.D. Paste sheet'!W136)</f>
        <v>MAIN MARKET,RAIPUR,BAR,306105</v>
      </c>
      <c r="X136" s="20">
        <f>IF('S.D. Paste sheet'!X136="","",'S.D. Paste sheet'!X136)</f>
        <v>100000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 t="str">
        <f>IF(AK136="","",IF(AK136&gt;0,COUNT($AG$2:AG136),""))</f>
        <v/>
      </c>
      <c r="AG136" s="25" t="str">
        <f t="shared" si="66"/>
        <v/>
      </c>
      <c r="AH136" s="25" t="str">
        <f t="shared" si="67"/>
        <v/>
      </c>
      <c r="AI136" s="25" t="str">
        <f t="shared" si="68"/>
        <v/>
      </c>
      <c r="AJ136" s="25" t="str">
        <f t="shared" si="69"/>
        <v/>
      </c>
      <c r="AK136" s="25" t="str">
        <f t="shared" si="70"/>
        <v/>
      </c>
      <c r="AL136" s="25" t="str">
        <f t="shared" si="71"/>
        <v/>
      </c>
      <c r="AM136" s="25" t="str">
        <f t="shared" si="72"/>
        <v/>
      </c>
      <c r="AN136" s="25" t="str">
        <f t="shared" si="73"/>
        <v/>
      </c>
      <c r="AO136" s="25" t="str">
        <f t="shared" si="74"/>
        <v/>
      </c>
      <c r="AP136" s="25" t="str">
        <f t="shared" si="75"/>
        <v/>
      </c>
      <c r="AQ136" s="25" t="str">
        <f t="shared" si="76"/>
        <v/>
      </c>
      <c r="AR136" s="25" t="str">
        <f t="shared" si="77"/>
        <v/>
      </c>
      <c r="AS136" s="25" t="str">
        <f t="shared" si="78"/>
        <v/>
      </c>
      <c r="AT136" s="25" t="str">
        <f t="shared" si="79"/>
        <v/>
      </c>
      <c r="AU136" s="25" t="str">
        <f t="shared" si="80"/>
        <v/>
      </c>
      <c r="AV136" s="25" t="str">
        <f t="shared" si="81"/>
        <v/>
      </c>
      <c r="AX136" t="str">
        <f>IF(BC136="","",IF(BC136&gt;0,COUNT($AY$2:AY136),""))</f>
        <v/>
      </c>
      <c r="AY136" s="25" t="str">
        <f t="shared" si="82"/>
        <v/>
      </c>
      <c r="AZ136" s="25" t="str">
        <f t="shared" si="83"/>
        <v/>
      </c>
      <c r="BA136" s="25" t="str">
        <f t="shared" si="84"/>
        <v/>
      </c>
      <c r="BB136" s="25" t="str">
        <f t="shared" si="85"/>
        <v/>
      </c>
      <c r="BC136" s="25" t="str">
        <f t="shared" si="86"/>
        <v/>
      </c>
      <c r="BD136" s="25" t="str">
        <f t="shared" si="87"/>
        <v/>
      </c>
      <c r="BE136" s="25" t="str">
        <f t="shared" si="88"/>
        <v/>
      </c>
      <c r="BF136" s="25" t="str">
        <f t="shared" si="89"/>
        <v/>
      </c>
      <c r="BG136" s="25" t="str">
        <f t="shared" si="90"/>
        <v/>
      </c>
      <c r="BH136" s="25" t="str">
        <f t="shared" si="91"/>
        <v/>
      </c>
      <c r="BI136" s="25" t="str">
        <f t="shared" si="92"/>
        <v/>
      </c>
      <c r="BJ136" s="25" t="str">
        <f t="shared" si="93"/>
        <v/>
      </c>
      <c r="BK136" s="25" t="str">
        <f t="shared" si="94"/>
        <v/>
      </c>
      <c r="BL136" s="25" t="str">
        <f t="shared" si="95"/>
        <v/>
      </c>
      <c r="BM136" s="25" t="str">
        <f t="shared" si="96"/>
        <v/>
      </c>
      <c r="BN136" s="25" t="str">
        <f t="shared" si="97"/>
        <v/>
      </c>
    </row>
    <row r="137" spans="1:66" ht="30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588</v>
      </c>
      <c r="D137" s="20">
        <f>IF('S.D. Paste sheet'!D137="","",'S.D. Paste sheet'!D137)</f>
        <v>43312</v>
      </c>
      <c r="E137" s="20" t="str">
        <f>IF('S.D. Paste sheet'!E137="","",UPPER('S.D. Paste sheet'!E137))</f>
        <v>TANVEER SHAH</v>
      </c>
      <c r="F137" s="20" t="str">
        <f>IF('S.D. Paste sheet'!F137="","",'S.D. Paste sheet'!F137)</f>
        <v/>
      </c>
      <c r="G137" s="20" t="str">
        <f>IF('S.D. Paste sheet'!G137="","",UPPER('S.D. Paste sheet'!G137))</f>
        <v>AYYUB SHAH</v>
      </c>
      <c r="H137" s="20" t="str">
        <f>IF('S.D. Paste sheet'!H137="","",UPPER('S.D. Paste sheet'!H137))</f>
        <v>SAYRA BANO</v>
      </c>
      <c r="I137" s="20" t="str">
        <f>IF('S.D. Paste sheet'!I137="","",'S.D. Paste sheet'!I137)</f>
        <v>M</v>
      </c>
      <c r="J137" s="20">
        <f>IF('S.D. Paste sheet'!J137="","",'S.D. Paste sheet'!J137)</f>
        <v>41319</v>
      </c>
      <c r="K137" s="20">
        <f>IF('S.D. Paste sheet'!K137="","",'S.D. Paste sheet'!K137)</f>
        <v>424</v>
      </c>
      <c r="L137" s="20" t="str">
        <f>IF('S.D. Paste sheet'!L137="","",'S.D. Paste sheet'!L137)</f>
        <v/>
      </c>
      <c r="M137" s="20">
        <f>IF('S.D. Paste sheet'!M137="","",'S.D. Paste sheet'!M137)</f>
        <v>41</v>
      </c>
      <c r="N137" s="20">
        <f>IF('S.D. Paste sheet'!N137="","",'S.D. Paste sheet'!N137)</f>
        <v>15</v>
      </c>
      <c r="O137" s="20" t="str">
        <f>IF('S.D. Paste sheet'!O137="","",'S.D. Paste sheet'!O137)</f>
        <v>OBC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XXXX3376</v>
      </c>
      <c r="U137" s="20" t="str">
        <f>IF('S.D. Paste sheet'!U137="","",'S.D. Paste sheet'!U137)</f>
        <v>BHNRTRN</v>
      </c>
      <c r="V137" s="20">
        <f>IF('S.D. Paste sheet'!V137="","",'S.D. Paste sheet'!V137)</f>
        <v>9928049530</v>
      </c>
      <c r="W137" s="20" t="str">
        <f>IF('S.D. Paste sheet'!W137="","",'S.D. Paste sheet'!W137)</f>
        <v>MIYA MANGARI BAR,RAIPUR,Bar,306105</v>
      </c>
      <c r="X137" s="20">
        <f>IF('S.D. Paste sheet'!X137="","",'S.D. Paste sheet'!X137)</f>
        <v>34000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29"/>
      <c r="AF137" t="str">
        <f>IF(AK137="","",IF(AK137&gt;0,COUNT($AG$2:AG137),""))</f>
        <v/>
      </c>
      <c r="AG137" s="25" t="str">
        <f t="shared" si="66"/>
        <v/>
      </c>
      <c r="AH137" s="25" t="str">
        <f t="shared" si="67"/>
        <v/>
      </c>
      <c r="AI137" s="25" t="str">
        <f t="shared" si="68"/>
        <v/>
      </c>
      <c r="AJ137" s="25" t="str">
        <f t="shared" si="69"/>
        <v/>
      </c>
      <c r="AK137" s="25" t="str">
        <f t="shared" si="70"/>
        <v/>
      </c>
      <c r="AL137" s="25" t="str">
        <f t="shared" si="71"/>
        <v/>
      </c>
      <c r="AM137" s="25" t="str">
        <f t="shared" si="72"/>
        <v/>
      </c>
      <c r="AN137" s="25" t="str">
        <f t="shared" si="73"/>
        <v/>
      </c>
      <c r="AO137" s="25" t="str">
        <f t="shared" si="74"/>
        <v/>
      </c>
      <c r="AP137" s="25" t="str">
        <f t="shared" si="75"/>
        <v/>
      </c>
      <c r="AQ137" s="25" t="str">
        <f t="shared" si="76"/>
        <v/>
      </c>
      <c r="AR137" s="25" t="str">
        <f t="shared" si="77"/>
        <v/>
      </c>
      <c r="AS137" s="25" t="str">
        <f t="shared" si="78"/>
        <v/>
      </c>
      <c r="AT137" s="25" t="str">
        <f t="shared" si="79"/>
        <v/>
      </c>
      <c r="AU137" s="25" t="str">
        <f t="shared" si="80"/>
        <v/>
      </c>
      <c r="AV137" s="25" t="str">
        <f t="shared" si="81"/>
        <v/>
      </c>
      <c r="AX137" t="str">
        <f>IF(BC137="","",IF(BC137&gt;0,COUNT($AY$2:AY137),""))</f>
        <v/>
      </c>
      <c r="AY137" s="25" t="str">
        <f t="shared" si="82"/>
        <v/>
      </c>
      <c r="AZ137" s="25" t="str">
        <f t="shared" si="83"/>
        <v/>
      </c>
      <c r="BA137" s="25" t="str">
        <f t="shared" si="84"/>
        <v/>
      </c>
      <c r="BB137" s="25" t="str">
        <f t="shared" si="85"/>
        <v/>
      </c>
      <c r="BC137" s="25" t="str">
        <f t="shared" si="86"/>
        <v/>
      </c>
      <c r="BD137" s="25" t="str">
        <f t="shared" si="87"/>
        <v/>
      </c>
      <c r="BE137" s="25" t="str">
        <f t="shared" si="88"/>
        <v/>
      </c>
      <c r="BF137" s="25" t="str">
        <f t="shared" si="89"/>
        <v/>
      </c>
      <c r="BG137" s="25" t="str">
        <f t="shared" si="90"/>
        <v/>
      </c>
      <c r="BH137" s="25" t="str">
        <f t="shared" si="91"/>
        <v/>
      </c>
      <c r="BI137" s="25" t="str">
        <f t="shared" si="92"/>
        <v/>
      </c>
      <c r="BJ137" s="25" t="str">
        <f t="shared" si="93"/>
        <v/>
      </c>
      <c r="BK137" s="25" t="str">
        <f t="shared" si="94"/>
        <v/>
      </c>
      <c r="BL137" s="25" t="str">
        <f t="shared" si="95"/>
        <v/>
      </c>
      <c r="BM137" s="25" t="str">
        <f t="shared" si="96"/>
        <v/>
      </c>
      <c r="BN137" s="25" t="str">
        <f t="shared" si="97"/>
        <v/>
      </c>
    </row>
    <row r="138" spans="1:66" ht="30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773</v>
      </c>
      <c r="D138" s="20">
        <f>IF('S.D. Paste sheet'!D138="","",'S.D. Paste sheet'!D138)</f>
        <v>43384</v>
      </c>
      <c r="E138" s="20" t="str">
        <f>IF('S.D. Paste sheet'!E138="","",UPPER('S.D. Paste sheet'!E138))</f>
        <v>TARUN TANWAR</v>
      </c>
      <c r="F138" s="20" t="str">
        <f>IF('S.D. Paste sheet'!F138="","",'S.D. Paste sheet'!F138)</f>
        <v/>
      </c>
      <c r="G138" s="20" t="str">
        <f>IF('S.D. Paste sheet'!G138="","",UPPER('S.D. Paste sheet'!G138))</f>
        <v>MAHENDRA KUMAR</v>
      </c>
      <c r="H138" s="20" t="str">
        <f>IF('S.D. Paste sheet'!H138="","",UPPER('S.D. Paste sheet'!H138))</f>
        <v>CHANDA</v>
      </c>
      <c r="I138" s="20" t="str">
        <f>IF('S.D. Paste sheet'!I138="","",'S.D. Paste sheet'!I138)</f>
        <v>M</v>
      </c>
      <c r="J138" s="20">
        <f>IF('S.D. Paste sheet'!J138="","",'S.D. Paste sheet'!J138)</f>
        <v>41336</v>
      </c>
      <c r="K138" s="20">
        <f>IF('S.D. Paste sheet'!K138="","",'S.D. Paste sheet'!K138)</f>
        <v>425</v>
      </c>
      <c r="L138" s="20" t="str">
        <f>IF('S.D. Paste sheet'!L138="","",'S.D. Paste sheet'!L138)</f>
        <v/>
      </c>
      <c r="M138" s="20">
        <f>IF('S.D. Paste sheet'!M138="","",'S.D. Paste sheet'!M138)</f>
        <v>41</v>
      </c>
      <c r="N138" s="20">
        <f>IF('S.D. Paste sheet'!N138="","",'S.D. Paste sheet'!N138)</f>
        <v>29</v>
      </c>
      <c r="O138" s="20" t="str">
        <f>IF('S.D. Paste sheet'!O138="","",'S.D. Paste sheet'!O138)</f>
        <v>SC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XXXX6292</v>
      </c>
      <c r="U138" s="20" t="str">
        <f>IF('S.D. Paste sheet'!U138="","",'S.D. Paste sheet'!U138)</f>
        <v/>
      </c>
      <c r="V138" s="20">
        <f>IF('S.D. Paste sheet'!V138="","",'S.D. Paste sheet'!V138)</f>
        <v>9929002416</v>
      </c>
      <c r="W138" s="20" t="str">
        <f>IF('S.D. Paste sheet'!W138="","",'S.D. Paste sheet'!W138)</f>
        <v>MEGARDA,RAIPUR,MEGARDA DEEPAWAS,306304</v>
      </c>
      <c r="X138" s="20">
        <f>IF('S.D. Paste sheet'!X138="","",'S.D. Paste sheet'!X138)</f>
        <v>300000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9</v>
      </c>
      <c r="AC138" s="20" t="str">
        <f>IF('S.D. Paste sheet'!AC138="","",'S.D. Paste sheet'!AC138)</f>
        <v>None</v>
      </c>
      <c r="AD138" s="20">
        <f>IF('S.D. Paste sheet'!AD138="","",'S.D. Paste sheet'!AD138)</f>
        <v>1</v>
      </c>
      <c r="AE138" s="29"/>
      <c r="AF138" t="str">
        <f>IF(AK138="","",IF(AK138&gt;0,COUNT($AG$2:AG138),""))</f>
        <v/>
      </c>
      <c r="AG138" s="25" t="str">
        <f t="shared" si="66"/>
        <v/>
      </c>
      <c r="AH138" s="25" t="str">
        <f t="shared" si="67"/>
        <v/>
      </c>
      <c r="AI138" s="25" t="str">
        <f t="shared" si="68"/>
        <v/>
      </c>
      <c r="AJ138" s="25" t="str">
        <f t="shared" si="69"/>
        <v/>
      </c>
      <c r="AK138" s="25" t="str">
        <f t="shared" si="70"/>
        <v/>
      </c>
      <c r="AL138" s="25" t="str">
        <f t="shared" si="71"/>
        <v/>
      </c>
      <c r="AM138" s="25" t="str">
        <f t="shared" si="72"/>
        <v/>
      </c>
      <c r="AN138" s="25" t="str">
        <f t="shared" si="73"/>
        <v/>
      </c>
      <c r="AO138" s="25" t="str">
        <f t="shared" si="74"/>
        <v/>
      </c>
      <c r="AP138" s="25" t="str">
        <f t="shared" si="75"/>
        <v/>
      </c>
      <c r="AQ138" s="25" t="str">
        <f t="shared" si="76"/>
        <v/>
      </c>
      <c r="AR138" s="25" t="str">
        <f t="shared" si="77"/>
        <v/>
      </c>
      <c r="AS138" s="25" t="str">
        <f t="shared" si="78"/>
        <v/>
      </c>
      <c r="AT138" s="25" t="str">
        <f t="shared" si="79"/>
        <v/>
      </c>
      <c r="AU138" s="25" t="str">
        <f t="shared" si="80"/>
        <v/>
      </c>
      <c r="AV138" s="25" t="str">
        <f t="shared" si="81"/>
        <v/>
      </c>
      <c r="AX138" t="str">
        <f>IF(BC138="","",IF(BC138&gt;0,COUNT($AY$2:AY138),""))</f>
        <v/>
      </c>
      <c r="AY138" s="25" t="str">
        <f t="shared" si="82"/>
        <v/>
      </c>
      <c r="AZ138" s="25" t="str">
        <f t="shared" si="83"/>
        <v/>
      </c>
      <c r="BA138" s="25" t="str">
        <f t="shared" si="84"/>
        <v/>
      </c>
      <c r="BB138" s="25" t="str">
        <f t="shared" si="85"/>
        <v/>
      </c>
      <c r="BC138" s="25" t="str">
        <f t="shared" si="86"/>
        <v/>
      </c>
      <c r="BD138" s="25" t="str">
        <f t="shared" si="87"/>
        <v/>
      </c>
      <c r="BE138" s="25" t="str">
        <f t="shared" si="88"/>
        <v/>
      </c>
      <c r="BF138" s="25" t="str">
        <f t="shared" si="89"/>
        <v/>
      </c>
      <c r="BG138" s="25" t="str">
        <f t="shared" si="90"/>
        <v/>
      </c>
      <c r="BH138" s="25" t="str">
        <f t="shared" si="91"/>
        <v/>
      </c>
      <c r="BI138" s="25" t="str">
        <f t="shared" si="92"/>
        <v/>
      </c>
      <c r="BJ138" s="25" t="str">
        <f t="shared" si="93"/>
        <v/>
      </c>
      <c r="BK138" s="25" t="str">
        <f t="shared" si="94"/>
        <v/>
      </c>
      <c r="BL138" s="25" t="str">
        <f t="shared" si="95"/>
        <v/>
      </c>
      <c r="BM138" s="25" t="str">
        <f t="shared" si="96"/>
        <v/>
      </c>
      <c r="BN138" s="25" t="str">
        <f t="shared" si="97"/>
        <v/>
      </c>
    </row>
    <row r="139" spans="1:66" ht="30">
      <c r="A139" s="20">
        <f>IF('S.D. Paste sheet'!A139="","",'S.D. Paste sheet'!A139)</f>
        <v>4</v>
      </c>
      <c r="B139" s="20" t="str">
        <f>IF('S.D. Paste sheet'!B139="","",'S.D. Paste sheet'!B139)</f>
        <v>A</v>
      </c>
      <c r="C139" s="20">
        <f>IF('S.D. Paste sheet'!C139="","",'S.D. Paste sheet'!C139)</f>
        <v>581</v>
      </c>
      <c r="D139" s="20">
        <f>IF('S.D. Paste sheet'!D139="","",'S.D. Paste sheet'!D139)</f>
        <v>43304</v>
      </c>
      <c r="E139" s="20" t="str">
        <f>IF('S.D. Paste sheet'!E139="","",UPPER('S.D. Paste sheet'!E139))</f>
        <v>TEENA</v>
      </c>
      <c r="F139" s="20" t="str">
        <f>IF('S.D. Paste sheet'!F139="","",'S.D. Paste sheet'!F139)</f>
        <v/>
      </c>
      <c r="G139" s="20" t="str">
        <f>IF('S.D. Paste sheet'!G139="","",UPPER('S.D. Paste sheet'!G139))</f>
        <v>DHARMA RAM</v>
      </c>
      <c r="H139" s="20" t="str">
        <f>IF('S.D. Paste sheet'!H139="","",UPPER('S.D. Paste sheet'!H139))</f>
        <v>KANTA</v>
      </c>
      <c r="I139" s="20" t="str">
        <f>IF('S.D. Paste sheet'!I139="","",'S.D. Paste sheet'!I139)</f>
        <v>F</v>
      </c>
      <c r="J139" s="20">
        <f>IF('S.D. Paste sheet'!J139="","",'S.D. Paste sheet'!J139)</f>
        <v>41414</v>
      </c>
      <c r="K139" s="20">
        <f>IF('S.D. Paste sheet'!K139="","",'S.D. Paste sheet'!K139)</f>
        <v>426</v>
      </c>
      <c r="L139" s="20" t="str">
        <f>IF('S.D. Paste sheet'!L139="","",'S.D. Paste sheet'!L139)</f>
        <v/>
      </c>
      <c r="M139" s="20">
        <f>IF('S.D. Paste sheet'!M139="","",'S.D. Paste sheet'!M139)</f>
        <v>41</v>
      </c>
      <c r="N139" s="20">
        <f>IF('S.D. Paste sheet'!N139="","",'S.D. Paste sheet'!N139)</f>
        <v>33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XXXX1906</v>
      </c>
      <c r="U139" s="20" t="str">
        <f>IF('S.D. Paste sheet'!U139="","",'S.D. Paste sheet'!U139)</f>
        <v>VTPZTKP</v>
      </c>
      <c r="V139" s="20">
        <f>IF('S.D. Paste sheet'!V139="","",'S.D. Paste sheet'!V139)</f>
        <v>7568842249</v>
      </c>
      <c r="W139" s="20" t="str">
        <f>IF('S.D. Paste sheet'!W139="","",'S.D. Paste sheet'!W139)</f>
        <v>SANKAR MAHARAJ KI DHUNI BAR,RAIPUR,BAR,306105</v>
      </c>
      <c r="X139" s="20">
        <f>IF('S.D. Paste sheet'!X139="","",'S.D. Paste sheet'!X139)</f>
        <v>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9</v>
      </c>
      <c r="AC139" s="20" t="str">
        <f>IF('S.D. Paste sheet'!AC139="","",'S.D. Paste sheet'!AC139)</f>
        <v>None</v>
      </c>
      <c r="AD139" s="20">
        <f>IF('S.D. Paste sheet'!AD139="","",'S.D. Paste sheet'!AD139)</f>
        <v>2</v>
      </c>
      <c r="AE139" s="29"/>
      <c r="AF139" t="str">
        <f>IF(AK139="","",IF(AK139&gt;0,COUNT($AG$2:AG139),""))</f>
        <v/>
      </c>
      <c r="AG139" s="25" t="str">
        <f t="shared" si="66"/>
        <v/>
      </c>
      <c r="AH139" s="25" t="str">
        <f t="shared" si="67"/>
        <v/>
      </c>
      <c r="AI139" s="25" t="str">
        <f t="shared" si="68"/>
        <v/>
      </c>
      <c r="AJ139" s="25" t="str">
        <f t="shared" si="69"/>
        <v/>
      </c>
      <c r="AK139" s="25" t="str">
        <f t="shared" si="70"/>
        <v/>
      </c>
      <c r="AL139" s="25" t="str">
        <f t="shared" si="71"/>
        <v/>
      </c>
      <c r="AM139" s="25" t="str">
        <f t="shared" si="72"/>
        <v/>
      </c>
      <c r="AN139" s="25" t="str">
        <f t="shared" si="73"/>
        <v/>
      </c>
      <c r="AO139" s="25" t="str">
        <f t="shared" si="74"/>
        <v/>
      </c>
      <c r="AP139" s="25" t="str">
        <f t="shared" si="75"/>
        <v/>
      </c>
      <c r="AQ139" s="25" t="str">
        <f t="shared" si="76"/>
        <v/>
      </c>
      <c r="AR139" s="25" t="str">
        <f t="shared" si="77"/>
        <v/>
      </c>
      <c r="AS139" s="25" t="str">
        <f t="shared" si="78"/>
        <v/>
      </c>
      <c r="AT139" s="25" t="str">
        <f t="shared" si="79"/>
        <v/>
      </c>
      <c r="AU139" s="25" t="str">
        <f t="shared" si="80"/>
        <v/>
      </c>
      <c r="AV139" s="25" t="str">
        <f t="shared" si="81"/>
        <v/>
      </c>
      <c r="AX139" t="str">
        <f>IF(BC139="","",IF(BC139&gt;0,COUNT($AY$2:AY139),""))</f>
        <v/>
      </c>
      <c r="AY139" s="25" t="str">
        <f t="shared" si="82"/>
        <v/>
      </c>
      <c r="AZ139" s="25" t="str">
        <f t="shared" si="83"/>
        <v/>
      </c>
      <c r="BA139" s="25" t="str">
        <f t="shared" si="84"/>
        <v/>
      </c>
      <c r="BB139" s="25" t="str">
        <f t="shared" si="85"/>
        <v/>
      </c>
      <c r="BC139" s="25" t="str">
        <f t="shared" si="86"/>
        <v/>
      </c>
      <c r="BD139" s="25" t="str">
        <f t="shared" si="87"/>
        <v/>
      </c>
      <c r="BE139" s="25" t="str">
        <f t="shared" si="88"/>
        <v/>
      </c>
      <c r="BF139" s="25" t="str">
        <f t="shared" si="89"/>
        <v/>
      </c>
      <c r="BG139" s="25" t="str">
        <f t="shared" si="90"/>
        <v/>
      </c>
      <c r="BH139" s="25" t="str">
        <f t="shared" si="91"/>
        <v/>
      </c>
      <c r="BI139" s="25" t="str">
        <f t="shared" si="92"/>
        <v/>
      </c>
      <c r="BJ139" s="25" t="str">
        <f t="shared" si="93"/>
        <v/>
      </c>
      <c r="BK139" s="25" t="str">
        <f t="shared" si="94"/>
        <v/>
      </c>
      <c r="BL139" s="25" t="str">
        <f t="shared" si="95"/>
        <v/>
      </c>
      <c r="BM139" s="25" t="str">
        <f t="shared" si="96"/>
        <v/>
      </c>
      <c r="BN139" s="25" t="str">
        <f t="shared" si="97"/>
        <v/>
      </c>
    </row>
    <row r="140" spans="1:66" ht="30">
      <c r="A140" s="20">
        <f>IF('S.D. Paste sheet'!A140="","",'S.D. Paste sheet'!A140)</f>
        <v>4</v>
      </c>
      <c r="B140" s="20" t="str">
        <f>IF('S.D. Paste sheet'!B140="","",'S.D. Paste sheet'!B140)</f>
        <v>A</v>
      </c>
      <c r="C140" s="20">
        <f>IF('S.D. Paste sheet'!C140="","",'S.D. Paste sheet'!C140)</f>
        <v>712</v>
      </c>
      <c r="D140" s="20">
        <f>IF('S.D. Paste sheet'!D140="","",'S.D. Paste sheet'!D140)</f>
        <v>43736</v>
      </c>
      <c r="E140" s="20" t="str">
        <f>IF('S.D. Paste sheet'!E140="","",UPPER('S.D. Paste sheet'!E140))</f>
        <v>VANDANA DEVI</v>
      </c>
      <c r="F140" s="20" t="str">
        <f>IF('S.D. Paste sheet'!F140="","",'S.D. Paste sheet'!F140)</f>
        <v/>
      </c>
      <c r="G140" s="20" t="str">
        <f>IF('S.D. Paste sheet'!G140="","",UPPER('S.D. Paste sheet'!G140))</f>
        <v>MANOHAR PANWAR</v>
      </c>
      <c r="H140" s="20" t="str">
        <f>IF('S.D. Paste sheet'!H140="","",UPPER('S.D. Paste sheet'!H140))</f>
        <v>PADMA</v>
      </c>
      <c r="I140" s="20" t="str">
        <f>IF('S.D. Paste sheet'!I140="","",'S.D. Paste sheet'!I140)</f>
        <v>F</v>
      </c>
      <c r="J140" s="20">
        <f>IF('S.D. Paste sheet'!J140="","",'S.D. Paste sheet'!J140)</f>
        <v>40544</v>
      </c>
      <c r="K140" s="20">
        <f>IF('S.D. Paste sheet'!K140="","",'S.D. Paste sheet'!K140)</f>
        <v>427</v>
      </c>
      <c r="L140" s="20" t="str">
        <f>IF('S.D. Paste sheet'!L140="","",'S.D. Paste sheet'!L140)</f>
        <v/>
      </c>
      <c r="M140" s="20">
        <f>IF('S.D. Paste sheet'!M140="","",'S.D. Paste sheet'!M140)</f>
        <v>41</v>
      </c>
      <c r="N140" s="20">
        <f>IF('S.D. Paste sheet'!N140="","",'S.D. Paste sheet'!N140)</f>
        <v>0</v>
      </c>
      <c r="O140" s="20" t="str">
        <f>IF('S.D. Paste sheet'!O140="","",'S.D. Paste sheet'!O140)</f>
        <v>SC</v>
      </c>
      <c r="P140" s="20" t="str">
        <f>IF('S.D. Paste sheet'!P140="","",'S.D. Paste sheet'!P140)</f>
        <v>Hindu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XXXX4142</v>
      </c>
      <c r="U140" s="20" t="str">
        <f>IF('S.D. Paste sheet'!U140="","",'S.D. Paste sheet'!U140)</f>
        <v>VVNSCCN</v>
      </c>
      <c r="V140" s="20">
        <f>IF('S.D. Paste sheet'!V140="","",'S.D. Paste sheet'!V140)</f>
        <v>7357801584</v>
      </c>
      <c r="W140" s="20" t="str">
        <f>IF('S.D. Paste sheet'!W140="","",'S.D. Paste sheet'!W140)</f>
        <v>GAJANAND MOHALLA,BAR,BAR,306105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No</v>
      </c>
      <c r="AB140" s="20">
        <f>IF('S.D. Paste sheet'!AB140="","",'S.D. Paste sheet'!AB140)</f>
        <v>11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 t="str">
        <f>IF(AK140="","",IF(AK140&gt;0,COUNT($AG$2:AG140),""))</f>
        <v/>
      </c>
      <c r="AG140" s="25" t="str">
        <f t="shared" si="66"/>
        <v/>
      </c>
      <c r="AH140" s="25" t="str">
        <f t="shared" si="67"/>
        <v/>
      </c>
      <c r="AI140" s="25" t="str">
        <f t="shared" si="68"/>
        <v/>
      </c>
      <c r="AJ140" s="25" t="str">
        <f t="shared" si="69"/>
        <v/>
      </c>
      <c r="AK140" s="25" t="str">
        <f t="shared" si="70"/>
        <v/>
      </c>
      <c r="AL140" s="25" t="str">
        <f t="shared" si="71"/>
        <v/>
      </c>
      <c r="AM140" s="25" t="str">
        <f t="shared" si="72"/>
        <v/>
      </c>
      <c r="AN140" s="25" t="str">
        <f t="shared" si="73"/>
        <v/>
      </c>
      <c r="AO140" s="25" t="str">
        <f t="shared" si="74"/>
        <v/>
      </c>
      <c r="AP140" s="25" t="str">
        <f t="shared" si="75"/>
        <v/>
      </c>
      <c r="AQ140" s="25" t="str">
        <f t="shared" si="76"/>
        <v/>
      </c>
      <c r="AR140" s="25" t="str">
        <f t="shared" si="77"/>
        <v/>
      </c>
      <c r="AS140" s="25" t="str">
        <f t="shared" si="78"/>
        <v/>
      </c>
      <c r="AT140" s="25" t="str">
        <f t="shared" si="79"/>
        <v/>
      </c>
      <c r="AU140" s="25" t="str">
        <f t="shared" si="80"/>
        <v/>
      </c>
      <c r="AV140" s="25" t="str">
        <f t="shared" si="81"/>
        <v/>
      </c>
      <c r="AX140" t="str">
        <f>IF(BC140="","",IF(BC140&gt;0,COUNT($AY$2:AY140),""))</f>
        <v/>
      </c>
      <c r="AY140" s="25" t="str">
        <f t="shared" si="82"/>
        <v/>
      </c>
      <c r="AZ140" s="25" t="str">
        <f t="shared" si="83"/>
        <v/>
      </c>
      <c r="BA140" s="25" t="str">
        <f t="shared" si="84"/>
        <v/>
      </c>
      <c r="BB140" s="25" t="str">
        <f t="shared" si="85"/>
        <v/>
      </c>
      <c r="BC140" s="25" t="str">
        <f t="shared" si="86"/>
        <v/>
      </c>
      <c r="BD140" s="25" t="str">
        <f t="shared" si="87"/>
        <v/>
      </c>
      <c r="BE140" s="25" t="str">
        <f t="shared" si="88"/>
        <v/>
      </c>
      <c r="BF140" s="25" t="str">
        <f t="shared" si="89"/>
        <v/>
      </c>
      <c r="BG140" s="25" t="str">
        <f t="shared" si="90"/>
        <v/>
      </c>
      <c r="BH140" s="25" t="str">
        <f t="shared" si="91"/>
        <v/>
      </c>
      <c r="BI140" s="25" t="str">
        <f t="shared" si="92"/>
        <v/>
      </c>
      <c r="BJ140" s="25" t="str">
        <f t="shared" si="93"/>
        <v/>
      </c>
      <c r="BK140" s="25" t="str">
        <f t="shared" si="94"/>
        <v/>
      </c>
      <c r="BL140" s="25" t="str">
        <f t="shared" si="95"/>
        <v/>
      </c>
      <c r="BM140" s="25" t="str">
        <f t="shared" si="96"/>
        <v/>
      </c>
      <c r="BN140" s="25" t="str">
        <f t="shared" si="97"/>
        <v/>
      </c>
    </row>
    <row r="141" spans="1:66" ht="45">
      <c r="A141" s="20">
        <f>IF('S.D. Paste sheet'!A141="","",'S.D. Paste sheet'!A141)</f>
        <v>4</v>
      </c>
      <c r="B141" s="20" t="str">
        <f>IF('S.D. Paste sheet'!B141="","",'S.D. Paste sheet'!B141)</f>
        <v>A</v>
      </c>
      <c r="C141" s="20">
        <f>IF('S.D. Paste sheet'!C141="","",'S.D. Paste sheet'!C141)</f>
        <v>769</v>
      </c>
      <c r="D141" s="20">
        <f>IF('S.D. Paste sheet'!D141="","",'S.D. Paste sheet'!D141)</f>
        <v>44061</v>
      </c>
      <c r="E141" s="20" t="str">
        <f>IF('S.D. Paste sheet'!E141="","",UPPER('S.D. Paste sheet'!E141))</f>
        <v>VEDANSHU PRAJAPAT</v>
      </c>
      <c r="F141" s="20" t="str">
        <f>IF('S.D. Paste sheet'!F141="","",'S.D. Paste sheet'!F141)</f>
        <v/>
      </c>
      <c r="G141" s="20" t="str">
        <f>IF('S.D. Paste sheet'!G141="","",UPPER('S.D. Paste sheet'!G141))</f>
        <v>PRAKASH PRAJAPAT</v>
      </c>
      <c r="H141" s="20" t="str">
        <f>IF('S.D. Paste sheet'!H141="","",UPPER('S.D. Paste sheet'!H141))</f>
        <v>REKHA PRAJAPAT</v>
      </c>
      <c r="I141" s="20" t="str">
        <f>IF('S.D. Paste sheet'!I141="","",'S.D. Paste sheet'!I141)</f>
        <v>M</v>
      </c>
      <c r="J141" s="20">
        <f>IF('S.D. Paste sheet'!J141="","",'S.D. Paste sheet'!J141)</f>
        <v>41023</v>
      </c>
      <c r="K141" s="20">
        <f>IF('S.D. Paste sheet'!K141="","",'S.D. Paste sheet'!K141)</f>
        <v>428</v>
      </c>
      <c r="L141" s="20" t="str">
        <f>IF('S.D. Paste sheet'!L141="","",'S.D. Paste sheet'!L141)</f>
        <v/>
      </c>
      <c r="M141" s="20">
        <f>IF('S.D. Paste sheet'!M141="","",'S.D. Paste sheet'!M141)</f>
        <v>41</v>
      </c>
      <c r="N141" s="20">
        <f>IF('S.D. Paste sheet'!N141="","",'S.D. Paste sheet'!N141)</f>
        <v>35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XXXX1700</v>
      </c>
      <c r="U141" s="20" t="str">
        <f>IF('S.D. Paste sheet'!U141="","",'S.D. Paste sheet'!U141)</f>
        <v/>
      </c>
      <c r="V141" s="20">
        <f>IF('S.D. Paste sheet'!V141="","",'S.D. Paste sheet'!V141)</f>
        <v>9468695968</v>
      </c>
      <c r="W141" s="20" t="str">
        <f>IF('S.D. Paste sheet'!W141="","",'S.D. Paste sheet'!W141)</f>
        <v>HIGHER SECONDAR SCHOOL KE SAAMNE JODHPUR ROAD ,AJEET NAGAR,RAIPUR,BAR,306105</v>
      </c>
      <c r="X141" s="20">
        <f>IF('S.D. Paste sheet'!X141="","",'S.D. Paste sheet'!X141)</f>
        <v>264000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10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 t="str">
        <f>IF(AK141="","",IF(AK141&gt;0,COUNT($AG$2:AG141),""))</f>
        <v/>
      </c>
      <c r="AG141" s="25" t="str">
        <f t="shared" si="66"/>
        <v/>
      </c>
      <c r="AH141" s="25" t="str">
        <f t="shared" si="67"/>
        <v/>
      </c>
      <c r="AI141" s="25" t="str">
        <f t="shared" si="68"/>
        <v/>
      </c>
      <c r="AJ141" s="25" t="str">
        <f t="shared" si="69"/>
        <v/>
      </c>
      <c r="AK141" s="25" t="str">
        <f t="shared" si="70"/>
        <v/>
      </c>
      <c r="AL141" s="25" t="str">
        <f t="shared" si="71"/>
        <v/>
      </c>
      <c r="AM141" s="25" t="str">
        <f t="shared" si="72"/>
        <v/>
      </c>
      <c r="AN141" s="25" t="str">
        <f t="shared" si="73"/>
        <v/>
      </c>
      <c r="AO141" s="25" t="str">
        <f t="shared" si="74"/>
        <v/>
      </c>
      <c r="AP141" s="25" t="str">
        <f t="shared" si="75"/>
        <v/>
      </c>
      <c r="AQ141" s="25" t="str">
        <f t="shared" si="76"/>
        <v/>
      </c>
      <c r="AR141" s="25" t="str">
        <f t="shared" si="77"/>
        <v/>
      </c>
      <c r="AS141" s="25" t="str">
        <f t="shared" si="78"/>
        <v/>
      </c>
      <c r="AT141" s="25" t="str">
        <f t="shared" si="79"/>
        <v/>
      </c>
      <c r="AU141" s="25" t="str">
        <f t="shared" si="80"/>
        <v/>
      </c>
      <c r="AV141" s="25" t="str">
        <f t="shared" si="81"/>
        <v/>
      </c>
      <c r="AX141" t="str">
        <f>IF(BC141="","",IF(BC141&gt;0,COUNT($AY$2:AY141),""))</f>
        <v/>
      </c>
      <c r="AY141" s="25" t="str">
        <f t="shared" si="82"/>
        <v/>
      </c>
      <c r="AZ141" s="25" t="str">
        <f t="shared" si="83"/>
        <v/>
      </c>
      <c r="BA141" s="25" t="str">
        <f t="shared" si="84"/>
        <v/>
      </c>
      <c r="BB141" s="25" t="str">
        <f t="shared" si="85"/>
        <v/>
      </c>
      <c r="BC141" s="25" t="str">
        <f t="shared" si="86"/>
        <v/>
      </c>
      <c r="BD141" s="25" t="str">
        <f t="shared" si="87"/>
        <v/>
      </c>
      <c r="BE141" s="25" t="str">
        <f t="shared" si="88"/>
        <v/>
      </c>
      <c r="BF141" s="25" t="str">
        <f t="shared" si="89"/>
        <v/>
      </c>
      <c r="BG141" s="25" t="str">
        <f t="shared" si="90"/>
        <v/>
      </c>
      <c r="BH141" s="25" t="str">
        <f t="shared" si="91"/>
        <v/>
      </c>
      <c r="BI141" s="25" t="str">
        <f t="shared" si="92"/>
        <v/>
      </c>
      <c r="BJ141" s="25" t="str">
        <f t="shared" si="93"/>
        <v/>
      </c>
      <c r="BK141" s="25" t="str">
        <f t="shared" si="94"/>
        <v/>
      </c>
      <c r="BL141" s="25" t="str">
        <f t="shared" si="95"/>
        <v/>
      </c>
      <c r="BM141" s="25" t="str">
        <f t="shared" si="96"/>
        <v/>
      </c>
      <c r="BN141" s="25" t="str">
        <f t="shared" si="97"/>
        <v/>
      </c>
    </row>
    <row r="142" spans="1:66" ht="30">
      <c r="A142" s="20">
        <f>IF('S.D. Paste sheet'!A142="","",'S.D. Paste sheet'!A142)</f>
        <v>4</v>
      </c>
      <c r="B142" s="20" t="str">
        <f>IF('S.D. Paste sheet'!B142="","",'S.D. Paste sheet'!B142)</f>
        <v>A</v>
      </c>
      <c r="C142" s="20">
        <f>IF('S.D. Paste sheet'!C142="","",'S.D. Paste sheet'!C142)</f>
        <v>961</v>
      </c>
      <c r="D142" s="20">
        <f>IF('S.D. Paste sheet'!D142="","",'S.D. Paste sheet'!D142)</f>
        <v>44401</v>
      </c>
      <c r="E142" s="20" t="str">
        <f>IF('S.D. Paste sheet'!E142="","",UPPER('S.D. Paste sheet'!E142))</f>
        <v>YASHODA KEER</v>
      </c>
      <c r="F142" s="20" t="str">
        <f>IF('S.D. Paste sheet'!F142="","",'S.D. Paste sheet'!F142)</f>
        <v/>
      </c>
      <c r="G142" s="20" t="str">
        <f>IF('S.D. Paste sheet'!G142="","",UPPER('S.D. Paste sheet'!G142))</f>
        <v>PRAKASH</v>
      </c>
      <c r="H142" s="20" t="str">
        <f>IF('S.D. Paste sheet'!H142="","",UPPER('S.D. Paste sheet'!H142))</f>
        <v>SUKHI DEVI</v>
      </c>
      <c r="I142" s="20" t="str">
        <f>IF('S.D. Paste sheet'!I142="","",'S.D. Paste sheet'!I142)</f>
        <v>F</v>
      </c>
      <c r="J142" s="20">
        <f>IF('S.D. Paste sheet'!J142="","",'S.D. Paste sheet'!J142)</f>
        <v>40627</v>
      </c>
      <c r="K142" s="20">
        <f>IF('S.D. Paste sheet'!K142="","",'S.D. Paste sheet'!K142)</f>
        <v>429</v>
      </c>
      <c r="L142" s="20" t="str">
        <f>IF('S.D. Paste sheet'!L142="","",'S.D. Paste sheet'!L142)</f>
        <v/>
      </c>
      <c r="M142" s="20">
        <f>IF('S.D. Paste sheet'!M142="","",'S.D. Paste sheet'!M142)</f>
        <v>41</v>
      </c>
      <c r="N142" s="20">
        <f>IF('S.D. Paste sheet'!N142="","",'S.D. Paste sheet'!N142)</f>
        <v>29</v>
      </c>
      <c r="O142" s="20" t="str">
        <f>IF('S.D. Paste sheet'!O142="","",'S.D. Paste sheet'!O142)</f>
        <v>OBC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XXXX8338</v>
      </c>
      <c r="U142" s="20" t="str">
        <f>IF('S.D. Paste sheet'!U142="","",'S.D. Paste sheet'!U142)</f>
        <v/>
      </c>
      <c r="V142" s="20">
        <f>IF('S.D. Paste sheet'!V142="","",'S.D. Paste sheet'!V142)</f>
        <v>9680913678</v>
      </c>
      <c r="W142" s="20" t="str">
        <f>IF('S.D. Paste sheet'!W142="","",'S.D. Paste sheet'!W142)</f>
        <v>KIRO KA BAS,RAIPUR,BAR,306304</v>
      </c>
      <c r="X142" s="20">
        <f>IF('S.D. Paste sheet'!X142="","",'S.D. Paste sheet'!X142)</f>
        <v>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11</v>
      </c>
      <c r="AC142" s="20" t="str">
        <f>IF('S.D. Paste sheet'!AC142="","",'S.D. Paste sheet'!AC142)</f>
        <v>None</v>
      </c>
      <c r="AD142" s="20">
        <f>IF('S.D. Paste sheet'!AD142="","",'S.D. Paste sheet'!AD142)</f>
        <v>2</v>
      </c>
      <c r="AE142" s="29"/>
      <c r="AF142" t="str">
        <f>IF(AK142="","",IF(AK142&gt;0,COUNT($AG$2:AG142),""))</f>
        <v/>
      </c>
      <c r="AG142" s="25" t="str">
        <f t="shared" si="66"/>
        <v/>
      </c>
      <c r="AH142" s="25" t="str">
        <f t="shared" si="67"/>
        <v/>
      </c>
      <c r="AI142" s="25" t="str">
        <f t="shared" si="68"/>
        <v/>
      </c>
      <c r="AJ142" s="25" t="str">
        <f t="shared" si="69"/>
        <v/>
      </c>
      <c r="AK142" s="25" t="str">
        <f t="shared" si="70"/>
        <v/>
      </c>
      <c r="AL142" s="25" t="str">
        <f t="shared" si="71"/>
        <v/>
      </c>
      <c r="AM142" s="25" t="str">
        <f t="shared" si="72"/>
        <v/>
      </c>
      <c r="AN142" s="25" t="str">
        <f t="shared" si="73"/>
        <v/>
      </c>
      <c r="AO142" s="25" t="str">
        <f t="shared" si="74"/>
        <v/>
      </c>
      <c r="AP142" s="25" t="str">
        <f t="shared" si="75"/>
        <v/>
      </c>
      <c r="AQ142" s="25" t="str">
        <f t="shared" si="76"/>
        <v/>
      </c>
      <c r="AR142" s="25" t="str">
        <f t="shared" si="77"/>
        <v/>
      </c>
      <c r="AS142" s="25" t="str">
        <f t="shared" si="78"/>
        <v/>
      </c>
      <c r="AT142" s="25" t="str">
        <f t="shared" si="79"/>
        <v/>
      </c>
      <c r="AU142" s="25" t="str">
        <f t="shared" si="80"/>
        <v/>
      </c>
      <c r="AV142" s="25" t="str">
        <f t="shared" si="81"/>
        <v/>
      </c>
      <c r="AX142" t="str">
        <f>IF(BC142="","",IF(BC142&gt;0,COUNT($AY$2:AY142),""))</f>
        <v/>
      </c>
      <c r="AY142" s="25" t="str">
        <f t="shared" si="82"/>
        <v/>
      </c>
      <c r="AZ142" s="25" t="str">
        <f t="shared" si="83"/>
        <v/>
      </c>
      <c r="BA142" s="25" t="str">
        <f t="shared" si="84"/>
        <v/>
      </c>
      <c r="BB142" s="25" t="str">
        <f t="shared" si="85"/>
        <v/>
      </c>
      <c r="BC142" s="25" t="str">
        <f t="shared" si="86"/>
        <v/>
      </c>
      <c r="BD142" s="25" t="str">
        <f t="shared" si="87"/>
        <v/>
      </c>
      <c r="BE142" s="25" t="str">
        <f t="shared" si="88"/>
        <v/>
      </c>
      <c r="BF142" s="25" t="str">
        <f t="shared" si="89"/>
        <v/>
      </c>
      <c r="BG142" s="25" t="str">
        <f t="shared" si="90"/>
        <v/>
      </c>
      <c r="BH142" s="25" t="str">
        <f t="shared" si="91"/>
        <v/>
      </c>
      <c r="BI142" s="25" t="str">
        <f t="shared" si="92"/>
        <v/>
      </c>
      <c r="BJ142" s="25" t="str">
        <f t="shared" si="93"/>
        <v/>
      </c>
      <c r="BK142" s="25" t="str">
        <f t="shared" si="94"/>
        <v/>
      </c>
      <c r="BL142" s="25" t="str">
        <f t="shared" si="95"/>
        <v/>
      </c>
      <c r="BM142" s="25" t="str">
        <f t="shared" si="96"/>
        <v/>
      </c>
      <c r="BN142" s="25" t="str">
        <f t="shared" si="97"/>
        <v/>
      </c>
    </row>
    <row r="143" spans="1:66" ht="30">
      <c r="A143" s="20">
        <f>IF('S.D. Paste sheet'!A143="","",'S.D. Paste sheet'!A143)</f>
        <v>4</v>
      </c>
      <c r="B143" s="20" t="str">
        <f>IF('S.D. Paste sheet'!B143="","",'S.D. Paste sheet'!B143)</f>
        <v>A</v>
      </c>
      <c r="C143" s="20">
        <f>IF('S.D. Paste sheet'!C143="","",'S.D. Paste sheet'!C143)</f>
        <v>960</v>
      </c>
      <c r="D143" s="20">
        <f>IF('S.D. Paste sheet'!D143="","",'S.D. Paste sheet'!D143)</f>
        <v>44401</v>
      </c>
      <c r="E143" s="20" t="str">
        <f>IF('S.D. Paste sheet'!E143="","",UPPER('S.D. Paste sheet'!E143))</f>
        <v>YASHSVI DEENWAL</v>
      </c>
      <c r="F143" s="20" t="str">
        <f>IF('S.D. Paste sheet'!F143="","",'S.D. Paste sheet'!F143)</f>
        <v/>
      </c>
      <c r="G143" s="20" t="str">
        <f>IF('S.D. Paste sheet'!G143="","",UPPER('S.D. Paste sheet'!G143))</f>
        <v>INDRAJ DEENWAL</v>
      </c>
      <c r="H143" s="20" t="str">
        <f>IF('S.D. Paste sheet'!H143="","",UPPER('S.D. Paste sheet'!H143))</f>
        <v>SAROJ</v>
      </c>
      <c r="I143" s="20" t="str">
        <f>IF('S.D. Paste sheet'!I143="","",'S.D. Paste sheet'!I143)</f>
        <v>F</v>
      </c>
      <c r="J143" s="20">
        <f>IF('S.D. Paste sheet'!J143="","",'S.D. Paste sheet'!J143)</f>
        <v>41338</v>
      </c>
      <c r="K143" s="20">
        <f>IF('S.D. Paste sheet'!K143="","",'S.D. Paste sheet'!K143)</f>
        <v>430</v>
      </c>
      <c r="L143" s="20" t="str">
        <f>IF('S.D. Paste sheet'!L143="","",'S.D. Paste sheet'!L143)</f>
        <v/>
      </c>
      <c r="M143" s="20">
        <f>IF('S.D. Paste sheet'!M143="","",'S.D. Paste sheet'!M143)</f>
        <v>41</v>
      </c>
      <c r="N143" s="20">
        <f>IF('S.D. Paste sheet'!N143="","",'S.D. Paste sheet'!N143)</f>
        <v>27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XXXX9435</v>
      </c>
      <c r="U143" s="20" t="str">
        <f>IF('S.D. Paste sheet'!U143="","",'S.D. Paste sheet'!U143)</f>
        <v/>
      </c>
      <c r="V143" s="20">
        <f>IF('S.D. Paste sheet'!V143="","",'S.D. Paste sheet'!V143)</f>
        <v>9680306933</v>
      </c>
      <c r="W143" s="20" t="str">
        <f>IF('S.D. Paste sheet'!W143="","",'S.D. Paste sheet'!W143)</f>
        <v>NEW COLONY BAR ,RAIPUR,BAR,306304</v>
      </c>
      <c r="X143" s="20">
        <f>IF('S.D. Paste sheet'!X143="","",'S.D. Paste sheet'!X143)</f>
        <v>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9</v>
      </c>
      <c r="AC143" s="20" t="str">
        <f>IF('S.D. Paste sheet'!AC143="","",'S.D. Paste sheet'!AC143)</f>
        <v>None</v>
      </c>
      <c r="AD143" s="20">
        <f>IF('S.D. Paste sheet'!AD143="","",'S.D. Paste sheet'!AD143)</f>
        <v>2</v>
      </c>
      <c r="AE143" s="29"/>
      <c r="AF143" t="str">
        <f>IF(AK143="","",IF(AK143&gt;0,COUNT($AG$2:AG143),""))</f>
        <v/>
      </c>
      <c r="AG143" s="25" t="str">
        <f t="shared" si="66"/>
        <v/>
      </c>
      <c r="AH143" s="25" t="str">
        <f t="shared" si="67"/>
        <v/>
      </c>
      <c r="AI143" s="25" t="str">
        <f t="shared" si="68"/>
        <v/>
      </c>
      <c r="AJ143" s="25" t="str">
        <f t="shared" si="69"/>
        <v/>
      </c>
      <c r="AK143" s="25" t="str">
        <f t="shared" si="70"/>
        <v/>
      </c>
      <c r="AL143" s="25" t="str">
        <f t="shared" si="71"/>
        <v/>
      </c>
      <c r="AM143" s="25" t="str">
        <f t="shared" si="72"/>
        <v/>
      </c>
      <c r="AN143" s="25" t="str">
        <f t="shared" si="73"/>
        <v/>
      </c>
      <c r="AO143" s="25" t="str">
        <f t="shared" si="74"/>
        <v/>
      </c>
      <c r="AP143" s="25" t="str">
        <f t="shared" si="75"/>
        <v/>
      </c>
      <c r="AQ143" s="25" t="str">
        <f t="shared" si="76"/>
        <v/>
      </c>
      <c r="AR143" s="25" t="str">
        <f t="shared" si="77"/>
        <v/>
      </c>
      <c r="AS143" s="25" t="str">
        <f t="shared" si="78"/>
        <v/>
      </c>
      <c r="AT143" s="25" t="str">
        <f t="shared" si="79"/>
        <v/>
      </c>
      <c r="AU143" s="25" t="str">
        <f t="shared" si="80"/>
        <v/>
      </c>
      <c r="AV143" s="25" t="str">
        <f t="shared" si="81"/>
        <v/>
      </c>
      <c r="AX143" t="str">
        <f>IF(BC143="","",IF(BC143&gt;0,COUNT($AY$2:AY143),""))</f>
        <v/>
      </c>
      <c r="AY143" s="25" t="str">
        <f t="shared" si="82"/>
        <v/>
      </c>
      <c r="AZ143" s="25" t="str">
        <f t="shared" si="83"/>
        <v/>
      </c>
      <c r="BA143" s="25" t="str">
        <f t="shared" si="84"/>
        <v/>
      </c>
      <c r="BB143" s="25" t="str">
        <f t="shared" si="85"/>
        <v/>
      </c>
      <c r="BC143" s="25" t="str">
        <f t="shared" si="86"/>
        <v/>
      </c>
      <c r="BD143" s="25" t="str">
        <f t="shared" si="87"/>
        <v/>
      </c>
      <c r="BE143" s="25" t="str">
        <f t="shared" si="88"/>
        <v/>
      </c>
      <c r="BF143" s="25" t="str">
        <f t="shared" si="89"/>
        <v/>
      </c>
      <c r="BG143" s="25" t="str">
        <f t="shared" si="90"/>
        <v/>
      </c>
      <c r="BH143" s="25" t="str">
        <f t="shared" si="91"/>
        <v/>
      </c>
      <c r="BI143" s="25" t="str">
        <f t="shared" si="92"/>
        <v/>
      </c>
      <c r="BJ143" s="25" t="str">
        <f t="shared" si="93"/>
        <v/>
      </c>
      <c r="BK143" s="25" t="str">
        <f t="shared" si="94"/>
        <v/>
      </c>
      <c r="BL143" s="25" t="str">
        <f t="shared" si="95"/>
        <v/>
      </c>
      <c r="BM143" s="25" t="str">
        <f t="shared" si="96"/>
        <v/>
      </c>
      <c r="BN143" s="25" t="str">
        <f t="shared" si="97"/>
        <v/>
      </c>
    </row>
    <row r="144" spans="1:66" ht="30">
      <c r="A144" s="20">
        <f>IF('S.D. Paste sheet'!A144="","",'S.D. Paste sheet'!A144)</f>
        <v>4</v>
      </c>
      <c r="B144" s="20" t="str">
        <f>IF('S.D. Paste sheet'!B144="","",'S.D. Paste sheet'!B144)</f>
        <v>A</v>
      </c>
      <c r="C144" s="20">
        <f>IF('S.D. Paste sheet'!C144="","",'S.D. Paste sheet'!C144)</f>
        <v>965</v>
      </c>
      <c r="D144" s="20">
        <f>IF('S.D. Paste sheet'!D144="","",'S.D. Paste sheet'!D144)</f>
        <v>44412</v>
      </c>
      <c r="E144" s="20" t="str">
        <f>IF('S.D. Paste sheet'!E144="","",UPPER('S.D. Paste sheet'!E144))</f>
        <v>YUVRAJ SINGH CHOUHAN</v>
      </c>
      <c r="F144" s="20" t="str">
        <f>IF('S.D. Paste sheet'!F144="","",'S.D. Paste sheet'!F144)</f>
        <v/>
      </c>
      <c r="G144" s="20" t="str">
        <f>IF('S.D. Paste sheet'!G144="","",UPPER('S.D. Paste sheet'!G144))</f>
        <v>GANPAT SINGH</v>
      </c>
      <c r="H144" s="20" t="str">
        <f>IF('S.D. Paste sheet'!H144="","",UPPER('S.D. Paste sheet'!H144))</f>
        <v>SUNITA DEVI</v>
      </c>
      <c r="I144" s="20" t="str">
        <f>IF('S.D. Paste sheet'!I144="","",'S.D. Paste sheet'!I144)</f>
        <v>M</v>
      </c>
      <c r="J144" s="20">
        <f>IF('S.D. Paste sheet'!J144="","",'S.D. Paste sheet'!J144)</f>
        <v>40819</v>
      </c>
      <c r="K144" s="20">
        <f>IF('S.D. Paste sheet'!K144="","",'S.D. Paste sheet'!K144)</f>
        <v>431</v>
      </c>
      <c r="L144" s="20" t="str">
        <f>IF('S.D. Paste sheet'!L144="","",'S.D. Paste sheet'!L144)</f>
        <v/>
      </c>
      <c r="M144" s="20">
        <f>IF('S.D. Paste sheet'!M144="","",'S.D. Paste sheet'!M144)</f>
        <v>41</v>
      </c>
      <c r="N144" s="20">
        <f>IF('S.D. Paste sheet'!N144="","",'S.D. Paste sheet'!N144)</f>
        <v>36</v>
      </c>
      <c r="O144" s="20" t="str">
        <f>IF('S.D. Paste sheet'!O144="","",'S.D. Paste sheet'!O144)</f>
        <v>OBC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XXXX7894</v>
      </c>
      <c r="U144" s="20" t="str">
        <f>IF('S.D. Paste sheet'!U144="","",'S.D. Paste sheet'!U144)</f>
        <v/>
      </c>
      <c r="V144" s="20">
        <f>IF('S.D. Paste sheet'!V144="","",'S.D. Paste sheet'!V144)</f>
        <v>9166797522</v>
      </c>
      <c r="W144" s="20" t="str">
        <f>IF('S.D. Paste sheet'!W144="","",'S.D. Paste sheet'!W144)</f>
        <v>DHOLIYA ,RAIPUR,SENDRA,306304</v>
      </c>
      <c r="X144" s="20">
        <f>IF('S.D. Paste sheet'!X144="","",'S.D. Paste sheet'!X144)</f>
        <v>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12</v>
      </c>
      <c r="AE144" s="29"/>
      <c r="AF144" t="str">
        <f>IF(AK144="","",IF(AK144&gt;0,COUNT($AG$2:AG144),""))</f>
        <v/>
      </c>
      <c r="AG144" s="25" t="str">
        <f t="shared" si="66"/>
        <v/>
      </c>
      <c r="AH144" s="25" t="str">
        <f t="shared" si="67"/>
        <v/>
      </c>
      <c r="AI144" s="25" t="str">
        <f t="shared" si="68"/>
        <v/>
      </c>
      <c r="AJ144" s="25" t="str">
        <f t="shared" si="69"/>
        <v/>
      </c>
      <c r="AK144" s="25" t="str">
        <f t="shared" si="70"/>
        <v/>
      </c>
      <c r="AL144" s="25" t="str">
        <f t="shared" si="71"/>
        <v/>
      </c>
      <c r="AM144" s="25" t="str">
        <f t="shared" si="72"/>
        <v/>
      </c>
      <c r="AN144" s="25" t="str">
        <f t="shared" si="73"/>
        <v/>
      </c>
      <c r="AO144" s="25" t="str">
        <f t="shared" si="74"/>
        <v/>
      </c>
      <c r="AP144" s="25" t="str">
        <f t="shared" si="75"/>
        <v/>
      </c>
      <c r="AQ144" s="25" t="str">
        <f t="shared" si="76"/>
        <v/>
      </c>
      <c r="AR144" s="25" t="str">
        <f t="shared" si="77"/>
        <v/>
      </c>
      <c r="AS144" s="25" t="str">
        <f t="shared" si="78"/>
        <v/>
      </c>
      <c r="AT144" s="25" t="str">
        <f t="shared" si="79"/>
        <v/>
      </c>
      <c r="AU144" s="25" t="str">
        <f t="shared" si="80"/>
        <v/>
      </c>
      <c r="AV144" s="25" t="str">
        <f t="shared" si="81"/>
        <v/>
      </c>
      <c r="AX144" t="str">
        <f>IF(BC144="","",IF(BC144&gt;0,COUNT($AY$2:AY144),""))</f>
        <v/>
      </c>
      <c r="AY144" s="25" t="str">
        <f t="shared" si="82"/>
        <v/>
      </c>
      <c r="AZ144" s="25" t="str">
        <f t="shared" si="83"/>
        <v/>
      </c>
      <c r="BA144" s="25" t="str">
        <f t="shared" si="84"/>
        <v/>
      </c>
      <c r="BB144" s="25" t="str">
        <f t="shared" si="85"/>
        <v/>
      </c>
      <c r="BC144" s="25" t="str">
        <f t="shared" si="86"/>
        <v/>
      </c>
      <c r="BD144" s="25" t="str">
        <f t="shared" si="87"/>
        <v/>
      </c>
      <c r="BE144" s="25" t="str">
        <f t="shared" si="88"/>
        <v/>
      </c>
      <c r="BF144" s="25" t="str">
        <f t="shared" si="89"/>
        <v/>
      </c>
      <c r="BG144" s="25" t="str">
        <f t="shared" si="90"/>
        <v/>
      </c>
      <c r="BH144" s="25" t="str">
        <f t="shared" si="91"/>
        <v/>
      </c>
      <c r="BI144" s="25" t="str">
        <f t="shared" si="92"/>
        <v/>
      </c>
      <c r="BJ144" s="25" t="str">
        <f t="shared" si="93"/>
        <v/>
      </c>
      <c r="BK144" s="25" t="str">
        <f t="shared" si="94"/>
        <v/>
      </c>
      <c r="BL144" s="25" t="str">
        <f t="shared" si="95"/>
        <v/>
      </c>
      <c r="BM144" s="25" t="str">
        <f t="shared" si="96"/>
        <v/>
      </c>
      <c r="BN144" s="25" t="str">
        <f t="shared" si="97"/>
        <v/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842</v>
      </c>
      <c r="D145" s="20">
        <f>IF('S.D. Paste sheet'!D145="","",'S.D. Paste sheet'!D145)</f>
        <v>44061</v>
      </c>
      <c r="E145" s="20" t="str">
        <f>IF('S.D. Paste sheet'!E145="","",UPPER('S.D. Paste sheet'!E145))</f>
        <v>AARADHYA CHHAPARAWAL</v>
      </c>
      <c r="F145" s="20" t="str">
        <f>IF('S.D. Paste sheet'!F145="","",'S.D. Paste sheet'!F145)</f>
        <v/>
      </c>
      <c r="G145" s="20" t="str">
        <f>IF('S.D. Paste sheet'!G145="","",UPPER('S.D. Paste sheet'!G145))</f>
        <v>MR MAHESH KUMAR CHHAPARAWAL</v>
      </c>
      <c r="H145" s="20" t="str">
        <f>IF('S.D. Paste sheet'!H145="","",UPPER('S.D. Paste sheet'!H145))</f>
        <v>MRS PREETI KICHARA</v>
      </c>
      <c r="I145" s="20" t="str">
        <f>IF('S.D. Paste sheet'!I145="","",'S.D. Paste sheet'!I145)</f>
        <v>F</v>
      </c>
      <c r="J145" s="20">
        <f>IF('S.D. Paste sheet'!J145="","",'S.D. Paste sheet'!J145)</f>
        <v>40911</v>
      </c>
      <c r="K145" s="20">
        <f>IF('S.D. Paste sheet'!K145="","",'S.D. Paste sheet'!K145)</f>
        <v>501</v>
      </c>
      <c r="L145" s="20" t="str">
        <f>IF('S.D. Paste sheet'!L145="","",'S.D. Paste sheet'!L145)</f>
        <v/>
      </c>
      <c r="M145" s="20">
        <f>IF('S.D. Paste sheet'!M145="","",'S.D. Paste sheet'!M145)</f>
        <v>41</v>
      </c>
      <c r="N145" s="20">
        <f>IF('S.D. Paste sheet'!N145="","",'S.D. Paste sheet'!N145)</f>
        <v>28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XXXX5684</v>
      </c>
      <c r="U145" s="20" t="str">
        <f>IF('S.D. Paste sheet'!U145="","",'S.D. Paste sheet'!U145)</f>
        <v/>
      </c>
      <c r="V145" s="20">
        <f>IF('S.D. Paste sheet'!V145="","",'S.D. Paste sheet'!V145)</f>
        <v>9214488161</v>
      </c>
      <c r="W145" s="20" t="str">
        <f>IF('S.D. Paste sheet'!W145="","",'S.D. Paste sheet'!W145)</f>
        <v>NEAR MGB JODHPUR ROAD BAR,RAIPUR,BAR,306105</v>
      </c>
      <c r="X145" s="20">
        <f>IF('S.D. Paste sheet'!X145="","",'S.D. Paste sheet'!X145)</f>
        <v>48000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10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 t="str">
        <f>IF(AK145="","",IF(AK145&gt;0,COUNT($AG$2:AG145),""))</f>
        <v/>
      </c>
      <c r="AG145" s="25" t="str">
        <f t="shared" si="66"/>
        <v/>
      </c>
      <c r="AH145" s="25" t="str">
        <f t="shared" si="67"/>
        <v/>
      </c>
      <c r="AI145" s="25" t="str">
        <f t="shared" si="68"/>
        <v/>
      </c>
      <c r="AJ145" s="25" t="str">
        <f t="shared" si="69"/>
        <v/>
      </c>
      <c r="AK145" s="25" t="str">
        <f t="shared" si="70"/>
        <v/>
      </c>
      <c r="AL145" s="25" t="str">
        <f t="shared" si="71"/>
        <v/>
      </c>
      <c r="AM145" s="25" t="str">
        <f t="shared" si="72"/>
        <v/>
      </c>
      <c r="AN145" s="25" t="str">
        <f t="shared" si="73"/>
        <v/>
      </c>
      <c r="AO145" s="25" t="str">
        <f t="shared" si="74"/>
        <v/>
      </c>
      <c r="AP145" s="25" t="str">
        <f t="shared" si="75"/>
        <v/>
      </c>
      <c r="AQ145" s="25" t="str">
        <f t="shared" si="76"/>
        <v/>
      </c>
      <c r="AR145" s="25" t="str">
        <f t="shared" si="77"/>
        <v/>
      </c>
      <c r="AS145" s="25" t="str">
        <f t="shared" si="78"/>
        <v/>
      </c>
      <c r="AT145" s="25" t="str">
        <f t="shared" si="79"/>
        <v/>
      </c>
      <c r="AU145" s="25" t="str">
        <f t="shared" si="80"/>
        <v/>
      </c>
      <c r="AV145" s="25" t="str">
        <f t="shared" si="81"/>
        <v/>
      </c>
      <c r="AX145" t="str">
        <f>IF(BC145="","",IF(BC145&gt;0,COUNT($AY$2:AY145),""))</f>
        <v/>
      </c>
      <c r="AY145" s="25" t="str">
        <f t="shared" si="82"/>
        <v/>
      </c>
      <c r="AZ145" s="25" t="str">
        <f t="shared" si="83"/>
        <v/>
      </c>
      <c r="BA145" s="25" t="str">
        <f t="shared" si="84"/>
        <v/>
      </c>
      <c r="BB145" s="25" t="str">
        <f t="shared" si="85"/>
        <v/>
      </c>
      <c r="BC145" s="25" t="str">
        <f t="shared" si="86"/>
        <v/>
      </c>
      <c r="BD145" s="25" t="str">
        <f t="shared" si="87"/>
        <v/>
      </c>
      <c r="BE145" s="25" t="str">
        <f t="shared" si="88"/>
        <v/>
      </c>
      <c r="BF145" s="25" t="str">
        <f t="shared" si="89"/>
        <v/>
      </c>
      <c r="BG145" s="25" t="str">
        <f t="shared" si="90"/>
        <v/>
      </c>
      <c r="BH145" s="25" t="str">
        <f t="shared" si="91"/>
        <v/>
      </c>
      <c r="BI145" s="25" t="str">
        <f t="shared" si="92"/>
        <v/>
      </c>
      <c r="BJ145" s="25" t="str">
        <f t="shared" si="93"/>
        <v/>
      </c>
      <c r="BK145" s="25" t="str">
        <f t="shared" si="94"/>
        <v/>
      </c>
      <c r="BL145" s="25" t="str">
        <f t="shared" si="95"/>
        <v/>
      </c>
      <c r="BM145" s="25" t="str">
        <f t="shared" si="96"/>
        <v/>
      </c>
      <c r="BN145" s="25" t="str">
        <f t="shared" si="97"/>
        <v/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504</v>
      </c>
      <c r="D146" s="20">
        <f>IF('S.D. Paste sheet'!D146="","",'S.D. Paste sheet'!D146)</f>
        <v>42915</v>
      </c>
      <c r="E146" s="20" t="str">
        <f>IF('S.D. Paste sheet'!E146="","",UPPER('S.D. Paste sheet'!E146))</f>
        <v>AFROJA BANU</v>
      </c>
      <c r="F146" s="20" t="str">
        <f>IF('S.D. Paste sheet'!F146="","",'S.D. Paste sheet'!F146)</f>
        <v/>
      </c>
      <c r="G146" s="20" t="str">
        <f>IF('S.D. Paste sheet'!G146="","",UPPER('S.D. Paste sheet'!G146))</f>
        <v>JAAKIR SHAH</v>
      </c>
      <c r="H146" s="20" t="str">
        <f>IF('S.D. Paste sheet'!H146="","",UPPER('S.D. Paste sheet'!H146))</f>
        <v>HEENA BANU</v>
      </c>
      <c r="I146" s="20" t="str">
        <f>IF('S.D. Paste sheet'!I146="","",'S.D. Paste sheet'!I146)</f>
        <v>F</v>
      </c>
      <c r="J146" s="20">
        <f>IF('S.D. Paste sheet'!J146="","",'S.D. Paste sheet'!J146)</f>
        <v>40909</v>
      </c>
      <c r="K146" s="20">
        <f>IF('S.D. Paste sheet'!K146="","",'S.D. Paste sheet'!K146)</f>
        <v>502</v>
      </c>
      <c r="L146" s="20" t="str">
        <f>IF('S.D. Paste sheet'!L146="","",'S.D. Paste sheet'!L146)</f>
        <v/>
      </c>
      <c r="M146" s="20">
        <f>IF('S.D. Paste sheet'!M146="","",'S.D. Paste sheet'!M146)</f>
        <v>41</v>
      </c>
      <c r="N146" s="20">
        <f>IF('S.D. Paste sheet'!N146="","",'S.D. Paste sheet'!N146)</f>
        <v>31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XXXX1473</v>
      </c>
      <c r="U146" s="20" t="str">
        <f>IF('S.D. Paste sheet'!U146="","",'S.D. Paste sheet'!U146)</f>
        <v/>
      </c>
      <c r="V146" s="20">
        <f>IF('S.D. Paste sheet'!V146="","",'S.D. Paste sheet'!V146)</f>
        <v>9784456024</v>
      </c>
      <c r="W146" s="20" t="str">
        <f>IF('S.D. Paste sheet'!W146="","",'S.D. Paste sheet'!W146)</f>
        <v>behind gram panchayat bar,raipur,bar,306105</v>
      </c>
      <c r="X146" s="20">
        <f>IF('S.D. Paste sheet'!X146="","",'S.D. Paste sheet'!X146)</f>
        <v>45000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0</v>
      </c>
      <c r="AE146" s="29"/>
      <c r="AF146" t="str">
        <f>IF(AK146="","",IF(AK146&gt;0,COUNT($AG$2:AG146),""))</f>
        <v/>
      </c>
      <c r="AG146" s="25" t="str">
        <f t="shared" si="66"/>
        <v/>
      </c>
      <c r="AH146" s="25" t="str">
        <f t="shared" si="67"/>
        <v/>
      </c>
      <c r="AI146" s="25" t="str">
        <f t="shared" si="68"/>
        <v/>
      </c>
      <c r="AJ146" s="25" t="str">
        <f t="shared" si="69"/>
        <v/>
      </c>
      <c r="AK146" s="25" t="str">
        <f t="shared" si="70"/>
        <v/>
      </c>
      <c r="AL146" s="25" t="str">
        <f t="shared" si="71"/>
        <v/>
      </c>
      <c r="AM146" s="25" t="str">
        <f t="shared" si="72"/>
        <v/>
      </c>
      <c r="AN146" s="25" t="str">
        <f t="shared" si="73"/>
        <v/>
      </c>
      <c r="AO146" s="25" t="str">
        <f t="shared" si="74"/>
        <v/>
      </c>
      <c r="AP146" s="25" t="str">
        <f t="shared" si="75"/>
        <v/>
      </c>
      <c r="AQ146" s="25" t="str">
        <f t="shared" si="76"/>
        <v/>
      </c>
      <c r="AR146" s="25" t="str">
        <f t="shared" si="77"/>
        <v/>
      </c>
      <c r="AS146" s="25" t="str">
        <f t="shared" si="78"/>
        <v/>
      </c>
      <c r="AT146" s="25" t="str">
        <f t="shared" si="79"/>
        <v/>
      </c>
      <c r="AU146" s="25" t="str">
        <f t="shared" si="80"/>
        <v/>
      </c>
      <c r="AV146" s="25" t="str">
        <f t="shared" si="81"/>
        <v/>
      </c>
      <c r="AX146" t="str">
        <f>IF(BC146="","",IF(BC146&gt;0,COUNT($AY$2:AY146),""))</f>
        <v/>
      </c>
      <c r="AY146" s="25" t="str">
        <f t="shared" si="82"/>
        <v/>
      </c>
      <c r="AZ146" s="25" t="str">
        <f t="shared" si="83"/>
        <v/>
      </c>
      <c r="BA146" s="25" t="str">
        <f t="shared" si="84"/>
        <v/>
      </c>
      <c r="BB146" s="25" t="str">
        <f t="shared" si="85"/>
        <v/>
      </c>
      <c r="BC146" s="25" t="str">
        <f t="shared" si="86"/>
        <v/>
      </c>
      <c r="BD146" s="25" t="str">
        <f t="shared" si="87"/>
        <v/>
      </c>
      <c r="BE146" s="25" t="str">
        <f t="shared" si="88"/>
        <v/>
      </c>
      <c r="BF146" s="25" t="str">
        <f t="shared" si="89"/>
        <v/>
      </c>
      <c r="BG146" s="25" t="str">
        <f t="shared" si="90"/>
        <v/>
      </c>
      <c r="BH146" s="25" t="str">
        <f t="shared" si="91"/>
        <v/>
      </c>
      <c r="BI146" s="25" t="str">
        <f t="shared" si="92"/>
        <v/>
      </c>
      <c r="BJ146" s="25" t="str">
        <f t="shared" si="93"/>
        <v/>
      </c>
      <c r="BK146" s="25" t="str">
        <f t="shared" si="94"/>
        <v/>
      </c>
      <c r="BL146" s="25" t="str">
        <f t="shared" si="95"/>
        <v/>
      </c>
      <c r="BM146" s="25" t="str">
        <f t="shared" si="96"/>
        <v/>
      </c>
      <c r="BN146" s="25" t="str">
        <f t="shared" si="97"/>
        <v/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491</v>
      </c>
      <c r="D147" s="20">
        <f>IF('S.D. Paste sheet'!D147="","",'S.D. Paste sheet'!D147)</f>
        <v>42851</v>
      </c>
      <c r="E147" s="20" t="str">
        <f>IF('S.D. Paste sheet'!E147="","",UPPER('S.D. Paste sheet'!E147))</f>
        <v>AKSA TEBA</v>
      </c>
      <c r="F147" s="20" t="str">
        <f>IF('S.D. Paste sheet'!F147="","",'S.D. Paste sheet'!F147)</f>
        <v/>
      </c>
      <c r="G147" s="20" t="str">
        <f>IF('S.D. Paste sheet'!G147="","",UPPER('S.D. Paste sheet'!G147))</f>
        <v>FAKHRUDDEN KURESHI</v>
      </c>
      <c r="H147" s="20" t="str">
        <f>IF('S.D. Paste sheet'!H147="","",UPPER('S.D. Paste sheet'!H147))</f>
        <v>AYASHA SHANKHALA</v>
      </c>
      <c r="I147" s="20" t="str">
        <f>IF('S.D. Paste sheet'!I147="","",'S.D. Paste sheet'!I147)</f>
        <v>F</v>
      </c>
      <c r="J147" s="20">
        <f>IF('S.D. Paste sheet'!J147="","",'S.D. Paste sheet'!J147)</f>
        <v>40756</v>
      </c>
      <c r="K147" s="20">
        <f>IF('S.D. Paste sheet'!K147="","",'S.D. Paste sheet'!K147)</f>
        <v>503</v>
      </c>
      <c r="L147" s="20" t="str">
        <f>IF('S.D. Paste sheet'!L147="","",'S.D. Paste sheet'!L147)</f>
        <v/>
      </c>
      <c r="M147" s="20">
        <f>IF('S.D. Paste sheet'!M147="","",'S.D. Paste sheet'!M147)</f>
        <v>41</v>
      </c>
      <c r="N147" s="20">
        <f>IF('S.D. Paste sheet'!N147="","",'S.D. Paste sheet'!N147)</f>
        <v>31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XXXX8184</v>
      </c>
      <c r="U147" s="20" t="str">
        <f>IF('S.D. Paste sheet'!U147="","",'S.D. Paste sheet'!U147)</f>
        <v/>
      </c>
      <c r="V147" s="20">
        <f>IF('S.D. Paste sheet'!V147="","",'S.D. Paste sheet'!V147)</f>
        <v>7732912642</v>
      </c>
      <c r="W147" s="20" t="str">
        <f>IF('S.D. Paste sheet'!W147="","",'S.D. Paste sheet'!W147)</f>
        <v>PURANA RAILWAY STATION BAR,RAIPUR,BAR,306105</v>
      </c>
      <c r="X147" s="20">
        <f>IF('S.D. Paste sheet'!X147="","",'S.D. Paste sheet'!X147)</f>
        <v>522600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2</v>
      </c>
      <c r="AE147" s="29"/>
      <c r="AF147" t="str">
        <f>IF(AK147="","",IF(AK147&gt;0,COUNT($AG$2:AG147),""))</f>
        <v/>
      </c>
      <c r="AG147" s="25" t="str">
        <f t="shared" si="66"/>
        <v/>
      </c>
      <c r="AH147" s="25" t="str">
        <f t="shared" si="67"/>
        <v/>
      </c>
      <c r="AI147" s="25" t="str">
        <f t="shared" si="68"/>
        <v/>
      </c>
      <c r="AJ147" s="25" t="str">
        <f t="shared" si="69"/>
        <v/>
      </c>
      <c r="AK147" s="25" t="str">
        <f t="shared" si="70"/>
        <v/>
      </c>
      <c r="AL147" s="25" t="str">
        <f t="shared" si="71"/>
        <v/>
      </c>
      <c r="AM147" s="25" t="str">
        <f t="shared" si="72"/>
        <v/>
      </c>
      <c r="AN147" s="25" t="str">
        <f t="shared" si="73"/>
        <v/>
      </c>
      <c r="AO147" s="25" t="str">
        <f t="shared" si="74"/>
        <v/>
      </c>
      <c r="AP147" s="25" t="str">
        <f t="shared" si="75"/>
        <v/>
      </c>
      <c r="AQ147" s="25" t="str">
        <f t="shared" si="76"/>
        <v/>
      </c>
      <c r="AR147" s="25" t="str">
        <f t="shared" si="77"/>
        <v/>
      </c>
      <c r="AS147" s="25" t="str">
        <f t="shared" si="78"/>
        <v/>
      </c>
      <c r="AT147" s="25" t="str">
        <f t="shared" si="79"/>
        <v/>
      </c>
      <c r="AU147" s="25" t="str">
        <f t="shared" si="80"/>
        <v/>
      </c>
      <c r="AV147" s="25" t="str">
        <f t="shared" si="81"/>
        <v/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843</v>
      </c>
      <c r="D148" s="20">
        <f>IF('S.D. Paste sheet'!D148="","",'S.D. Paste sheet'!D148)</f>
        <v>42496</v>
      </c>
      <c r="E148" s="20" t="str">
        <f>IF('S.D. Paste sheet'!E148="","",UPPER('S.D. Paste sheet'!E148))</f>
        <v>AKSHITA SHARMA</v>
      </c>
      <c r="F148" s="20" t="str">
        <f>IF('S.D. Paste sheet'!F148="","",'S.D. Paste sheet'!F148)</f>
        <v/>
      </c>
      <c r="G148" s="20" t="str">
        <f>IF('S.D. Paste sheet'!G148="","",UPPER('S.D. Paste sheet'!G148))</f>
        <v>MUKESH KUMAR</v>
      </c>
      <c r="H148" s="20" t="str">
        <f>IF('S.D. Paste sheet'!H148="","",UPPER('S.D. Paste sheet'!H148))</f>
        <v>CHANDRA KANTA SHARMA</v>
      </c>
      <c r="I148" s="20" t="str">
        <f>IF('S.D. Paste sheet'!I148="","",'S.D. Paste sheet'!I148)</f>
        <v>F</v>
      </c>
      <c r="J148" s="20">
        <f>IF('S.D. Paste sheet'!J148="","",'S.D. Paste sheet'!J148)</f>
        <v>41168</v>
      </c>
      <c r="K148" s="20">
        <f>IF('S.D. Paste sheet'!K148="","",'S.D. Paste sheet'!K148)</f>
        <v>504</v>
      </c>
      <c r="L148" s="20" t="str">
        <f>IF('S.D. Paste sheet'!L148="","",'S.D. Paste sheet'!L148)</f>
        <v/>
      </c>
      <c r="M148" s="20">
        <f>IF('S.D. Paste sheet'!M148="","",'S.D. Paste sheet'!M148)</f>
        <v>41</v>
      </c>
      <c r="N148" s="20">
        <f>IF('S.D. Paste sheet'!N148="","",'S.D. Paste sheet'!N148)</f>
        <v>23</v>
      </c>
      <c r="O148" s="20" t="str">
        <f>IF('S.D. Paste sheet'!O148="","",'S.D. Paste sheet'!O148)</f>
        <v>GEN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XXXX2899</v>
      </c>
      <c r="U148" s="20" t="str">
        <f>IF('S.D. Paste sheet'!U148="","",'S.D. Paste sheet'!U148)</f>
        <v>YDWQDFG</v>
      </c>
      <c r="V148" s="20">
        <f>IF('S.D. Paste sheet'!V148="","",'S.D. Paste sheet'!V148)</f>
        <v>9667300433</v>
      </c>
      <c r="W148" s="20" t="str">
        <f>IF('S.D. Paste sheet'!W148="","",'S.D. Paste sheet'!W148)</f>
        <v>Bari,Masuda,Bari,305624</v>
      </c>
      <c r="X148" s="20">
        <f>IF('S.D. Paste sheet'!X148="","",'S.D. Paste sheet'!X148)</f>
        <v>480000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10</v>
      </c>
      <c r="AC148" s="20" t="str">
        <f>IF('S.D. Paste sheet'!AC148="","",'S.D. Paste sheet'!AC148)</f>
        <v>None</v>
      </c>
      <c r="AD148" s="20">
        <f>IF('S.D. Paste sheet'!AD148="","",'S.D. Paste sheet'!AD148)</f>
        <v>0</v>
      </c>
      <c r="AE148" s="29"/>
      <c r="AF148" t="str">
        <f>IF(AK148="","",IF(AK148&gt;0,COUNT($AG$2:AG148),""))</f>
        <v/>
      </c>
      <c r="AG148" s="25" t="str">
        <f t="shared" si="66"/>
        <v/>
      </c>
      <c r="AH148" s="25" t="str">
        <f t="shared" si="67"/>
        <v/>
      </c>
      <c r="AI148" s="25" t="str">
        <f t="shared" si="68"/>
        <v/>
      </c>
      <c r="AJ148" s="25" t="str">
        <f t="shared" si="69"/>
        <v/>
      </c>
      <c r="AK148" s="25" t="str">
        <f t="shared" si="70"/>
        <v/>
      </c>
      <c r="AL148" s="25" t="str">
        <f t="shared" si="71"/>
        <v/>
      </c>
      <c r="AM148" s="25" t="str">
        <f t="shared" si="72"/>
        <v/>
      </c>
      <c r="AN148" s="25" t="str">
        <f t="shared" si="73"/>
        <v/>
      </c>
      <c r="AO148" s="25" t="str">
        <f t="shared" si="74"/>
        <v/>
      </c>
      <c r="AP148" s="25" t="str">
        <f t="shared" si="75"/>
        <v/>
      </c>
      <c r="AQ148" s="25" t="str">
        <f t="shared" si="76"/>
        <v/>
      </c>
      <c r="AR148" s="25" t="str">
        <f t="shared" si="77"/>
        <v/>
      </c>
      <c r="AS148" s="25" t="str">
        <f t="shared" si="78"/>
        <v/>
      </c>
      <c r="AT148" s="25" t="str">
        <f t="shared" si="79"/>
        <v/>
      </c>
      <c r="AU148" s="25" t="str">
        <f t="shared" si="80"/>
        <v/>
      </c>
      <c r="AV148" s="25" t="str">
        <f t="shared" si="81"/>
        <v/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832</v>
      </c>
      <c r="D149" s="20">
        <f>IF('S.D. Paste sheet'!D149="","",'S.D. Paste sheet'!D149)</f>
        <v>44061</v>
      </c>
      <c r="E149" s="20" t="str">
        <f>IF('S.D. Paste sheet'!E149="","",UPPER('S.D. Paste sheet'!E149))</f>
        <v>BHUMIKA DAGDI</v>
      </c>
      <c r="F149" s="20" t="str">
        <f>IF('S.D. Paste sheet'!F149="","",'S.D. Paste sheet'!F149)</f>
        <v/>
      </c>
      <c r="G149" s="20" t="str">
        <f>IF('S.D. Paste sheet'!G149="","",UPPER('S.D. Paste sheet'!G149))</f>
        <v>ASHOK DAGDI</v>
      </c>
      <c r="H149" s="20" t="str">
        <f>IF('S.D. Paste sheet'!H149="","",UPPER('S.D. Paste sheet'!H149))</f>
        <v>REKHA DAGDI</v>
      </c>
      <c r="I149" s="20" t="str">
        <f>IF('S.D. Paste sheet'!I149="","",'S.D. Paste sheet'!I149)</f>
        <v>F</v>
      </c>
      <c r="J149" s="20">
        <f>IF('S.D. Paste sheet'!J149="","",'S.D. Paste sheet'!J149)</f>
        <v>40547</v>
      </c>
      <c r="K149" s="20">
        <f>IF('S.D. Paste sheet'!K149="","",'S.D. Paste sheet'!K149)</f>
        <v>506</v>
      </c>
      <c r="L149" s="20" t="str">
        <f>IF('S.D. Paste sheet'!L149="","",'S.D. Paste sheet'!L149)</f>
        <v/>
      </c>
      <c r="M149" s="20">
        <f>IF('S.D. Paste sheet'!M149="","",'S.D. Paste sheet'!M149)</f>
        <v>41</v>
      </c>
      <c r="N149" s="20">
        <f>IF('S.D. Paste sheet'!N149="","",'S.D. Paste sheet'!N149)</f>
        <v>35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XXXX8581</v>
      </c>
      <c r="U149" s="20" t="str">
        <f>IF('S.D. Paste sheet'!U149="","",'S.D. Paste sheet'!U149)</f>
        <v>VSZNNZV</v>
      </c>
      <c r="V149" s="20">
        <f>IF('S.D. Paste sheet'!V149="","",'S.D. Paste sheet'!V149)</f>
        <v>7742364039</v>
      </c>
      <c r="W149" s="20" t="str">
        <f>IF('S.D. Paste sheet'!W149="","",'S.D. Paste sheet'!W149)</f>
        <v>NEW COLONY BUS STAN,RAIPUR,BAR,306105</v>
      </c>
      <c r="X149" s="20">
        <f>IF('S.D. Paste sheet'!X149="","",'S.D. Paste sheet'!X149)</f>
        <v>72000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11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29"/>
      <c r="AF149" t="str">
        <f>IF(AK149="","",IF(AK149&gt;0,COUNT($AG$2:AG149),""))</f>
        <v/>
      </c>
      <c r="AG149" s="25" t="str">
        <f t="shared" si="66"/>
        <v/>
      </c>
      <c r="AH149" s="25" t="str">
        <f t="shared" si="67"/>
        <v/>
      </c>
      <c r="AI149" s="25" t="str">
        <f t="shared" si="68"/>
        <v/>
      </c>
      <c r="AJ149" s="25" t="str">
        <f t="shared" si="69"/>
        <v/>
      </c>
      <c r="AK149" s="25" t="str">
        <f t="shared" si="70"/>
        <v/>
      </c>
      <c r="AL149" s="25" t="str">
        <f t="shared" si="71"/>
        <v/>
      </c>
      <c r="AM149" s="25" t="str">
        <f t="shared" si="72"/>
        <v/>
      </c>
      <c r="AN149" s="25" t="str">
        <f t="shared" si="73"/>
        <v/>
      </c>
      <c r="AO149" s="25" t="str">
        <f t="shared" si="74"/>
        <v/>
      </c>
      <c r="AP149" s="25" t="str">
        <f t="shared" si="75"/>
        <v/>
      </c>
      <c r="AQ149" s="25" t="str">
        <f t="shared" si="76"/>
        <v/>
      </c>
      <c r="AR149" s="25" t="str">
        <f t="shared" si="77"/>
        <v/>
      </c>
      <c r="AS149" s="25" t="str">
        <f t="shared" si="78"/>
        <v/>
      </c>
      <c r="AT149" s="25" t="str">
        <f t="shared" si="79"/>
        <v/>
      </c>
      <c r="AU149" s="25" t="str">
        <f t="shared" si="80"/>
        <v/>
      </c>
      <c r="AV149" s="25" t="str">
        <f t="shared" si="81"/>
        <v/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836</v>
      </c>
      <c r="D150" s="20">
        <f>IF('S.D. Paste sheet'!D150="","",'S.D. Paste sheet'!D150)</f>
        <v>44061</v>
      </c>
      <c r="E150" s="20" t="str">
        <f>IF('S.D. Paste sheet'!E150="","",UPPER('S.D. Paste sheet'!E150))</f>
        <v>CHANCHAL</v>
      </c>
      <c r="F150" s="20" t="str">
        <f>IF('S.D. Paste sheet'!F150="","",'S.D. Paste sheet'!F150)</f>
        <v/>
      </c>
      <c r="G150" s="20" t="str">
        <f>IF('S.D. Paste sheet'!G150="","",UPPER('S.D. Paste sheet'!G150))</f>
        <v>SURESH KUMAR</v>
      </c>
      <c r="H150" s="20" t="str">
        <f>IF('S.D. Paste sheet'!H150="","",UPPER('S.D. Paste sheet'!H150))</f>
        <v>MEENA DEVI</v>
      </c>
      <c r="I150" s="20" t="str">
        <f>IF('S.D. Paste sheet'!I150="","",'S.D. Paste sheet'!I150)</f>
        <v>F</v>
      </c>
      <c r="J150" s="20">
        <f>IF('S.D. Paste sheet'!J150="","",'S.D. Paste sheet'!J150)</f>
        <v>40638</v>
      </c>
      <c r="K150" s="20">
        <f>IF('S.D. Paste sheet'!K150="","",'S.D. Paste sheet'!K150)</f>
        <v>507</v>
      </c>
      <c r="L150" s="20" t="str">
        <f>IF('S.D. Paste sheet'!L150="","",'S.D. Paste sheet'!L150)</f>
        <v/>
      </c>
      <c r="M150" s="20">
        <f>IF('S.D. Paste sheet'!M150="","",'S.D. Paste sheet'!M150)</f>
        <v>41</v>
      </c>
      <c r="N150" s="20">
        <f>IF('S.D. Paste sheet'!N150="","",'S.D. Paste sheet'!N150)</f>
        <v>36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XXXX8472</v>
      </c>
      <c r="U150" s="20" t="str">
        <f>IF('S.D. Paste sheet'!U150="","",'S.D. Paste sheet'!U150)</f>
        <v/>
      </c>
      <c r="V150" s="20">
        <f>IF('S.D. Paste sheet'!V150="","",'S.D. Paste sheet'!V150)</f>
        <v>9784155647</v>
      </c>
      <c r="W150" s="20" t="str">
        <f>IF('S.D. Paste sheet'!W150="","",'S.D. Paste sheet'!W150)</f>
        <v>MEGHRDA ROAD,RAIPUR,BAR,306105</v>
      </c>
      <c r="X150" s="20">
        <f>IF('S.D. Paste sheet'!X150="","",'S.D. Paste sheet'!X150)</f>
        <v>96000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11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29"/>
      <c r="AF150" t="str">
        <f>IF(AK150="","",IF(AK150&gt;0,COUNT($AG$2:AG150),""))</f>
        <v/>
      </c>
      <c r="AG150" s="25" t="str">
        <f t="shared" si="66"/>
        <v/>
      </c>
      <c r="AH150" s="25" t="str">
        <f t="shared" si="67"/>
        <v/>
      </c>
      <c r="AI150" s="25" t="str">
        <f t="shared" si="68"/>
        <v/>
      </c>
      <c r="AJ150" s="25" t="str">
        <f t="shared" si="69"/>
        <v/>
      </c>
      <c r="AK150" s="25" t="str">
        <f t="shared" si="70"/>
        <v/>
      </c>
      <c r="AL150" s="25" t="str">
        <f t="shared" si="71"/>
        <v/>
      </c>
      <c r="AM150" s="25" t="str">
        <f t="shared" si="72"/>
        <v/>
      </c>
      <c r="AN150" s="25" t="str">
        <f t="shared" si="73"/>
        <v/>
      </c>
      <c r="AO150" s="25" t="str">
        <f t="shared" si="74"/>
        <v/>
      </c>
      <c r="AP150" s="25" t="str">
        <f t="shared" si="75"/>
        <v/>
      </c>
      <c r="AQ150" s="25" t="str">
        <f t="shared" si="76"/>
        <v/>
      </c>
      <c r="AR150" s="25" t="str">
        <f t="shared" si="77"/>
        <v/>
      </c>
      <c r="AS150" s="25" t="str">
        <f t="shared" si="78"/>
        <v/>
      </c>
      <c r="AT150" s="25" t="str">
        <f t="shared" si="79"/>
        <v/>
      </c>
      <c r="AU150" s="25" t="str">
        <f t="shared" si="80"/>
        <v/>
      </c>
      <c r="AV150" s="25" t="str">
        <f t="shared" si="81"/>
        <v/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838</v>
      </c>
      <c r="D151" s="20">
        <f>IF('S.D. Paste sheet'!D151="","",'S.D. Paste sheet'!D151)</f>
        <v>44061</v>
      </c>
      <c r="E151" s="20" t="str">
        <f>IF('S.D. Paste sheet'!E151="","",UPPER('S.D. Paste sheet'!E151))</f>
        <v>CHHAVIRAJ PANWAR</v>
      </c>
      <c r="F151" s="20" t="str">
        <f>IF('S.D. Paste sheet'!F151="","",'S.D. Paste sheet'!F151)</f>
        <v/>
      </c>
      <c r="G151" s="20" t="str">
        <f>IF('S.D. Paste sheet'!G151="","",UPPER('S.D. Paste sheet'!G151))</f>
        <v>MOHAN LAL PANWAR</v>
      </c>
      <c r="H151" s="20" t="str">
        <f>IF('S.D. Paste sheet'!H151="","",UPPER('S.D. Paste sheet'!H151))</f>
        <v>LAXMI DEVI</v>
      </c>
      <c r="I151" s="20" t="str">
        <f>IF('S.D. Paste sheet'!I151="","",'S.D. Paste sheet'!I151)</f>
        <v>M</v>
      </c>
      <c r="J151" s="20">
        <f>IF('S.D. Paste sheet'!J151="","",'S.D. Paste sheet'!J151)</f>
        <v>40534</v>
      </c>
      <c r="K151" s="20">
        <f>IF('S.D. Paste sheet'!K151="","",'S.D. Paste sheet'!K151)</f>
        <v>508</v>
      </c>
      <c r="L151" s="20" t="str">
        <f>IF('S.D. Paste sheet'!L151="","",'S.D. Paste sheet'!L151)</f>
        <v/>
      </c>
      <c r="M151" s="20">
        <f>IF('S.D. Paste sheet'!M151="","",'S.D. Paste sheet'!M151)</f>
        <v>41</v>
      </c>
      <c r="N151" s="20">
        <f>IF('S.D. Paste sheet'!N151="","",'S.D. Paste sheet'!N151)</f>
        <v>34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XXXX8730</v>
      </c>
      <c r="U151" s="20" t="str">
        <f>IF('S.D. Paste sheet'!U151="","",'S.D. Paste sheet'!U151)</f>
        <v/>
      </c>
      <c r="V151" s="20">
        <f>IF('S.D. Paste sheet'!V151="","",'S.D. Paste sheet'!V151)</f>
        <v>9829968485</v>
      </c>
      <c r="W151" s="20" t="str">
        <f>IF('S.D. Paste sheet'!W151="","",'S.D. Paste sheet'!W151)</f>
        <v>DHOLIDHED ,RAIPUR,BAR,306105</v>
      </c>
      <c r="X151" s="20">
        <f>IF('S.D. Paste sheet'!X151="","",'S.D. Paste sheet'!X151)</f>
        <v>480000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29"/>
      <c r="AF151" t="str">
        <f>IF(AK151="","",IF(AK151&gt;0,COUNT($AG$2:AG151),""))</f>
        <v/>
      </c>
      <c r="AG151" s="25" t="str">
        <f t="shared" si="66"/>
        <v/>
      </c>
      <c r="AH151" s="25" t="str">
        <f t="shared" si="67"/>
        <v/>
      </c>
      <c r="AI151" s="25" t="str">
        <f t="shared" si="68"/>
        <v/>
      </c>
      <c r="AJ151" s="25" t="str">
        <f t="shared" si="69"/>
        <v/>
      </c>
      <c r="AK151" s="25" t="str">
        <f t="shared" si="70"/>
        <v/>
      </c>
      <c r="AL151" s="25" t="str">
        <f t="shared" si="71"/>
        <v/>
      </c>
      <c r="AM151" s="25" t="str">
        <f t="shared" si="72"/>
        <v/>
      </c>
      <c r="AN151" s="25" t="str">
        <f t="shared" si="73"/>
        <v/>
      </c>
      <c r="AO151" s="25" t="str">
        <f t="shared" si="74"/>
        <v/>
      </c>
      <c r="AP151" s="25" t="str">
        <f t="shared" si="75"/>
        <v/>
      </c>
      <c r="AQ151" s="25" t="str">
        <f t="shared" si="76"/>
        <v/>
      </c>
      <c r="AR151" s="25" t="str">
        <f t="shared" si="77"/>
        <v/>
      </c>
      <c r="AS151" s="25" t="str">
        <f t="shared" si="78"/>
        <v/>
      </c>
      <c r="AT151" s="25" t="str">
        <f t="shared" si="79"/>
        <v/>
      </c>
      <c r="AU151" s="25" t="str">
        <f t="shared" si="80"/>
        <v/>
      </c>
      <c r="AV151" s="25" t="str">
        <f t="shared" si="81"/>
        <v/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906</v>
      </c>
      <c r="D152" s="20">
        <f>IF('S.D. Paste sheet'!D152="","",'S.D. Paste sheet'!D152)</f>
        <v>44081</v>
      </c>
      <c r="E152" s="20" t="str">
        <f>IF('S.D. Paste sheet'!E152="","",UPPER('S.D. Paste sheet'!E152))</f>
        <v>DHRUV MEENA</v>
      </c>
      <c r="F152" s="20" t="str">
        <f>IF('S.D. Paste sheet'!F152="","",'S.D. Paste sheet'!F152)</f>
        <v/>
      </c>
      <c r="G152" s="20" t="str">
        <f>IF('S.D. Paste sheet'!G152="","",UPPER('S.D. Paste sheet'!G152))</f>
        <v>RAMESH KUMAR MEENA</v>
      </c>
      <c r="H152" s="20" t="str">
        <f>IF('S.D. Paste sheet'!H152="","",UPPER('S.D. Paste sheet'!H152))</f>
        <v>SARITA MEENA</v>
      </c>
      <c r="I152" s="20" t="str">
        <f>IF('S.D. Paste sheet'!I152="","",'S.D. Paste sheet'!I152)</f>
        <v>M</v>
      </c>
      <c r="J152" s="20">
        <f>IF('S.D. Paste sheet'!J152="","",'S.D. Paste sheet'!J152)</f>
        <v>41091</v>
      </c>
      <c r="K152" s="20">
        <f>IF('S.D. Paste sheet'!K152="","",'S.D. Paste sheet'!K152)</f>
        <v>509</v>
      </c>
      <c r="L152" s="20" t="str">
        <f>IF('S.D. Paste sheet'!L152="","",'S.D. Paste sheet'!L152)</f>
        <v/>
      </c>
      <c r="M152" s="20">
        <f>IF('S.D. Paste sheet'!M152="","",'S.D. Paste sheet'!M152)</f>
        <v>41</v>
      </c>
      <c r="N152" s="20">
        <f>IF('S.D. Paste sheet'!N152="","",'S.D. Paste sheet'!N152)</f>
        <v>30</v>
      </c>
      <c r="O152" s="20" t="str">
        <f>IF('S.D. Paste sheet'!O152="","",'S.D. Paste sheet'!O152)</f>
        <v>ST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XXXX9676</v>
      </c>
      <c r="U152" s="20" t="str">
        <f>IF('S.D. Paste sheet'!U152="","",'S.D. Paste sheet'!U152)</f>
        <v/>
      </c>
      <c r="V152" s="20">
        <f>IF('S.D. Paste sheet'!V152="","",'S.D. Paste sheet'!V152)</f>
        <v>9414758692</v>
      </c>
      <c r="W152" s="20" t="str">
        <f>IF('S.D. Paste sheet'!W152="","",'S.D. Paste sheet'!W152)</f>
        <v>GANDHI NAGAR COLONY,RAIPUR,BAR,306105</v>
      </c>
      <c r="X152" s="20">
        <f>IF('S.D. Paste sheet'!X152="","",'S.D. Paste sheet'!X152)</f>
        <v>537144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10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29"/>
      <c r="AF152" t="str">
        <f>IF(AK152="","",IF(AK152&gt;0,COUNT($AG$2:AG152),""))</f>
        <v/>
      </c>
      <c r="AG152" s="25" t="str">
        <f t="shared" si="66"/>
        <v/>
      </c>
      <c r="AH152" s="25" t="str">
        <f t="shared" si="67"/>
        <v/>
      </c>
      <c r="AI152" s="25" t="str">
        <f t="shared" si="68"/>
        <v/>
      </c>
      <c r="AJ152" s="25" t="str">
        <f t="shared" si="69"/>
        <v/>
      </c>
      <c r="AK152" s="25" t="str">
        <f t="shared" si="70"/>
        <v/>
      </c>
      <c r="AL152" s="25" t="str">
        <f t="shared" si="71"/>
        <v/>
      </c>
      <c r="AM152" s="25" t="str">
        <f t="shared" si="72"/>
        <v/>
      </c>
      <c r="AN152" s="25" t="str">
        <f t="shared" si="73"/>
        <v/>
      </c>
      <c r="AO152" s="25" t="str">
        <f t="shared" si="74"/>
        <v/>
      </c>
      <c r="AP152" s="25" t="str">
        <f t="shared" si="75"/>
        <v/>
      </c>
      <c r="AQ152" s="25" t="str">
        <f t="shared" si="76"/>
        <v/>
      </c>
      <c r="AR152" s="25" t="str">
        <f t="shared" si="77"/>
        <v/>
      </c>
      <c r="AS152" s="25" t="str">
        <f t="shared" si="78"/>
        <v/>
      </c>
      <c r="AT152" s="25" t="str">
        <f t="shared" si="79"/>
        <v/>
      </c>
      <c r="AU152" s="25" t="str">
        <f t="shared" si="80"/>
        <v/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30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833</v>
      </c>
      <c r="D153" s="20">
        <f>IF('S.D. Paste sheet'!D153="","",'S.D. Paste sheet'!D153)</f>
        <v>44061</v>
      </c>
      <c r="E153" s="20" t="str">
        <f>IF('S.D. Paste sheet'!E153="","",UPPER('S.D. Paste sheet'!E153))</f>
        <v>DIVYANSHI</v>
      </c>
      <c r="F153" s="20" t="str">
        <f>IF('S.D. Paste sheet'!F153="","",'S.D. Paste sheet'!F153)</f>
        <v/>
      </c>
      <c r="G153" s="20" t="str">
        <f>IF('S.D. Paste sheet'!G153="","",UPPER('S.D. Paste sheet'!G153))</f>
        <v>MAHENDRA CHOUHAN</v>
      </c>
      <c r="H153" s="20" t="str">
        <f>IF('S.D. Paste sheet'!H153="","",UPPER('S.D. Paste sheet'!H153))</f>
        <v>VIMALA</v>
      </c>
      <c r="I153" s="20" t="str">
        <f>IF('S.D. Paste sheet'!I153="","",'S.D. Paste sheet'!I153)</f>
        <v>F</v>
      </c>
      <c r="J153" s="20">
        <f>IF('S.D. Paste sheet'!J153="","",'S.D. Paste sheet'!J153)</f>
        <v>40799</v>
      </c>
      <c r="K153" s="20">
        <f>IF('S.D. Paste sheet'!K153="","",'S.D. Paste sheet'!K153)</f>
        <v>510</v>
      </c>
      <c r="L153" s="20" t="str">
        <f>IF('S.D. Paste sheet'!L153="","",'S.D. Paste sheet'!L153)</f>
        <v/>
      </c>
      <c r="M153" s="20">
        <f>IF('S.D. Paste sheet'!M153="","",'S.D. Paste sheet'!M153)</f>
        <v>41</v>
      </c>
      <c r="N153" s="20">
        <f>IF('S.D. Paste sheet'!N153="","",'S.D. Paste sheet'!N153)</f>
        <v>29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XXXX1977</v>
      </c>
      <c r="U153" s="20" t="str">
        <f>IF('S.D. Paste sheet'!U153="","",'S.D. Paste sheet'!U153)</f>
        <v/>
      </c>
      <c r="V153" s="20">
        <f>IF('S.D. Paste sheet'!V153="","",'S.D. Paste sheet'!V153)</f>
        <v>9782613555</v>
      </c>
      <c r="W153" s="20" t="str">
        <f>IF('S.D. Paste sheet'!W153="","",'S.D. Paste sheet'!W153)</f>
        <v>MAIN BUS STAND BAR,RAIPUR,BAR,306105</v>
      </c>
      <c r="X153" s="20">
        <f>IF('S.D. Paste sheet'!X153="","",'S.D. Paste sheet'!X153)</f>
        <v>84000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 t="str">
        <f>IF(AK153="","",IF(AK153&gt;0,COUNT($AG$2:AG153),""))</f>
        <v/>
      </c>
      <c r="AG153" s="25" t="str">
        <f t="shared" si="66"/>
        <v/>
      </c>
      <c r="AH153" s="25" t="str">
        <f t="shared" si="67"/>
        <v/>
      </c>
      <c r="AI153" s="25" t="str">
        <f t="shared" si="68"/>
        <v/>
      </c>
      <c r="AJ153" s="25" t="str">
        <f t="shared" si="69"/>
        <v/>
      </c>
      <c r="AK153" s="25" t="str">
        <f t="shared" si="70"/>
        <v/>
      </c>
      <c r="AL153" s="25" t="str">
        <f t="shared" si="71"/>
        <v/>
      </c>
      <c r="AM153" s="25" t="str">
        <f t="shared" si="72"/>
        <v/>
      </c>
      <c r="AN153" s="25" t="str">
        <f t="shared" si="73"/>
        <v/>
      </c>
      <c r="AO153" s="25" t="str">
        <f t="shared" si="74"/>
        <v/>
      </c>
      <c r="AP153" s="25" t="str">
        <f t="shared" si="75"/>
        <v/>
      </c>
      <c r="AQ153" s="25" t="str">
        <f t="shared" si="76"/>
        <v/>
      </c>
      <c r="AR153" s="25" t="str">
        <f t="shared" si="77"/>
        <v/>
      </c>
      <c r="AS153" s="25" t="str">
        <f t="shared" si="78"/>
        <v/>
      </c>
      <c r="AT153" s="25" t="str">
        <f t="shared" si="79"/>
        <v/>
      </c>
      <c r="AU153" s="25" t="str">
        <f t="shared" si="80"/>
        <v/>
      </c>
      <c r="AV153" s="25" t="str">
        <f t="shared" si="81"/>
        <v/>
      </c>
      <c r="AX153" t="str">
        <f>IF(BC153="","",IF(BC153&gt;0,COUNT($AY$2:AY153),""))</f>
        <v/>
      </c>
      <c r="AY153" s="25" t="str">
        <f t="shared" si="82"/>
        <v/>
      </c>
      <c r="AZ153" s="25" t="str">
        <f t="shared" si="83"/>
        <v/>
      </c>
      <c r="BA153" s="25" t="str">
        <f t="shared" si="84"/>
        <v/>
      </c>
      <c r="BB153" s="25" t="str">
        <f t="shared" si="85"/>
        <v/>
      </c>
      <c r="BC153" s="25" t="str">
        <f t="shared" si="86"/>
        <v/>
      </c>
      <c r="BD153" s="25" t="str">
        <f t="shared" si="87"/>
        <v/>
      </c>
      <c r="BE153" s="25" t="str">
        <f t="shared" si="88"/>
        <v/>
      </c>
      <c r="BF153" s="25" t="str">
        <f t="shared" si="89"/>
        <v/>
      </c>
      <c r="BG153" s="25" t="str">
        <f t="shared" si="90"/>
        <v/>
      </c>
      <c r="BH153" s="25" t="str">
        <f t="shared" si="91"/>
        <v/>
      </c>
      <c r="BI153" s="25" t="str">
        <f t="shared" si="92"/>
        <v/>
      </c>
      <c r="BJ153" s="25" t="str">
        <f t="shared" si="93"/>
        <v/>
      </c>
      <c r="BK153" s="25" t="str">
        <f t="shared" si="94"/>
        <v/>
      </c>
      <c r="BL153" s="25" t="str">
        <f t="shared" si="95"/>
        <v/>
      </c>
      <c r="BM153" s="25" t="str">
        <f t="shared" si="96"/>
        <v/>
      </c>
      <c r="BN153" s="25" t="str">
        <f t="shared" si="97"/>
        <v/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841</v>
      </c>
      <c r="D154" s="20">
        <f>IF('S.D. Paste sheet'!D154="","",'S.D. Paste sheet'!D154)</f>
        <v>44061</v>
      </c>
      <c r="E154" s="20" t="str">
        <f>IF('S.D. Paste sheet'!E154="","",UPPER('S.D. Paste sheet'!E154))</f>
        <v>DIVYANSHI SEN</v>
      </c>
      <c r="F154" s="20" t="str">
        <f>IF('S.D. Paste sheet'!F154="","",'S.D. Paste sheet'!F154)</f>
        <v/>
      </c>
      <c r="G154" s="20" t="str">
        <f>IF('S.D. Paste sheet'!G154="","",UPPER('S.D. Paste sheet'!G154))</f>
        <v>MUKESH SEN</v>
      </c>
      <c r="H154" s="20" t="str">
        <f>IF('S.D. Paste sheet'!H154="","",UPPER('S.D. Paste sheet'!H154))</f>
        <v>PINKI SEN</v>
      </c>
      <c r="I154" s="20" t="str">
        <f>IF('S.D. Paste sheet'!I154="","",'S.D. Paste sheet'!I154)</f>
        <v>F</v>
      </c>
      <c r="J154" s="20">
        <f>IF('S.D. Paste sheet'!J154="","",'S.D. Paste sheet'!J154)</f>
        <v>40549</v>
      </c>
      <c r="K154" s="20">
        <f>IF('S.D. Paste sheet'!K154="","",'S.D. Paste sheet'!K154)</f>
        <v>511</v>
      </c>
      <c r="L154" s="20" t="str">
        <f>IF('S.D. Paste sheet'!L154="","",'S.D. Paste sheet'!L154)</f>
        <v/>
      </c>
      <c r="M154" s="20">
        <f>IF('S.D. Paste sheet'!M154="","",'S.D. Paste sheet'!M154)</f>
        <v>41</v>
      </c>
      <c r="N154" s="20">
        <f>IF('S.D. Paste sheet'!N154="","",'S.D. Paste sheet'!N154)</f>
        <v>34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XXXX6460</v>
      </c>
      <c r="U154" s="20" t="str">
        <f>IF('S.D. Paste sheet'!U154="","",'S.D. Paste sheet'!U154)</f>
        <v/>
      </c>
      <c r="V154" s="20">
        <f>IF('S.D. Paste sheet'!V154="","",'S.D. Paste sheet'!V154)</f>
        <v>6360581441</v>
      </c>
      <c r="W154" s="20" t="str">
        <f>IF('S.D. Paste sheet'!W154="","",'S.D. Paste sheet'!W154)</f>
        <v>RAMDEV COLONY,RAIPUR,BAR,306105</v>
      </c>
      <c r="X154" s="20">
        <f>IF('S.D. Paste sheet'!X154="","",'S.D. Paste sheet'!X154)</f>
        <v>60000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11</v>
      </c>
      <c r="AC154" s="20" t="str">
        <f>IF('S.D. Paste sheet'!AC154="","",'S.D. Paste sheet'!AC154)</f>
        <v>None</v>
      </c>
      <c r="AD154" s="20">
        <f>IF('S.D. Paste sheet'!AD154="","",'S.D. Paste sheet'!AD154)</f>
        <v>1</v>
      </c>
      <c r="AE154" s="29"/>
      <c r="AF154" t="str">
        <f>IF(AK154="","",IF(AK154&gt;0,COUNT($AG$2:AG154),""))</f>
        <v/>
      </c>
      <c r="AG154" s="25" t="str">
        <f t="shared" si="66"/>
        <v/>
      </c>
      <c r="AH154" s="25" t="str">
        <f t="shared" si="67"/>
        <v/>
      </c>
      <c r="AI154" s="25" t="str">
        <f t="shared" si="68"/>
        <v/>
      </c>
      <c r="AJ154" s="25" t="str">
        <f t="shared" si="69"/>
        <v/>
      </c>
      <c r="AK154" s="25" t="str">
        <f t="shared" si="70"/>
        <v/>
      </c>
      <c r="AL154" s="25" t="str">
        <f t="shared" si="71"/>
        <v/>
      </c>
      <c r="AM154" s="25" t="str">
        <f t="shared" si="72"/>
        <v/>
      </c>
      <c r="AN154" s="25" t="str">
        <f t="shared" si="73"/>
        <v/>
      </c>
      <c r="AO154" s="25" t="str">
        <f t="shared" si="74"/>
        <v/>
      </c>
      <c r="AP154" s="25" t="str">
        <f t="shared" si="75"/>
        <v/>
      </c>
      <c r="AQ154" s="25" t="str">
        <f t="shared" si="76"/>
        <v/>
      </c>
      <c r="AR154" s="25" t="str">
        <f t="shared" si="77"/>
        <v/>
      </c>
      <c r="AS154" s="25" t="str">
        <f t="shared" si="78"/>
        <v/>
      </c>
      <c r="AT154" s="25" t="str">
        <f t="shared" si="79"/>
        <v/>
      </c>
      <c r="AU154" s="25" t="str">
        <f t="shared" si="80"/>
        <v/>
      </c>
      <c r="AV154" s="25" t="str">
        <f t="shared" si="81"/>
        <v/>
      </c>
      <c r="AX154" t="str">
        <f>IF(BC154="","",IF(BC154&gt;0,COUNT($AY$2:AY154),""))</f>
        <v/>
      </c>
      <c r="AY154" s="25" t="str">
        <f t="shared" si="82"/>
        <v/>
      </c>
      <c r="AZ154" s="25" t="str">
        <f t="shared" si="83"/>
        <v/>
      </c>
      <c r="BA154" s="25" t="str">
        <f t="shared" si="84"/>
        <v/>
      </c>
      <c r="BB154" s="25" t="str">
        <f t="shared" si="85"/>
        <v/>
      </c>
      <c r="BC154" s="25" t="str">
        <f t="shared" si="86"/>
        <v/>
      </c>
      <c r="BD154" s="25" t="str">
        <f t="shared" si="87"/>
        <v/>
      </c>
      <c r="BE154" s="25" t="str">
        <f t="shared" si="88"/>
        <v/>
      </c>
      <c r="BF154" s="25" t="str">
        <f t="shared" si="89"/>
        <v/>
      </c>
      <c r="BG154" s="25" t="str">
        <f t="shared" si="90"/>
        <v/>
      </c>
      <c r="BH154" s="25" t="str">
        <f t="shared" si="91"/>
        <v/>
      </c>
      <c r="BI154" s="25" t="str">
        <f t="shared" si="92"/>
        <v/>
      </c>
      <c r="BJ154" s="25" t="str">
        <f t="shared" si="93"/>
        <v/>
      </c>
      <c r="BK154" s="25" t="str">
        <f t="shared" si="94"/>
        <v/>
      </c>
      <c r="BL154" s="25" t="str">
        <f t="shared" si="95"/>
        <v/>
      </c>
      <c r="BM154" s="25" t="str">
        <f t="shared" si="96"/>
        <v/>
      </c>
      <c r="BN154" s="25" t="str">
        <f t="shared" si="97"/>
        <v/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905</v>
      </c>
      <c r="D155" s="20">
        <f>IF('S.D. Paste sheet'!D155="","",'S.D. Paste sheet'!D155)</f>
        <v>44081</v>
      </c>
      <c r="E155" s="20" t="str">
        <f>IF('S.D. Paste sheet'!E155="","",UPPER('S.D. Paste sheet'!E155))</f>
        <v>FAIJAN</v>
      </c>
      <c r="F155" s="20" t="str">
        <f>IF('S.D. Paste sheet'!F155="","",'S.D. Paste sheet'!F155)</f>
        <v/>
      </c>
      <c r="G155" s="20" t="str">
        <f>IF('S.D. Paste sheet'!G155="","",UPPER('S.D. Paste sheet'!G155))</f>
        <v>JAVED ALI</v>
      </c>
      <c r="H155" s="20" t="str">
        <f>IF('S.D. Paste sheet'!H155="","",UPPER('S.D. Paste sheet'!H155))</f>
        <v>SAMIM BANO</v>
      </c>
      <c r="I155" s="20" t="str">
        <f>IF('S.D. Paste sheet'!I155="","",'S.D. Paste sheet'!I155)</f>
        <v>M</v>
      </c>
      <c r="J155" s="20">
        <f>IF('S.D. Paste sheet'!J155="","",'S.D. Paste sheet'!J155)</f>
        <v>41142</v>
      </c>
      <c r="K155" s="20">
        <f>IF('S.D. Paste sheet'!K155="","",'S.D. Paste sheet'!K155)</f>
        <v>512</v>
      </c>
      <c r="L155" s="20" t="str">
        <f>IF('S.D. Paste sheet'!L155="","",'S.D. Paste sheet'!L155)</f>
        <v/>
      </c>
      <c r="M155" s="20">
        <f>IF('S.D. Paste sheet'!M155="","",'S.D. Paste sheet'!M155)</f>
        <v>41</v>
      </c>
      <c r="N155" s="20">
        <f>IF('S.D. Paste sheet'!N155="","",'S.D. Paste sheet'!N155)</f>
        <v>33</v>
      </c>
      <c r="O155" s="20" t="str">
        <f>IF('S.D. Paste sheet'!O155="","",'S.D. Paste sheet'!O155)</f>
        <v>OBC</v>
      </c>
      <c r="P155" s="20" t="str">
        <f>IF('S.D. Paste sheet'!P155="","",'S.D. Paste sheet'!P155)</f>
        <v>Muslim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XXXX8291</v>
      </c>
      <c r="U155" s="20" t="str">
        <f>IF('S.D. Paste sheet'!U155="","",'S.D. Paste sheet'!U155)</f>
        <v/>
      </c>
      <c r="V155" s="20">
        <f>IF('S.D. Paste sheet'!V155="","",'S.D. Paste sheet'!V155)</f>
        <v>7737595085</v>
      </c>
      <c r="W155" s="20" t="str">
        <f>IF('S.D. Paste sheet'!W155="","",'S.D. Paste sheet'!W155)</f>
        <v>BAR,RAIPUR,BAR,306105</v>
      </c>
      <c r="X155" s="20">
        <f>IF('S.D. Paste sheet'!X155="","",'S.D. Paste sheet'!X155)</f>
        <v>100000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Yes</v>
      </c>
      <c r="AB155" s="20">
        <f>IF('S.D. Paste sheet'!AB155="","",'S.D. Paste sheet'!AB155)</f>
        <v>10</v>
      </c>
      <c r="AC155" s="20" t="str">
        <f>IF('S.D. Paste sheet'!AC155="","",'S.D. Paste sheet'!AC155)</f>
        <v>None</v>
      </c>
      <c r="AD155" s="20">
        <f>IF('S.D. Paste sheet'!AD155="","",'S.D. Paste sheet'!AD155)</f>
        <v>1</v>
      </c>
      <c r="AE155" s="29"/>
      <c r="AF155" t="str">
        <f>IF(AK155="","",IF(AK155&gt;0,COUNT($AG$2:AG155),""))</f>
        <v/>
      </c>
      <c r="AG155" s="25" t="str">
        <f t="shared" si="66"/>
        <v/>
      </c>
      <c r="AH155" s="25" t="str">
        <f t="shared" si="67"/>
        <v/>
      </c>
      <c r="AI155" s="25" t="str">
        <f t="shared" si="68"/>
        <v/>
      </c>
      <c r="AJ155" s="25" t="str">
        <f t="shared" si="69"/>
        <v/>
      </c>
      <c r="AK155" s="25" t="str">
        <f t="shared" si="70"/>
        <v/>
      </c>
      <c r="AL155" s="25" t="str">
        <f t="shared" si="71"/>
        <v/>
      </c>
      <c r="AM155" s="25" t="str">
        <f t="shared" si="72"/>
        <v/>
      </c>
      <c r="AN155" s="25" t="str">
        <f t="shared" si="73"/>
        <v/>
      </c>
      <c r="AO155" s="25" t="str">
        <f t="shared" si="74"/>
        <v/>
      </c>
      <c r="AP155" s="25" t="str">
        <f t="shared" si="75"/>
        <v/>
      </c>
      <c r="AQ155" s="25" t="str">
        <f t="shared" si="76"/>
        <v/>
      </c>
      <c r="AR155" s="25" t="str">
        <f t="shared" si="77"/>
        <v/>
      </c>
      <c r="AS155" s="25" t="str">
        <f t="shared" si="78"/>
        <v/>
      </c>
      <c r="AT155" s="25" t="str">
        <f t="shared" si="79"/>
        <v/>
      </c>
      <c r="AU155" s="25" t="str">
        <f t="shared" si="80"/>
        <v/>
      </c>
      <c r="AV155" s="25" t="str">
        <f t="shared" si="81"/>
        <v/>
      </c>
      <c r="AX155" t="str">
        <f>IF(BC155="","",IF(BC155&gt;0,COUNT($AY$2:AY155),""))</f>
        <v/>
      </c>
      <c r="AY155" s="25" t="str">
        <f t="shared" si="82"/>
        <v/>
      </c>
      <c r="AZ155" s="25" t="str">
        <f t="shared" si="83"/>
        <v/>
      </c>
      <c r="BA155" s="25" t="str">
        <f t="shared" si="84"/>
        <v/>
      </c>
      <c r="BB155" s="25" t="str">
        <f t="shared" si="85"/>
        <v/>
      </c>
      <c r="BC155" s="25" t="str">
        <f t="shared" si="86"/>
        <v/>
      </c>
      <c r="BD155" s="25" t="str">
        <f t="shared" si="87"/>
        <v/>
      </c>
      <c r="BE155" s="25" t="str">
        <f t="shared" si="88"/>
        <v/>
      </c>
      <c r="BF155" s="25" t="str">
        <f t="shared" si="89"/>
        <v/>
      </c>
      <c r="BG155" s="25" t="str">
        <f t="shared" si="90"/>
        <v/>
      </c>
      <c r="BH155" s="25" t="str">
        <f t="shared" si="91"/>
        <v/>
      </c>
      <c r="BI155" s="25" t="str">
        <f t="shared" si="92"/>
        <v/>
      </c>
      <c r="BJ155" s="25" t="str">
        <f t="shared" si="93"/>
        <v/>
      </c>
      <c r="BK155" s="25" t="str">
        <f t="shared" si="94"/>
        <v/>
      </c>
      <c r="BL155" s="25" t="str">
        <f t="shared" si="95"/>
        <v/>
      </c>
      <c r="BM155" s="25" t="str">
        <f t="shared" si="96"/>
        <v/>
      </c>
      <c r="BN155" s="25" t="str">
        <f t="shared" si="97"/>
        <v/>
      </c>
    </row>
    <row r="156" spans="1:66" ht="30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902</v>
      </c>
      <c r="D156" s="20">
        <f>IF('S.D. Paste sheet'!D156="","",'S.D. Paste sheet'!D156)</f>
        <v>44081</v>
      </c>
      <c r="E156" s="20" t="str">
        <f>IF('S.D. Paste sheet'!E156="","",UPPER('S.D. Paste sheet'!E156))</f>
        <v>HARSHITA GURJAR</v>
      </c>
      <c r="F156" s="20" t="str">
        <f>IF('S.D. Paste sheet'!F156="","",'S.D. Paste sheet'!F156)</f>
        <v/>
      </c>
      <c r="G156" s="20" t="str">
        <f>IF('S.D. Paste sheet'!G156="","",UPPER('S.D. Paste sheet'!G156))</f>
        <v>POONA RAM GURJAR</v>
      </c>
      <c r="H156" s="20" t="str">
        <f>IF('S.D. Paste sheet'!H156="","",UPPER('S.D. Paste sheet'!H156))</f>
        <v>SENI DEVI</v>
      </c>
      <c r="I156" s="20" t="str">
        <f>IF('S.D. Paste sheet'!I156="","",'S.D. Paste sheet'!I156)</f>
        <v>F</v>
      </c>
      <c r="J156" s="20">
        <f>IF('S.D. Paste sheet'!J156="","",'S.D. Paste sheet'!J156)</f>
        <v>39989</v>
      </c>
      <c r="K156" s="20">
        <f>IF('S.D. Paste sheet'!K156="","",'S.D. Paste sheet'!K156)</f>
        <v>513</v>
      </c>
      <c r="L156" s="20" t="str">
        <f>IF('S.D. Paste sheet'!L156="","",'S.D. Paste sheet'!L156)</f>
        <v/>
      </c>
      <c r="M156" s="20">
        <f>IF('S.D. Paste sheet'!M156="","",'S.D. Paste sheet'!M156)</f>
        <v>41</v>
      </c>
      <c r="N156" s="20">
        <f>IF('S.D. Paste sheet'!N156="","",'S.D. Paste sheet'!N156)</f>
        <v>33</v>
      </c>
      <c r="O156" s="20" t="str">
        <f>IF('S.D. Paste sheet'!O156="","",'S.D. Paste sheet'!O156)</f>
        <v>SBC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XXXX3804</v>
      </c>
      <c r="U156" s="20" t="str">
        <f>IF('S.D. Paste sheet'!U156="","",'S.D. Paste sheet'!U156)</f>
        <v/>
      </c>
      <c r="V156" s="20">
        <f>IF('S.D. Paste sheet'!V156="","",'S.D. Paste sheet'!V156)</f>
        <v>9782628056</v>
      </c>
      <c r="W156" s="20" t="str">
        <f>IF('S.D. Paste sheet'!W156="","",'S.D. Paste sheet'!W156)</f>
        <v>JODHPUR ROAD ,RAIPUR,BAR,306105</v>
      </c>
      <c r="X156" s="20">
        <f>IF('S.D. Paste sheet'!X156="","",'S.D. Paste sheet'!X156)</f>
        <v>480000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13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844</v>
      </c>
      <c r="D157" s="20">
        <f>IF('S.D. Paste sheet'!D157="","",'S.D. Paste sheet'!D157)</f>
        <v>44061</v>
      </c>
      <c r="E157" s="20" t="str">
        <f>IF('S.D. Paste sheet'!E157="","",UPPER('S.D. Paste sheet'!E157))</f>
        <v>HIMALAYA RAJ</v>
      </c>
      <c r="F157" s="20" t="str">
        <f>IF('S.D. Paste sheet'!F157="","",'S.D. Paste sheet'!F157)</f>
        <v/>
      </c>
      <c r="G157" s="20" t="str">
        <f>IF('S.D. Paste sheet'!G157="","",UPPER('S.D. Paste sheet'!G157))</f>
        <v>TEJ SINGH RATHORE</v>
      </c>
      <c r="H157" s="20" t="str">
        <f>IF('S.D. Paste sheet'!H157="","",UPPER('S.D. Paste sheet'!H157))</f>
        <v>MAHENDRA KANWAR</v>
      </c>
      <c r="I157" s="20" t="str">
        <f>IF('S.D. Paste sheet'!I157="","",'S.D. Paste sheet'!I157)</f>
        <v>M</v>
      </c>
      <c r="J157" s="20">
        <f>IF('S.D. Paste sheet'!J157="","",'S.D. Paste sheet'!J157)</f>
        <v>40482</v>
      </c>
      <c r="K157" s="20">
        <f>IF('S.D. Paste sheet'!K157="","",'S.D. Paste sheet'!K157)</f>
        <v>514</v>
      </c>
      <c r="L157" s="20" t="str">
        <f>IF('S.D. Paste sheet'!L157="","",'S.D. Paste sheet'!L157)</f>
        <v/>
      </c>
      <c r="M157" s="20">
        <f>IF('S.D. Paste sheet'!M157="","",'S.D. Paste sheet'!M157)</f>
        <v>41</v>
      </c>
      <c r="N157" s="20">
        <f>IF('S.D. Paste sheet'!N157="","",'S.D. Paste sheet'!N157)</f>
        <v>37</v>
      </c>
      <c r="O157" s="20" t="str">
        <f>IF('S.D. Paste sheet'!O157="","",'S.D. Paste sheet'!O157)</f>
        <v>GEN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XXXX9059</v>
      </c>
      <c r="U157" s="20" t="str">
        <f>IF('S.D. Paste sheet'!U157="","",'S.D. Paste sheet'!U157)</f>
        <v/>
      </c>
      <c r="V157" s="20">
        <f>IF('S.D. Paste sheet'!V157="","",'S.D. Paste sheet'!V157)</f>
        <v>9784767049</v>
      </c>
      <c r="W157" s="20" t="str">
        <f>IF('S.D. Paste sheet'!W157="","",'S.D. Paste sheet'!W157)</f>
        <v>GARH KE PASS ,RAIPUR,DHULKOT,306105</v>
      </c>
      <c r="X157" s="20">
        <f>IF('S.D. Paste sheet'!X157="","",'S.D. Paste sheet'!X157)</f>
        <v>60000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12</v>
      </c>
      <c r="AC157" s="20" t="str">
        <f>IF('S.D. Paste sheet'!AC157="","",'S.D. Paste sheet'!AC157)</f>
        <v>None</v>
      </c>
      <c r="AD157" s="20">
        <f>IF('S.D. Paste sheet'!AD157="","",'S.D. Paste sheet'!AD157)</f>
        <v>1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904</v>
      </c>
      <c r="D158" s="20">
        <f>IF('S.D. Paste sheet'!D158="","",'S.D. Paste sheet'!D158)</f>
        <v>44081</v>
      </c>
      <c r="E158" s="20" t="str">
        <f>IF('S.D. Paste sheet'!E158="","",UPPER('S.D. Paste sheet'!E158))</f>
        <v>INDRAJEET MANDAL</v>
      </c>
      <c r="F158" s="20" t="str">
        <f>IF('S.D. Paste sheet'!F158="","",'S.D. Paste sheet'!F158)</f>
        <v/>
      </c>
      <c r="G158" s="20" t="str">
        <f>IF('S.D. Paste sheet'!G158="","",UPPER('S.D. Paste sheet'!G158))</f>
        <v>ARJUN MANDAL</v>
      </c>
      <c r="H158" s="20" t="str">
        <f>IF('S.D. Paste sheet'!H158="","",UPPER('S.D. Paste sheet'!H158))</f>
        <v>DEEPALI MANDAL</v>
      </c>
      <c r="I158" s="20" t="str">
        <f>IF('S.D. Paste sheet'!I158="","",'S.D. Paste sheet'!I158)</f>
        <v>M</v>
      </c>
      <c r="J158" s="20">
        <f>IF('S.D. Paste sheet'!J158="","",'S.D. Paste sheet'!J158)</f>
        <v>40750</v>
      </c>
      <c r="K158" s="20">
        <f>IF('S.D. Paste sheet'!K158="","",'S.D. Paste sheet'!K158)</f>
        <v>515</v>
      </c>
      <c r="L158" s="20" t="str">
        <f>IF('S.D. Paste sheet'!L158="","",'S.D. Paste sheet'!L158)</f>
        <v/>
      </c>
      <c r="M158" s="20">
        <f>IF('S.D. Paste sheet'!M158="","",'S.D. Paste sheet'!M158)</f>
        <v>41</v>
      </c>
      <c r="N158" s="20">
        <f>IF('S.D. Paste sheet'!N158="","",'S.D. Paste sheet'!N158)</f>
        <v>33</v>
      </c>
      <c r="O158" s="20" t="str">
        <f>IF('S.D. Paste sheet'!O158="","",'S.D. Paste sheet'!O158)</f>
        <v>SC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XXXX1388</v>
      </c>
      <c r="U158" s="20" t="str">
        <f>IF('S.D. Paste sheet'!U158="","",'S.D. Paste sheet'!U158)</f>
        <v/>
      </c>
      <c r="V158" s="20">
        <f>IF('S.D. Paste sheet'!V158="","",'S.D. Paste sheet'!V158)</f>
        <v>9571597070</v>
      </c>
      <c r="W158" s="20" t="str">
        <f>IF('S.D. Paste sheet'!W158="","",'S.D. Paste sheet'!W158)</f>
        <v>HANUMAN GHATI MEGHRDA DEEPAWAS ,RAIPUR,DEEPAWAS,306105</v>
      </c>
      <c r="X158" s="20">
        <f>IF('S.D. Paste sheet'!X158="","",'S.D. Paste sheet'!X158)</f>
        <v>72000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493</v>
      </c>
      <c r="D159" s="20">
        <f>IF('S.D. Paste sheet'!D159="","",'S.D. Paste sheet'!D159)</f>
        <v>42860</v>
      </c>
      <c r="E159" s="20" t="str">
        <f>IF('S.D. Paste sheet'!E159="","",UPPER('S.D. Paste sheet'!E159))</f>
        <v>ISHWAR</v>
      </c>
      <c r="F159" s="20" t="str">
        <f>IF('S.D. Paste sheet'!F159="","",'S.D. Paste sheet'!F159)</f>
        <v/>
      </c>
      <c r="G159" s="20" t="str">
        <f>IF('S.D. Paste sheet'!G159="","",UPPER('S.D. Paste sheet'!G159))</f>
        <v>OM PRAKASH</v>
      </c>
      <c r="H159" s="20" t="str">
        <f>IF('S.D. Paste sheet'!H159="","",UPPER('S.D. Paste sheet'!H159))</f>
        <v>INDRA DEVI</v>
      </c>
      <c r="I159" s="20" t="str">
        <f>IF('S.D. Paste sheet'!I159="","",'S.D. Paste sheet'!I159)</f>
        <v>M</v>
      </c>
      <c r="J159" s="20">
        <f>IF('S.D. Paste sheet'!J159="","",'S.D. Paste sheet'!J159)</f>
        <v>40476</v>
      </c>
      <c r="K159" s="20">
        <f>IF('S.D. Paste sheet'!K159="","",'S.D. Paste sheet'!K159)</f>
        <v>516</v>
      </c>
      <c r="L159" s="20" t="str">
        <f>IF('S.D. Paste sheet'!L159="","",'S.D. Paste sheet'!L159)</f>
        <v/>
      </c>
      <c r="M159" s="20">
        <f>IF('S.D. Paste sheet'!M159="","",'S.D. Paste sheet'!M159)</f>
        <v>41</v>
      </c>
      <c r="N159" s="20">
        <f>IF('S.D. Paste sheet'!N159="","",'S.D. Paste sheet'!N159)</f>
        <v>34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XXXX2214</v>
      </c>
      <c r="U159" s="20" t="str">
        <f>IF('S.D. Paste sheet'!U159="","",'S.D. Paste sheet'!U159)</f>
        <v/>
      </c>
      <c r="V159" s="20">
        <f>IF('S.D. Paste sheet'!V159="","",'S.D. Paste sheet'!V159)</f>
        <v>9680913677</v>
      </c>
      <c r="W159" s="20" t="str">
        <f>IF('S.D. Paste sheet'!W159="","",'S.D. Paste sheet'!W159)</f>
        <v>berra redai bar,raipur,bar,306105</v>
      </c>
      <c r="X159" s="20">
        <f>IF('S.D. Paste sheet'!X159="","",'S.D. Paste sheet'!X159)</f>
        <v>35000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3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534</v>
      </c>
      <c r="D160" s="20">
        <f>IF('S.D. Paste sheet'!D160="","",'S.D. Paste sheet'!D160)</f>
        <v>42941</v>
      </c>
      <c r="E160" s="20" t="str">
        <f>IF('S.D. Paste sheet'!E160="","",UPPER('S.D. Paste sheet'!E160))</f>
        <v>KRISHNA NAYAK</v>
      </c>
      <c r="F160" s="20" t="str">
        <f>IF('S.D. Paste sheet'!F160="","",'S.D. Paste sheet'!F160)</f>
        <v/>
      </c>
      <c r="G160" s="20" t="str">
        <f>IF('S.D. Paste sheet'!G160="","",UPPER('S.D. Paste sheet'!G160))</f>
        <v>OM PRAKASH NAYAK</v>
      </c>
      <c r="H160" s="20" t="str">
        <f>IF('S.D. Paste sheet'!H160="","",UPPER('S.D. Paste sheet'!H160))</f>
        <v>SUNITA DEVI</v>
      </c>
      <c r="I160" s="20" t="str">
        <f>IF('S.D. Paste sheet'!I160="","",'S.D. Paste sheet'!I160)</f>
        <v>M</v>
      </c>
      <c r="J160" s="20">
        <f>IF('S.D. Paste sheet'!J160="","",'S.D. Paste sheet'!J160)</f>
        <v>40338</v>
      </c>
      <c r="K160" s="20">
        <f>IF('S.D. Paste sheet'!K160="","",'S.D. Paste sheet'!K160)</f>
        <v>517</v>
      </c>
      <c r="L160" s="20" t="str">
        <f>IF('S.D. Paste sheet'!L160="","",'S.D. Paste sheet'!L160)</f>
        <v/>
      </c>
      <c r="M160" s="20">
        <f>IF('S.D. Paste sheet'!M160="","",'S.D. Paste sheet'!M160)</f>
        <v>41</v>
      </c>
      <c r="N160" s="20">
        <f>IF('S.D. Paste sheet'!N160="","",'S.D. Paste sheet'!N160)</f>
        <v>36</v>
      </c>
      <c r="O160" s="20" t="str">
        <f>IF('S.D. Paste sheet'!O160="","",'S.D. Paste sheet'!O160)</f>
        <v>SC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XXXX7845</v>
      </c>
      <c r="U160" s="20" t="str">
        <f>IF('S.D. Paste sheet'!U160="","",'S.D. Paste sheet'!U160)</f>
        <v/>
      </c>
      <c r="V160" s="20">
        <f>IF('S.D. Paste sheet'!V160="","",'S.D. Paste sheet'!V160)</f>
        <v>8890515598</v>
      </c>
      <c r="W160" s="20" t="str">
        <f>IF('S.D. Paste sheet'!W160="","",'S.D. Paste sheet'!W160)</f>
        <v>RAMDEV COLONY BAR,RAIPUR, 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12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497</v>
      </c>
      <c r="D161" s="20">
        <f>IF('S.D. Paste sheet'!D161="","",'S.D. Paste sheet'!D161)</f>
        <v>42907</v>
      </c>
      <c r="E161" s="20" t="str">
        <f>IF('S.D. Paste sheet'!E161="","",UPPER('S.D. Paste sheet'!E161))</f>
        <v>KUMARI DEEKSHA PRAJAPATI</v>
      </c>
      <c r="F161" s="20" t="str">
        <f>IF('S.D. Paste sheet'!F161="","",'S.D. Paste sheet'!F161)</f>
        <v/>
      </c>
      <c r="G161" s="20" t="str">
        <f>IF('S.D. Paste sheet'!G161="","",UPPER('S.D. Paste sheet'!G161))</f>
        <v>MOHAN LAL</v>
      </c>
      <c r="H161" s="20" t="str">
        <f>IF('S.D. Paste sheet'!H161="","",UPPER('S.D. Paste sheet'!H161))</f>
        <v>RUKMA DEVI</v>
      </c>
      <c r="I161" s="20" t="str">
        <f>IF('S.D. Paste sheet'!I161="","",'S.D. Paste sheet'!I161)</f>
        <v>F</v>
      </c>
      <c r="J161" s="20">
        <f>IF('S.D. Paste sheet'!J161="","",'S.D. Paste sheet'!J161)</f>
        <v>40826</v>
      </c>
      <c r="K161" s="20">
        <f>IF('S.D. Paste sheet'!K161="","",'S.D. Paste sheet'!K161)</f>
        <v>518</v>
      </c>
      <c r="L161" s="20" t="str">
        <f>IF('S.D. Paste sheet'!L161="","",'S.D. Paste sheet'!L161)</f>
        <v/>
      </c>
      <c r="M161" s="20">
        <f>IF('S.D. Paste sheet'!M161="","",'S.D. Paste sheet'!M161)</f>
        <v>41</v>
      </c>
      <c r="N161" s="20">
        <f>IF('S.D. Paste sheet'!N161="","",'S.D. Paste sheet'!N161)</f>
        <v>34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XXXX8812</v>
      </c>
      <c r="U161" s="20" t="str">
        <f>IF('S.D. Paste sheet'!U161="","",'S.D. Paste sheet'!U161)</f>
        <v>yaccfyw</v>
      </c>
      <c r="V161" s="20">
        <f>IF('S.D. Paste sheet'!V161="","",'S.D. Paste sheet'!V161)</f>
        <v>9928207592</v>
      </c>
      <c r="W161" s="20" t="str">
        <f>IF('S.D. Paste sheet'!W161="","",'S.D. Paste sheet'!W161)</f>
        <v>jodhpur road bar,raipur,bar,306105</v>
      </c>
      <c r="X161" s="20">
        <f>IF('S.D. Paste sheet'!X161="","",'S.D. Paste sheet'!X161)</f>
        <v>42000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0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539</v>
      </c>
      <c r="D162" s="20">
        <f>IF('S.D. Paste sheet'!D162="","",'S.D. Paste sheet'!D162)</f>
        <v>42966</v>
      </c>
      <c r="E162" s="20" t="str">
        <f>IF('S.D. Paste sheet'!E162="","",UPPER('S.D. Paste sheet'!E162))</f>
        <v>LALITA</v>
      </c>
      <c r="F162" s="20" t="str">
        <f>IF('S.D. Paste sheet'!F162="","",'S.D. Paste sheet'!F162)</f>
        <v/>
      </c>
      <c r="G162" s="20" t="str">
        <f>IF('S.D. Paste sheet'!G162="","",UPPER('S.D. Paste sheet'!G162))</f>
        <v>PAPPU RAM</v>
      </c>
      <c r="H162" s="20" t="str">
        <f>IF('S.D. Paste sheet'!H162="","",UPPER('S.D. Paste sheet'!H162))</f>
        <v>PISTA DEVI</v>
      </c>
      <c r="I162" s="20" t="str">
        <f>IF('S.D. Paste sheet'!I162="","",'S.D. Paste sheet'!I162)</f>
        <v>F</v>
      </c>
      <c r="J162" s="20">
        <f>IF('S.D. Paste sheet'!J162="","",'S.D. Paste sheet'!J162)</f>
        <v>40544</v>
      </c>
      <c r="K162" s="20">
        <f>IF('S.D. Paste sheet'!K162="","",'S.D. Paste sheet'!K162)</f>
        <v>519</v>
      </c>
      <c r="L162" s="20" t="str">
        <f>IF('S.D. Paste sheet'!L162="","",'S.D. Paste sheet'!L162)</f>
        <v/>
      </c>
      <c r="M162" s="20">
        <f>IF('S.D. Paste sheet'!M162="","",'S.D. Paste sheet'!M162)</f>
        <v>41</v>
      </c>
      <c r="N162" s="20">
        <f>IF('S.D. Paste sheet'!N162="","",'S.D. Paste sheet'!N162)</f>
        <v>35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XXXX6050</v>
      </c>
      <c r="U162" s="20" t="str">
        <f>IF('S.D. Paste sheet'!U162="","",'S.D. Paste sheet'!U162)</f>
        <v>TAQGOIS</v>
      </c>
      <c r="V162" s="20">
        <f>IF('S.D. Paste sheet'!V162="","",'S.D. Paste sheet'!V162)</f>
        <v>9799540170</v>
      </c>
      <c r="W162" s="20" t="str">
        <f>IF('S.D. Paste sheet'!W162="","",'S.D. Paste sheet'!W162)</f>
        <v>FUTI SADAK PALI ROAD BAR,RAIPUR,BAR,306105</v>
      </c>
      <c r="X162" s="20">
        <f>IF('S.D. Paste sheet'!X162="","",'S.D. Paste sheet'!X162)</f>
        <v>35000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11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535</v>
      </c>
      <c r="D163" s="20">
        <f>IF('S.D. Paste sheet'!D163="","",'S.D. Paste sheet'!D163)</f>
        <v>42947</v>
      </c>
      <c r="E163" s="20" t="str">
        <f>IF('S.D. Paste sheet'!E163="","",UPPER('S.D. Paste sheet'!E163))</f>
        <v>MANISHA GURJAR</v>
      </c>
      <c r="F163" s="20" t="str">
        <f>IF('S.D. Paste sheet'!F163="","",'S.D. Paste sheet'!F163)</f>
        <v/>
      </c>
      <c r="G163" s="20" t="str">
        <f>IF('S.D. Paste sheet'!G163="","",UPPER('S.D. Paste sheet'!G163))</f>
        <v>BUDDHA RAM GURJAR</v>
      </c>
      <c r="H163" s="20" t="str">
        <f>IF('S.D. Paste sheet'!H163="","",UPPER('S.D. Paste sheet'!H163))</f>
        <v>PARMAI</v>
      </c>
      <c r="I163" s="20" t="str">
        <f>IF('S.D. Paste sheet'!I163="","",'S.D. Paste sheet'!I163)</f>
        <v>F</v>
      </c>
      <c r="J163" s="20">
        <f>IF('S.D. Paste sheet'!J163="","",'S.D. Paste sheet'!J163)</f>
        <v>39762</v>
      </c>
      <c r="K163" s="20">
        <f>IF('S.D. Paste sheet'!K163="","",'S.D. Paste sheet'!K163)</f>
        <v>520</v>
      </c>
      <c r="L163" s="20" t="str">
        <f>IF('S.D. Paste sheet'!L163="","",'S.D. Paste sheet'!L163)</f>
        <v/>
      </c>
      <c r="M163" s="20">
        <f>IF('S.D. Paste sheet'!M163="","",'S.D. Paste sheet'!M163)</f>
        <v>41</v>
      </c>
      <c r="N163" s="20">
        <f>IF('S.D. Paste sheet'!N163="","",'S.D. Paste sheet'!N163)</f>
        <v>27</v>
      </c>
      <c r="O163" s="20" t="str">
        <f>IF('S.D. Paste sheet'!O163="","",'S.D. Paste sheet'!O163)</f>
        <v>SBC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XXXX3820</v>
      </c>
      <c r="U163" s="20" t="str">
        <f>IF('S.D. Paste sheet'!U163="","",'S.D. Paste sheet'!U163)</f>
        <v/>
      </c>
      <c r="V163" s="20">
        <f>IF('S.D. Paste sheet'!V163="","",'S.D. Paste sheet'!V163)</f>
        <v>9799902492</v>
      </c>
      <c r="W163" s="20" t="str">
        <f>IF('S.D. Paste sheet'!W163="","",'S.D. Paste sheet'!W163)</f>
        <v>GURJARO KA BAS BAR,RAIPUR,BAR,306105</v>
      </c>
      <c r="X163" s="20">
        <f>IF('S.D. Paste sheet'!X163="","",'S.D. Paste sheet'!X163)</f>
        <v>36000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14</v>
      </c>
      <c r="AC163" s="20" t="str">
        <f>IF('S.D. Paste sheet'!AC163="","",'S.D. Paste sheet'!AC163)</f>
        <v>None</v>
      </c>
      <c r="AD163" s="20">
        <f>IF('S.D. Paste sheet'!AD163="","",'S.D. Paste sheet'!AD163)</f>
        <v>0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839</v>
      </c>
      <c r="D164" s="20">
        <f>IF('S.D. Paste sheet'!D164="","",'S.D. Paste sheet'!D164)</f>
        <v>44061</v>
      </c>
      <c r="E164" s="20" t="str">
        <f>IF('S.D. Paste sheet'!E164="","",UPPER('S.D. Paste sheet'!E164))</f>
        <v>MANISHA PRAJAPAT</v>
      </c>
      <c r="F164" s="20" t="str">
        <f>IF('S.D. Paste sheet'!F164="","",'S.D. Paste sheet'!F164)</f>
        <v/>
      </c>
      <c r="G164" s="20" t="str">
        <f>IF('S.D. Paste sheet'!G164="","",UPPER('S.D. Paste sheet'!G164))</f>
        <v>LALIT KUMAR PRAJAPAT</v>
      </c>
      <c r="H164" s="20" t="str">
        <f>IF('S.D. Paste sheet'!H164="","",UPPER('S.D. Paste sheet'!H164))</f>
        <v>SONU</v>
      </c>
      <c r="I164" s="20" t="str">
        <f>IF('S.D. Paste sheet'!I164="","",'S.D. Paste sheet'!I164)</f>
        <v>F</v>
      </c>
      <c r="J164" s="20">
        <f>IF('S.D. Paste sheet'!J164="","",'S.D. Paste sheet'!J164)</f>
        <v>40785</v>
      </c>
      <c r="K164" s="20">
        <f>IF('S.D. Paste sheet'!K164="","",'S.D. Paste sheet'!K164)</f>
        <v>521</v>
      </c>
      <c r="L164" s="20" t="str">
        <f>IF('S.D. Paste sheet'!L164="","",'S.D. Paste sheet'!L164)</f>
        <v/>
      </c>
      <c r="M164" s="20">
        <f>IF('S.D. Paste sheet'!M164="","",'S.D. Paste sheet'!M164)</f>
        <v>41</v>
      </c>
      <c r="N164" s="20">
        <f>IF('S.D. Paste sheet'!N164="","",'S.D. Paste sheet'!N164)</f>
        <v>30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XXXX2741</v>
      </c>
      <c r="U164" s="20" t="str">
        <f>IF('S.D. Paste sheet'!U164="","",'S.D. Paste sheet'!U164)</f>
        <v/>
      </c>
      <c r="V164" s="20">
        <f>IF('S.D. Paste sheet'!V164="","",'S.D. Paste sheet'!V164)</f>
        <v>9784511557</v>
      </c>
      <c r="W164" s="20" t="str">
        <f>IF('S.D. Paste sheet'!W164="","",'S.D. Paste sheet'!W164)</f>
        <v>GANADAHI NAGAR JODHPUR ROAD BAR,RAIPUR,BAR,306105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903</v>
      </c>
      <c r="D165" s="20">
        <f>IF('S.D. Paste sheet'!D165="","",'S.D. Paste sheet'!D165)</f>
        <v>44081</v>
      </c>
      <c r="E165" s="20" t="str">
        <f>IF('S.D. Paste sheet'!E165="","",UPPER('S.D. Paste sheet'!E165))</f>
        <v>MINAKSHI BAGRI</v>
      </c>
      <c r="F165" s="20" t="str">
        <f>IF('S.D. Paste sheet'!F165="","",'S.D. Paste sheet'!F165)</f>
        <v/>
      </c>
      <c r="G165" s="20" t="str">
        <f>IF('S.D. Paste sheet'!G165="","",UPPER('S.D. Paste sheet'!G165))</f>
        <v>PRAKASH BAGRI</v>
      </c>
      <c r="H165" s="20" t="str">
        <f>IF('S.D. Paste sheet'!H165="","",UPPER('S.D. Paste sheet'!H165))</f>
        <v>VIMLA DEVI</v>
      </c>
      <c r="I165" s="20" t="str">
        <f>IF('S.D. Paste sheet'!I165="","",'S.D. Paste sheet'!I165)</f>
        <v>F</v>
      </c>
      <c r="J165" s="20">
        <f>IF('S.D. Paste sheet'!J165="","",'S.D. Paste sheet'!J165)</f>
        <v>40734</v>
      </c>
      <c r="K165" s="20">
        <f>IF('S.D. Paste sheet'!K165="","",'S.D. Paste sheet'!K165)</f>
        <v>522</v>
      </c>
      <c r="L165" s="20" t="str">
        <f>IF('S.D. Paste sheet'!L165="","",'S.D. Paste sheet'!L165)</f>
        <v/>
      </c>
      <c r="M165" s="20">
        <f>IF('S.D. Paste sheet'!M165="","",'S.D. Paste sheet'!M165)</f>
        <v>41</v>
      </c>
      <c r="N165" s="20">
        <f>IF('S.D. Paste sheet'!N165="","",'S.D. Paste sheet'!N165)</f>
        <v>37</v>
      </c>
      <c r="O165" s="20" t="str">
        <f>IF('S.D. Paste sheet'!O165="","",'S.D. Paste sheet'!O165)</f>
        <v>OBC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XXXX1700</v>
      </c>
      <c r="U165" s="20" t="str">
        <f>IF('S.D. Paste sheet'!U165="","",'S.D. Paste sheet'!U165)</f>
        <v/>
      </c>
      <c r="V165" s="20">
        <f>IF('S.D. Paste sheet'!V165="","",'S.D. Paste sheet'!V165)</f>
        <v>7300217087</v>
      </c>
      <c r="W165" s="20" t="str">
        <f>IF('S.D. Paste sheet'!W165="","",'S.D. Paste sheet'!W165)</f>
        <v>DANIYA NADA BAR,RAIPUR,BAR ,306105</v>
      </c>
      <c r="X165" s="20">
        <f>IF('S.D. Paste sheet'!X165="","",'S.D. Paste sheet'!X165)</f>
        <v>92000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531</v>
      </c>
      <c r="D166" s="20">
        <f>IF('S.D. Paste sheet'!D166="","",'S.D. Paste sheet'!D166)</f>
        <v>42936</v>
      </c>
      <c r="E166" s="20" t="str">
        <f>IF('S.D. Paste sheet'!E166="","",UPPER('S.D. Paste sheet'!E166))</f>
        <v>MUSKAN BANO</v>
      </c>
      <c r="F166" s="20" t="str">
        <f>IF('S.D. Paste sheet'!F166="","",'S.D. Paste sheet'!F166)</f>
        <v/>
      </c>
      <c r="G166" s="20" t="str">
        <f>IF('S.D. Paste sheet'!G166="","",UPPER('S.D. Paste sheet'!G166))</f>
        <v>IQBAL</v>
      </c>
      <c r="H166" s="20" t="str">
        <f>IF('S.D. Paste sheet'!H166="","",UPPER('S.D. Paste sheet'!H166))</f>
        <v>RABIYA BANO</v>
      </c>
      <c r="I166" s="20" t="str">
        <f>IF('S.D. Paste sheet'!I166="","",'S.D. Paste sheet'!I166)</f>
        <v>F</v>
      </c>
      <c r="J166" s="20">
        <f>IF('S.D. Paste sheet'!J166="","",'S.D. Paste sheet'!J166)</f>
        <v>40716</v>
      </c>
      <c r="K166" s="20">
        <f>IF('S.D. Paste sheet'!K166="","",'S.D. Paste sheet'!K166)</f>
        <v>523</v>
      </c>
      <c r="L166" s="20" t="str">
        <f>IF('S.D. Paste sheet'!L166="","",'S.D. Paste sheet'!L166)</f>
        <v/>
      </c>
      <c r="M166" s="20">
        <f>IF('S.D. Paste sheet'!M166="","",'S.D. Paste sheet'!M166)</f>
        <v>41</v>
      </c>
      <c r="N166" s="20">
        <f>IF('S.D. Paste sheet'!N166="","",'S.D. Paste sheet'!N166)</f>
        <v>23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XXXX2585</v>
      </c>
      <c r="U166" s="20" t="str">
        <f>IF('S.D. Paste sheet'!U166="","",'S.D. Paste sheet'!U166)</f>
        <v/>
      </c>
      <c r="V166" s="20">
        <f>IF('S.D. Paste sheet'!V166="","",'S.D. Paste sheet'!V166)</f>
        <v>9587904055</v>
      </c>
      <c r="W166" s="20" t="str">
        <f>IF('S.D. Paste sheet'!W166="","",'S.D. Paste sheet'!W166)</f>
        <v>MIYAN MAGRI BAR,RAIPUR,BAR,306105</v>
      </c>
      <c r="X166" s="20">
        <f>IF('S.D. Paste sheet'!X166="","",'S.D. Paste sheet'!X166)</f>
        <v>42000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512</v>
      </c>
      <c r="D167" s="20">
        <f>IF('S.D. Paste sheet'!D167="","",'S.D. Paste sheet'!D167)</f>
        <v>42922</v>
      </c>
      <c r="E167" s="20" t="str">
        <f>IF('S.D. Paste sheet'!E167="","",UPPER('S.D. Paste sheet'!E167))</f>
        <v>NAKUL SAHU</v>
      </c>
      <c r="F167" s="20" t="str">
        <f>IF('S.D. Paste sheet'!F167="","",'S.D. Paste sheet'!F167)</f>
        <v/>
      </c>
      <c r="G167" s="20" t="str">
        <f>IF('S.D. Paste sheet'!G167="","",UPPER('S.D. Paste sheet'!G167))</f>
        <v>SHANKAR LAL</v>
      </c>
      <c r="H167" s="20" t="str">
        <f>IF('S.D. Paste sheet'!H167="","",UPPER('S.D. Paste sheet'!H167))</f>
        <v>MAYA DEVI</v>
      </c>
      <c r="I167" s="20" t="str">
        <f>IF('S.D. Paste sheet'!I167="","",'S.D. Paste sheet'!I167)</f>
        <v>M</v>
      </c>
      <c r="J167" s="20">
        <f>IF('S.D. Paste sheet'!J167="","",'S.D. Paste sheet'!J167)</f>
        <v>41069</v>
      </c>
      <c r="K167" s="20">
        <f>IF('S.D. Paste sheet'!K167="","",'S.D. Paste sheet'!K167)</f>
        <v>524</v>
      </c>
      <c r="L167" s="20" t="str">
        <f>IF('S.D. Paste sheet'!L167="","",'S.D. Paste sheet'!L167)</f>
        <v/>
      </c>
      <c r="M167" s="20">
        <f>IF('S.D. Paste sheet'!M167="","",'S.D. Paste sheet'!M167)</f>
        <v>41</v>
      </c>
      <c r="N167" s="20">
        <f>IF('S.D. Paste sheet'!N167="","",'S.D. Paste sheet'!N167)</f>
        <v>18</v>
      </c>
      <c r="O167" s="20" t="str">
        <f>IF('S.D. Paste sheet'!O167="","",'S.D. Paste sheet'!O167)</f>
        <v>OBC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XXXX9715</v>
      </c>
      <c r="U167" s="20" t="str">
        <f>IF('S.D. Paste sheet'!U167="","",'S.D. Paste sheet'!U167)</f>
        <v/>
      </c>
      <c r="V167" s="20">
        <f>IF('S.D. Paste sheet'!V167="","",'S.D. Paste sheet'!V167)</f>
        <v>9799382577</v>
      </c>
      <c r="W167" s="20" t="str">
        <f>IF('S.D. Paste sheet'!W167="","",'S.D. Paste sheet'!W167)</f>
        <v>NEW COLONY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632</v>
      </c>
      <c r="D168" s="20">
        <f>IF('S.D. Paste sheet'!D168="","",'S.D. Paste sheet'!D168)</f>
        <v>43658</v>
      </c>
      <c r="E168" s="20" t="str">
        <f>IF('S.D. Paste sheet'!E168="","",UPPER('S.D. Paste sheet'!E168))</f>
        <v>NIKITA</v>
      </c>
      <c r="F168" s="20" t="str">
        <f>IF('S.D. Paste sheet'!F168="","",'S.D. Paste sheet'!F168)</f>
        <v/>
      </c>
      <c r="G168" s="20" t="str">
        <f>IF('S.D. Paste sheet'!G168="","",UPPER('S.D. Paste sheet'!G168))</f>
        <v>BHERA RAM</v>
      </c>
      <c r="H168" s="20" t="str">
        <f>IF('S.D. Paste sheet'!H168="","",UPPER('S.D. Paste sheet'!H168))</f>
        <v>PUSHPA DEVI</v>
      </c>
      <c r="I168" s="20" t="str">
        <f>IF('S.D. Paste sheet'!I168="","",'S.D. Paste sheet'!I168)</f>
        <v>F</v>
      </c>
      <c r="J168" s="20">
        <f>IF('S.D. Paste sheet'!J168="","",'S.D. Paste sheet'!J168)</f>
        <v>39725</v>
      </c>
      <c r="K168" s="20">
        <f>IF('S.D. Paste sheet'!K168="","",'S.D. Paste sheet'!K168)</f>
        <v>525</v>
      </c>
      <c r="L168" s="20" t="str">
        <f>IF('S.D. Paste sheet'!L168="","",'S.D. Paste sheet'!L168)</f>
        <v/>
      </c>
      <c r="M168" s="20">
        <f>IF('S.D. Paste sheet'!M168="","",'S.D. Paste sheet'!M168)</f>
        <v>41</v>
      </c>
      <c r="N168" s="20">
        <f>IF('S.D. Paste sheet'!N168="","",'S.D. Paste sheet'!N168)</f>
        <v>27</v>
      </c>
      <c r="O168" s="20" t="str">
        <f>IF('S.D. Paste sheet'!O168="","",'S.D. Paste sheet'!O168)</f>
        <v>SC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XXXX0710</v>
      </c>
      <c r="U168" s="20" t="str">
        <f>IF('S.D. Paste sheet'!U168="","",'S.D. Paste sheet'!U168)</f>
        <v>YSODKFF</v>
      </c>
      <c r="V168" s="20">
        <f>IF('S.D. Paste sheet'!V168="","",'S.D. Paste sheet'!V168)</f>
        <v>8306160572</v>
      </c>
      <c r="W168" s="20" t="str">
        <f>IF('S.D. Paste sheet'!W168="","",'S.D. Paste sheet'!W168)</f>
        <v>RAILEAY STATION K.K. COLONY,RAIPUR,BAR,306105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14</v>
      </c>
      <c r="AC168" s="20" t="str">
        <f>IF('S.D. Paste sheet'!AC168="","",'S.D. Paste sheet'!AC168)</f>
        <v>None</v>
      </c>
      <c r="AD168" s="20">
        <f>IF('S.D. Paste sheet'!AD168="","",'S.D. Paste sheet'!AD168)</f>
        <v>2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494</v>
      </c>
      <c r="D169" s="20">
        <f>IF('S.D. Paste sheet'!D169="","",'S.D. Paste sheet'!D169)</f>
        <v>42860</v>
      </c>
      <c r="E169" s="20" t="str">
        <f>IF('S.D. Paste sheet'!E169="","",UPPER('S.D. Paste sheet'!E169))</f>
        <v>NILOFAR BANU</v>
      </c>
      <c r="F169" s="20" t="str">
        <f>IF('S.D. Paste sheet'!F169="","",'S.D. Paste sheet'!F169)</f>
        <v/>
      </c>
      <c r="G169" s="20" t="str">
        <f>IF('S.D. Paste sheet'!G169="","",UPPER('S.D. Paste sheet'!G169))</f>
        <v>ASHRAF SHAH</v>
      </c>
      <c r="H169" s="20" t="str">
        <f>IF('S.D. Paste sheet'!H169="","",UPPER('S.D. Paste sheet'!H169))</f>
        <v>FARJANA BANU</v>
      </c>
      <c r="I169" s="20" t="str">
        <f>IF('S.D. Paste sheet'!I169="","",'S.D. Paste sheet'!I169)</f>
        <v>F</v>
      </c>
      <c r="J169" s="20">
        <f>IF('S.D. Paste sheet'!J169="","",'S.D. Paste sheet'!J169)</f>
        <v>41025</v>
      </c>
      <c r="K169" s="20">
        <f>IF('S.D. Paste sheet'!K169="","",'S.D. Paste sheet'!K169)</f>
        <v>526</v>
      </c>
      <c r="L169" s="20" t="str">
        <f>IF('S.D. Paste sheet'!L169="","",'S.D. Paste sheet'!L169)</f>
        <v/>
      </c>
      <c r="M169" s="20">
        <f>IF('S.D. Paste sheet'!M169="","",'S.D. Paste sheet'!M169)</f>
        <v>41</v>
      </c>
      <c r="N169" s="20">
        <f>IF('S.D. Paste sheet'!N169="","",'S.D. Paste sheet'!N169)</f>
        <v>31</v>
      </c>
      <c r="O169" s="20" t="str">
        <f>IF('S.D. Paste sheet'!O169="","",'S.D. Paste sheet'!O169)</f>
        <v>OBC</v>
      </c>
      <c r="P169" s="20" t="str">
        <f>IF('S.D. Paste sheet'!P169="","",'S.D. Paste sheet'!P169)</f>
        <v>Muslim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XXXX1422</v>
      </c>
      <c r="U169" s="20" t="str">
        <f>IF('S.D. Paste sheet'!U169="","",'S.D. Paste sheet'!U169)</f>
        <v/>
      </c>
      <c r="V169" s="20">
        <f>IF('S.D. Paste sheet'!V169="","",'S.D. Paste sheet'!V169)</f>
        <v>8890608559</v>
      </c>
      <c r="W169" s="20" t="str">
        <f>IF('S.D. Paste sheet'!W169="","",'S.D. Paste sheet'!W169)</f>
        <v>behind panchayat bar,raipur,bar,306105</v>
      </c>
      <c r="X169" s="20">
        <f>IF('S.D. Paste sheet'!X169="","",'S.D. Paste sheet'!X169)</f>
        <v>30000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Yes</v>
      </c>
      <c r="AB169" s="20">
        <f>IF('S.D. Paste sheet'!AB169="","",'S.D. Paste sheet'!AB169)</f>
        <v>10</v>
      </c>
      <c r="AC169" s="20" t="str">
        <f>IF('S.D. Paste sheet'!AC169="","",'S.D. Paste sheet'!AC169)</f>
        <v>None</v>
      </c>
      <c r="AD169" s="20">
        <f>IF('S.D. Paste sheet'!AD169="","",'S.D. Paste sheet'!AD169)</f>
        <v>0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831</v>
      </c>
      <c r="D170" s="20">
        <f>IF('S.D. Paste sheet'!D170="","",'S.D. Paste sheet'!D170)</f>
        <v>44061</v>
      </c>
      <c r="E170" s="20" t="str">
        <f>IF('S.D. Paste sheet'!E170="","",UPPER('S.D. Paste sheet'!E170))</f>
        <v>PAVAR SHAKTI DEVILAL</v>
      </c>
      <c r="F170" s="20" t="str">
        <f>IF('S.D. Paste sheet'!F170="","",'S.D. Paste sheet'!F170)</f>
        <v/>
      </c>
      <c r="G170" s="20" t="str">
        <f>IF('S.D. Paste sheet'!G170="","",UPPER('S.D. Paste sheet'!G170))</f>
        <v>DEVILAL</v>
      </c>
      <c r="H170" s="20" t="str">
        <f>IF('S.D. Paste sheet'!H170="","",UPPER('S.D. Paste sheet'!H170))</f>
        <v>MEENA</v>
      </c>
      <c r="I170" s="20" t="str">
        <f>IF('S.D. Paste sheet'!I170="","",'S.D. Paste sheet'!I170)</f>
        <v>F</v>
      </c>
      <c r="J170" s="20">
        <f>IF('S.D. Paste sheet'!J170="","",'S.D. Paste sheet'!J170)</f>
        <v>40961</v>
      </c>
      <c r="K170" s="20">
        <f>IF('S.D. Paste sheet'!K170="","",'S.D. Paste sheet'!K170)</f>
        <v>527</v>
      </c>
      <c r="L170" s="20" t="str">
        <f>IF('S.D. Paste sheet'!L170="","",'S.D. Paste sheet'!L170)</f>
        <v/>
      </c>
      <c r="M170" s="20">
        <f>IF('S.D. Paste sheet'!M170="","",'S.D. Paste sheet'!M170)</f>
        <v>41</v>
      </c>
      <c r="N170" s="20">
        <f>IF('S.D. Paste sheet'!N170="","",'S.D. Paste sheet'!N170)</f>
        <v>19</v>
      </c>
      <c r="O170" s="20" t="str">
        <f>IF('S.D. Paste sheet'!O170="","",'S.D. Paste sheet'!O170)</f>
        <v>SC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XXXX7241</v>
      </c>
      <c r="U170" s="20" t="str">
        <f>IF('S.D. Paste sheet'!U170="","",'S.D. Paste sheet'!U170)</f>
        <v/>
      </c>
      <c r="V170" s="20">
        <f>IF('S.D. Paste sheet'!V170="","",'S.D. Paste sheet'!V170)</f>
        <v>9099952195</v>
      </c>
      <c r="W170" s="20" t="str">
        <f>IF('S.D. Paste sheet'!W170="","",'S.D. Paste sheet'!W170)</f>
        <v>RAMDEV NAGAR ,RAIPUR,BAR,306105</v>
      </c>
      <c r="X170" s="20">
        <f>IF('S.D. Paste sheet'!X170="","",'S.D. Paste sheet'!X170)</f>
        <v>300000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10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5</v>
      </c>
      <c r="B171" s="20" t="str">
        <f>IF('S.D. Paste sheet'!B171="","",'S.D. Paste sheet'!B171)</f>
        <v>A</v>
      </c>
      <c r="C171" s="20">
        <f>IF('S.D. Paste sheet'!C171="","",'S.D. Paste sheet'!C171)</f>
        <v>834</v>
      </c>
      <c r="D171" s="20">
        <f>IF('S.D. Paste sheet'!D171="","",'S.D. Paste sheet'!D171)</f>
        <v>44061</v>
      </c>
      <c r="E171" s="20" t="str">
        <f>IF('S.D. Paste sheet'!E171="","",UPPER('S.D. Paste sheet'!E171))</f>
        <v>ROHIT SAINI</v>
      </c>
      <c r="F171" s="20" t="str">
        <f>IF('S.D. Paste sheet'!F171="","",'S.D. Paste sheet'!F171)</f>
        <v/>
      </c>
      <c r="G171" s="20" t="str">
        <f>IF('S.D. Paste sheet'!G171="","",UPPER('S.D. Paste sheet'!G171))</f>
        <v>RAJURAM</v>
      </c>
      <c r="H171" s="20" t="str">
        <f>IF('S.D. Paste sheet'!H171="","",UPPER('S.D. Paste sheet'!H171))</f>
        <v>SANTOSH DEVI</v>
      </c>
      <c r="I171" s="20" t="str">
        <f>IF('S.D. Paste sheet'!I171="","",'S.D. Paste sheet'!I171)</f>
        <v>M</v>
      </c>
      <c r="J171" s="20">
        <f>IF('S.D. Paste sheet'!J171="","",'S.D. Paste sheet'!J171)</f>
        <v>40955</v>
      </c>
      <c r="K171" s="20">
        <f>IF('S.D. Paste sheet'!K171="","",'S.D. Paste sheet'!K171)</f>
        <v>528</v>
      </c>
      <c r="L171" s="20" t="str">
        <f>IF('S.D. Paste sheet'!L171="","",'S.D. Paste sheet'!L171)</f>
        <v/>
      </c>
      <c r="M171" s="20">
        <f>IF('S.D. Paste sheet'!M171="","",'S.D. Paste sheet'!M171)</f>
        <v>41</v>
      </c>
      <c r="N171" s="20">
        <f>IF('S.D. Paste sheet'!N171="","",'S.D. Paste sheet'!N171)</f>
        <v>35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XXXX7409</v>
      </c>
      <c r="U171" s="20" t="str">
        <f>IF('S.D. Paste sheet'!U171="","",'S.D. Paste sheet'!U171)</f>
        <v>VVNZXSR</v>
      </c>
      <c r="V171" s="20">
        <f>IF('S.D. Paste sheet'!V171="","",'S.D. Paste sheet'!V171)</f>
        <v>6367362510</v>
      </c>
      <c r="W171" s="20" t="str">
        <f>IF('S.D. Paste sheet'!W171="","",'S.D. Paste sheet'!W171)</f>
        <v>DAGDIYON KA BADIYA REL MAGRA,RAIPUR,BAR,306105</v>
      </c>
      <c r="X171" s="20">
        <f>IF('S.D. Paste sheet'!X171="","",'S.D. Paste sheet'!X171)</f>
        <v>96000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5</v>
      </c>
      <c r="B172" s="20" t="str">
        <f>IF('S.D. Paste sheet'!B172="","",'S.D. Paste sheet'!B172)</f>
        <v>A</v>
      </c>
      <c r="C172" s="20">
        <f>IF('S.D. Paste sheet'!C172="","",'S.D. Paste sheet'!C172)</f>
        <v>835</v>
      </c>
      <c r="D172" s="20">
        <f>IF('S.D. Paste sheet'!D172="","",'S.D. Paste sheet'!D172)</f>
        <v>42137</v>
      </c>
      <c r="E172" s="20" t="str">
        <f>IF('S.D. Paste sheet'!E172="","",UPPER('S.D. Paste sheet'!E172))</f>
        <v>SANTOSH</v>
      </c>
      <c r="F172" s="20" t="str">
        <f>IF('S.D. Paste sheet'!F172="","",'S.D. Paste sheet'!F172)</f>
        <v/>
      </c>
      <c r="G172" s="20" t="str">
        <f>IF('S.D. Paste sheet'!G172="","",UPPER('S.D. Paste sheet'!G172))</f>
        <v>POONA RAM</v>
      </c>
      <c r="H172" s="20" t="str">
        <f>IF('S.D. Paste sheet'!H172="","",UPPER('S.D. Paste sheet'!H172))</f>
        <v>SHARDA DEVI</v>
      </c>
      <c r="I172" s="20" t="str">
        <f>IF('S.D. Paste sheet'!I172="","",'S.D. Paste sheet'!I172)</f>
        <v>F</v>
      </c>
      <c r="J172" s="20">
        <f>IF('S.D. Paste sheet'!J172="","",'S.D. Paste sheet'!J172)</f>
        <v>40638</v>
      </c>
      <c r="K172" s="20">
        <f>IF('S.D. Paste sheet'!K172="","",'S.D. Paste sheet'!K172)</f>
        <v>529</v>
      </c>
      <c r="L172" s="20" t="str">
        <f>IF('S.D. Paste sheet'!L172="","",'S.D. Paste sheet'!L172)</f>
        <v/>
      </c>
      <c r="M172" s="20">
        <f>IF('S.D. Paste sheet'!M172="","",'S.D. Paste sheet'!M172)</f>
        <v>41</v>
      </c>
      <c r="N172" s="20">
        <f>IF('S.D. Paste sheet'!N172="","",'S.D. Paste sheet'!N172)</f>
        <v>30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XXXX9040</v>
      </c>
      <c r="U172" s="20" t="str">
        <f>IF('S.D. Paste sheet'!U172="","",'S.D. Paste sheet'!U172)</f>
        <v/>
      </c>
      <c r="V172" s="20">
        <f>IF('S.D. Paste sheet'!V172="","",'S.D. Paste sheet'!V172)</f>
        <v>9784358512</v>
      </c>
      <c r="W172" s="20" t="str">
        <f>IF('S.D. Paste sheet'!W172="","",'S.D. Paste sheet'!W172)</f>
        <v>NAYKO KA BADIYA,RAIPUR,BAR,306105</v>
      </c>
      <c r="X172" s="20">
        <f>IF('S.D. Paste sheet'!X172="","",'S.D. Paste sheet'!X172)</f>
        <v>36000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11</v>
      </c>
      <c r="AC172" s="20" t="str">
        <f>IF('S.D. Paste sheet'!AC172="","",'S.D. Paste sheet'!AC172)</f>
        <v>None</v>
      </c>
      <c r="AD172" s="20">
        <f>IF('S.D. Paste sheet'!AD172="","",'S.D. Paste sheet'!AD172)</f>
        <v>2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5</v>
      </c>
      <c r="B173" s="20" t="str">
        <f>IF('S.D. Paste sheet'!B173="","",'S.D. Paste sheet'!B173)</f>
        <v>A</v>
      </c>
      <c r="C173" s="20">
        <f>IF('S.D. Paste sheet'!C173="","",'S.D. Paste sheet'!C173)</f>
        <v>536</v>
      </c>
      <c r="D173" s="20">
        <f>IF('S.D. Paste sheet'!D173="","",'S.D. Paste sheet'!D173)</f>
        <v>42955</v>
      </c>
      <c r="E173" s="20" t="str">
        <f>IF('S.D. Paste sheet'!E173="","",UPPER('S.D. Paste sheet'!E173))</f>
        <v>SAYBA BANO</v>
      </c>
      <c r="F173" s="20" t="str">
        <f>IF('S.D. Paste sheet'!F173="","",'S.D. Paste sheet'!F173)</f>
        <v/>
      </c>
      <c r="G173" s="20" t="str">
        <f>IF('S.D. Paste sheet'!G173="","",UPPER('S.D. Paste sheet'!G173))</f>
        <v>ASHRAF SHAH</v>
      </c>
      <c r="H173" s="20" t="str">
        <f>IF('S.D. Paste sheet'!H173="","",UPPER('S.D. Paste sheet'!H173))</f>
        <v>FARJANA BANO</v>
      </c>
      <c r="I173" s="20" t="str">
        <f>IF('S.D. Paste sheet'!I173="","",'S.D. Paste sheet'!I173)</f>
        <v>F</v>
      </c>
      <c r="J173" s="20">
        <f>IF('S.D. Paste sheet'!J173="","",'S.D. Paste sheet'!J173)</f>
        <v>40836</v>
      </c>
      <c r="K173" s="20">
        <f>IF('S.D. Paste sheet'!K173="","",'S.D. Paste sheet'!K173)</f>
        <v>530</v>
      </c>
      <c r="L173" s="20" t="str">
        <f>IF('S.D. Paste sheet'!L173="","",'S.D. Paste sheet'!L173)</f>
        <v/>
      </c>
      <c r="M173" s="20">
        <f>IF('S.D. Paste sheet'!M173="","",'S.D. Paste sheet'!M173)</f>
        <v>41</v>
      </c>
      <c r="N173" s="20">
        <f>IF('S.D. Paste sheet'!N173="","",'S.D. Paste sheet'!N173)</f>
        <v>37</v>
      </c>
      <c r="O173" s="20" t="str">
        <f>IF('S.D. Paste sheet'!O173="","",'S.D. Paste sheet'!O173)</f>
        <v>OBC</v>
      </c>
      <c r="P173" s="20" t="str">
        <f>IF('S.D. Paste sheet'!P173="","",'S.D. Paste sheet'!P173)</f>
        <v>Muslim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XXXX1575</v>
      </c>
      <c r="U173" s="20" t="str">
        <f>IF('S.D. Paste sheet'!U173="","",'S.D. Paste sheet'!U173)</f>
        <v/>
      </c>
      <c r="V173" s="20">
        <f>IF('S.D. Paste sheet'!V173="","",'S.D. Paste sheet'!V173)</f>
        <v>8890608559</v>
      </c>
      <c r="W173" s="20" t="str">
        <f>IF('S.D. Paste sheet'!W173="","",'S.D. Paste sheet'!W173)</f>
        <v>BIHIND GRAM PANCHAYAT BAR,RAIPUR,BAR,306105</v>
      </c>
      <c r="X173" s="20">
        <f>IF('S.D. Paste sheet'!X173="","",'S.D. Paste sheet'!X173)</f>
        <v>65000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Yes</v>
      </c>
      <c r="AB173" s="20">
        <f>IF('S.D. Paste sheet'!AB173="","",'S.D. Paste sheet'!AB173)</f>
        <v>11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5</v>
      </c>
      <c r="B174" s="20" t="str">
        <f>IF('S.D. Paste sheet'!B174="","",'S.D. Paste sheet'!B174)</f>
        <v>A</v>
      </c>
      <c r="C174" s="20">
        <f>IF('S.D. Paste sheet'!C174="","",'S.D. Paste sheet'!C174)</f>
        <v>495</v>
      </c>
      <c r="D174" s="20">
        <f>IF('S.D. Paste sheet'!D174="","",'S.D. Paste sheet'!D174)</f>
        <v>42907</v>
      </c>
      <c r="E174" s="20" t="str">
        <f>IF('S.D. Paste sheet'!E174="","",UPPER('S.D. Paste sheet'!E174))</f>
        <v>SHARIF SHAH</v>
      </c>
      <c r="F174" s="20" t="str">
        <f>IF('S.D. Paste sheet'!F174="","",'S.D. Paste sheet'!F174)</f>
        <v/>
      </c>
      <c r="G174" s="20" t="str">
        <f>IF('S.D. Paste sheet'!G174="","",UPPER('S.D. Paste sheet'!G174))</f>
        <v>YASHIN SHAH</v>
      </c>
      <c r="H174" s="20" t="str">
        <f>IF('S.D. Paste sheet'!H174="","",UPPER('S.D. Paste sheet'!H174))</f>
        <v>AMINA BANU</v>
      </c>
      <c r="I174" s="20" t="str">
        <f>IF('S.D. Paste sheet'!I174="","",'S.D. Paste sheet'!I174)</f>
        <v>M</v>
      </c>
      <c r="J174" s="20">
        <f>IF('S.D. Paste sheet'!J174="","",'S.D. Paste sheet'!J174)</f>
        <v>40909</v>
      </c>
      <c r="K174" s="20">
        <f>IF('S.D. Paste sheet'!K174="","",'S.D. Paste sheet'!K174)</f>
        <v>531</v>
      </c>
      <c r="L174" s="20" t="str">
        <f>IF('S.D. Paste sheet'!L174="","",'S.D. Paste sheet'!L174)</f>
        <v/>
      </c>
      <c r="M174" s="20">
        <f>IF('S.D. Paste sheet'!M174="","",'S.D. Paste sheet'!M174)</f>
        <v>41</v>
      </c>
      <c r="N174" s="20">
        <f>IF('S.D. Paste sheet'!N174="","",'S.D. Paste sheet'!N174)</f>
        <v>27</v>
      </c>
      <c r="O174" s="20" t="str">
        <f>IF('S.D. Paste sheet'!O174="","",'S.D. Paste sheet'!O174)</f>
        <v>OBC</v>
      </c>
      <c r="P174" s="20" t="str">
        <f>IF('S.D. Paste sheet'!P174="","",'S.D. Paste sheet'!P174)</f>
        <v>Muslim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XXXX7302</v>
      </c>
      <c r="U174" s="20" t="str">
        <f>IF('S.D. Paste sheet'!U174="","",'S.D. Paste sheet'!U174)</f>
        <v/>
      </c>
      <c r="V174" s="20">
        <f>IF('S.D. Paste sheet'!V174="","",'S.D. Paste sheet'!V174)</f>
        <v>7073556386</v>
      </c>
      <c r="W174" s="20" t="str">
        <f>IF('S.D. Paste sheet'!W174="","",'S.D. Paste sheet'!W174)</f>
        <v>takiya ka bas bar,raipur,bar,306105</v>
      </c>
      <c r="X174" s="20">
        <f>IF('S.D. Paste sheet'!X174="","",'S.D. Paste sheet'!X174)</f>
        <v>30000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Yes</v>
      </c>
      <c r="AB174" s="20">
        <f>IF('S.D. Paste sheet'!AB174="","",'S.D. Paste sheet'!AB174)</f>
        <v>10</v>
      </c>
      <c r="AC174" s="20" t="str">
        <f>IF('S.D. Paste sheet'!AC174="","",'S.D. Paste sheet'!AC174)</f>
        <v>None</v>
      </c>
      <c r="AD174" s="20">
        <f>IF('S.D. Paste sheet'!AD174="","",'S.D. Paste sheet'!AD174)</f>
        <v>0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5</v>
      </c>
      <c r="B175" s="20" t="str">
        <f>IF('S.D. Paste sheet'!B175="","",'S.D. Paste sheet'!B175)</f>
        <v>A</v>
      </c>
      <c r="C175" s="20">
        <f>IF('S.D. Paste sheet'!C175="","",'S.D. Paste sheet'!C175)</f>
        <v>530</v>
      </c>
      <c r="D175" s="20">
        <f>IF('S.D. Paste sheet'!D175="","",'S.D. Paste sheet'!D175)</f>
        <v>42936</v>
      </c>
      <c r="E175" s="20" t="str">
        <f>IF('S.D. Paste sheet'!E175="","",UPPER('S.D. Paste sheet'!E175))</f>
        <v>SUHANA</v>
      </c>
      <c r="F175" s="20" t="str">
        <f>IF('S.D. Paste sheet'!F175="","",'S.D. Paste sheet'!F175)</f>
        <v/>
      </c>
      <c r="G175" s="20" t="str">
        <f>IF('S.D. Paste sheet'!G175="","",UPPER('S.D. Paste sheet'!G175))</f>
        <v>RAJU SHAH</v>
      </c>
      <c r="H175" s="20" t="str">
        <f>IF('S.D. Paste sheet'!H175="","",UPPER('S.D. Paste sheet'!H175))</f>
        <v>JANNAT BANU</v>
      </c>
      <c r="I175" s="20" t="str">
        <f>IF('S.D. Paste sheet'!I175="","",'S.D. Paste sheet'!I175)</f>
        <v>F</v>
      </c>
      <c r="J175" s="20">
        <f>IF('S.D. Paste sheet'!J175="","",'S.D. Paste sheet'!J175)</f>
        <v>40586</v>
      </c>
      <c r="K175" s="20">
        <f>IF('S.D. Paste sheet'!K175="","",'S.D. Paste sheet'!K175)</f>
        <v>532</v>
      </c>
      <c r="L175" s="20" t="str">
        <f>IF('S.D. Paste sheet'!L175="","",'S.D. Paste sheet'!L175)</f>
        <v/>
      </c>
      <c r="M175" s="20">
        <f>IF('S.D. Paste sheet'!M175="","",'S.D. Paste sheet'!M175)</f>
        <v>41</v>
      </c>
      <c r="N175" s="20">
        <f>IF('S.D. Paste sheet'!N175="","",'S.D. Paste sheet'!N175)</f>
        <v>23</v>
      </c>
      <c r="O175" s="20" t="str">
        <f>IF('S.D. Paste sheet'!O175="","",'S.D. Paste sheet'!O175)</f>
        <v>OBC</v>
      </c>
      <c r="P175" s="20" t="str">
        <f>IF('S.D. Paste sheet'!P175="","",'S.D. Paste sheet'!P175)</f>
        <v>Muslim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XXXX8511</v>
      </c>
      <c r="U175" s="20" t="str">
        <f>IF('S.D. Paste sheet'!U175="","",'S.D. Paste sheet'!U175)</f>
        <v>YAOOFQC</v>
      </c>
      <c r="V175" s="20">
        <f>IF('S.D. Paste sheet'!V175="","",'S.D. Paste sheet'!V175)</f>
        <v>7742427298</v>
      </c>
      <c r="W175" s="20" t="str">
        <f>IF('S.D. Paste sheet'!W175="","",'S.D. Paste sheet'!W175)</f>
        <v>MIYAN MAGRI BAR,RAIPUR,BAR,306105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Yes</v>
      </c>
      <c r="AB175" s="20">
        <f>IF('S.D. Paste sheet'!AB175="","",'S.D. Paste sheet'!AB175)</f>
        <v>11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5</v>
      </c>
      <c r="B176" s="20" t="str">
        <f>IF('S.D. Paste sheet'!B176="","",'S.D. Paste sheet'!B176)</f>
        <v>A</v>
      </c>
      <c r="C176" s="20">
        <f>IF('S.D. Paste sheet'!C176="","",'S.D. Paste sheet'!C176)</f>
        <v>840</v>
      </c>
      <c r="D176" s="20">
        <f>IF('S.D. Paste sheet'!D176="","",'S.D. Paste sheet'!D176)</f>
        <v>44061</v>
      </c>
      <c r="E176" s="20" t="str">
        <f>IF('S.D. Paste sheet'!E176="","",UPPER('S.D. Paste sheet'!E176))</f>
        <v>VANSHIKA KHICHI</v>
      </c>
      <c r="F176" s="20" t="str">
        <f>IF('S.D. Paste sheet'!F176="","",'S.D. Paste sheet'!F176)</f>
        <v/>
      </c>
      <c r="G176" s="20" t="str">
        <f>IF('S.D. Paste sheet'!G176="","",UPPER('S.D. Paste sheet'!G176))</f>
        <v>MAHENDRA SINGH</v>
      </c>
      <c r="H176" s="20" t="str">
        <f>IF('S.D. Paste sheet'!H176="","",UPPER('S.D. Paste sheet'!H176))</f>
        <v>PRINKA</v>
      </c>
      <c r="I176" s="20" t="str">
        <f>IF('S.D. Paste sheet'!I176="","",'S.D. Paste sheet'!I176)</f>
        <v>F</v>
      </c>
      <c r="J176" s="20">
        <f>IF('S.D. Paste sheet'!J176="","",'S.D. Paste sheet'!J176)</f>
        <v>40669</v>
      </c>
      <c r="K176" s="20">
        <f>IF('S.D. Paste sheet'!K176="","",'S.D. Paste sheet'!K176)</f>
        <v>533</v>
      </c>
      <c r="L176" s="20" t="str">
        <f>IF('S.D. Paste sheet'!L176="","",'S.D. Paste sheet'!L176)</f>
        <v/>
      </c>
      <c r="M176" s="20">
        <f>IF('S.D. Paste sheet'!M176="","",'S.D. Paste sheet'!M176)</f>
        <v>41</v>
      </c>
      <c r="N176" s="20">
        <f>IF('S.D. Paste sheet'!N176="","",'S.D. Paste sheet'!N176)</f>
        <v>34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XXXX1374</v>
      </c>
      <c r="U176" s="20" t="str">
        <f>IF('S.D. Paste sheet'!U176="","",'S.D. Paste sheet'!U176)</f>
        <v>vtwrpgx</v>
      </c>
      <c r="V176" s="20">
        <f>IF('S.D. Paste sheet'!V176="","",'S.D. Paste sheet'!V176)</f>
        <v>9784367343</v>
      </c>
      <c r="W176" s="20" t="str">
        <f>IF('S.D. Paste sheet'!W176="","",'S.D. Paste sheet'!W176)</f>
        <v>DHOLIDHED,RAIPUR,BAR,306105</v>
      </c>
      <c r="X176" s="20">
        <f>IF('S.D. Paste sheet'!X176="","",'S.D. Paste sheet'!X176)</f>
        <v>280000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11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5</v>
      </c>
      <c r="B177" s="20" t="str">
        <f>IF('S.D. Paste sheet'!B177="","",'S.D. Paste sheet'!B177)</f>
        <v>A</v>
      </c>
      <c r="C177" s="20">
        <f>IF('S.D. Paste sheet'!C177="","",'S.D. Paste sheet'!C177)</f>
        <v>837</v>
      </c>
      <c r="D177" s="20">
        <f>IF('S.D. Paste sheet'!D177="","",'S.D. Paste sheet'!D177)</f>
        <v>44061</v>
      </c>
      <c r="E177" s="20" t="str">
        <f>IF('S.D. Paste sheet'!E177="","",UPPER('S.D. Paste sheet'!E177))</f>
        <v>YUVRAJ SINGH</v>
      </c>
      <c r="F177" s="20" t="str">
        <f>IF('S.D. Paste sheet'!F177="","",'S.D. Paste sheet'!F177)</f>
        <v/>
      </c>
      <c r="G177" s="20" t="str">
        <f>IF('S.D. Paste sheet'!G177="","",UPPER('S.D. Paste sheet'!G177))</f>
        <v>HARI SINGH</v>
      </c>
      <c r="H177" s="20" t="str">
        <f>IF('S.D. Paste sheet'!H177="","",UPPER('S.D. Paste sheet'!H177))</f>
        <v>MANJU KANWAR</v>
      </c>
      <c r="I177" s="20" t="str">
        <f>IF('S.D. Paste sheet'!I177="","",'S.D. Paste sheet'!I177)</f>
        <v>M</v>
      </c>
      <c r="J177" s="20">
        <f>IF('S.D. Paste sheet'!J177="","",'S.D. Paste sheet'!J177)</f>
        <v>40356</v>
      </c>
      <c r="K177" s="20">
        <f>IF('S.D. Paste sheet'!K177="","",'S.D. Paste sheet'!K177)</f>
        <v>534</v>
      </c>
      <c r="L177" s="20" t="str">
        <f>IF('S.D. Paste sheet'!L177="","",'S.D. Paste sheet'!L177)</f>
        <v/>
      </c>
      <c r="M177" s="20">
        <f>IF('S.D. Paste sheet'!M177="","",'S.D. Paste sheet'!M177)</f>
        <v>41</v>
      </c>
      <c r="N177" s="20">
        <f>IF('S.D. Paste sheet'!N177="","",'S.D. Paste sheet'!N177)</f>
        <v>34</v>
      </c>
      <c r="O177" s="20" t="str">
        <f>IF('S.D. Paste sheet'!O177="","",'S.D. Paste sheet'!O177)</f>
        <v>GEN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XXXX6276</v>
      </c>
      <c r="U177" s="20" t="str">
        <f>IF('S.D. Paste sheet'!U177="","",'S.D. Paste sheet'!U177)</f>
        <v/>
      </c>
      <c r="V177" s="20">
        <f>IF('S.D. Paste sheet'!V177="","",'S.D. Paste sheet'!V177)</f>
        <v>7014736217</v>
      </c>
      <c r="W177" s="20" t="str">
        <f>IF('S.D. Paste sheet'!W177="","",'S.D. Paste sheet'!W177)</f>
        <v>SAYLA DUDIYA ,BHILWARA,DUDIYA PUR,311802</v>
      </c>
      <c r="X177" s="20">
        <f>IF('S.D. Paste sheet'!X177="","",'S.D. Paste sheet'!X177)</f>
        <v>60000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8</v>
      </c>
      <c r="B178" s="20" t="str">
        <f>IF('S.D. Paste sheet'!B178="","",'S.D. Paste sheet'!B178)</f>
        <v>A</v>
      </c>
      <c r="C178" s="20">
        <f>IF('S.D. Paste sheet'!C178="","",'S.D. Paste sheet'!C178)</f>
        <v>896</v>
      </c>
      <c r="D178" s="20">
        <f>IF('S.D. Paste sheet'!D178="","",'S.D. Paste sheet'!D178)</f>
        <v>44081</v>
      </c>
      <c r="E178" s="20" t="str">
        <f>IF('S.D. Paste sheet'!E178="","",UPPER('S.D. Paste sheet'!E178))</f>
        <v>ARJUN KEER</v>
      </c>
      <c r="F178" s="20" t="str">
        <f>IF('S.D. Paste sheet'!F178="","",'S.D. Paste sheet'!F178)</f>
        <v/>
      </c>
      <c r="G178" s="20" t="str">
        <f>IF('S.D. Paste sheet'!G178="","",UPPER('S.D. Paste sheet'!G178))</f>
        <v>ASHOK KEER</v>
      </c>
      <c r="H178" s="20" t="str">
        <f>IF('S.D. Paste sheet'!H178="","",UPPER('S.D. Paste sheet'!H178))</f>
        <v>SONU DEVI</v>
      </c>
      <c r="I178" s="20" t="str">
        <f>IF('S.D. Paste sheet'!I178="","",'S.D. Paste sheet'!I178)</f>
        <v>M</v>
      </c>
      <c r="J178" s="20">
        <f>IF('S.D. Paste sheet'!J178="","",'S.D. Paste sheet'!J178)</f>
        <v>41074</v>
      </c>
      <c r="K178" s="20">
        <f>IF('S.D. Paste sheet'!K178="","",'S.D. Paste sheet'!K178)</f>
        <v>601</v>
      </c>
      <c r="L178" s="20" t="str">
        <f>IF('S.D. Paste sheet'!L178="","",'S.D. Paste sheet'!L178)</f>
        <v/>
      </c>
      <c r="M178" s="20">
        <f>IF('S.D. Paste sheet'!M178="","",'S.D. Paste sheet'!M178)</f>
        <v>67</v>
      </c>
      <c r="N178" s="20">
        <f>IF('S.D. Paste sheet'!N178="","",'S.D. Paste sheet'!N178)</f>
        <v>66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XXXX1778</v>
      </c>
      <c r="U178" s="20" t="str">
        <f>IF('S.D. Paste sheet'!U178="","",'S.D. Paste sheet'!U178)</f>
        <v/>
      </c>
      <c r="V178" s="20">
        <f>IF('S.D. Paste sheet'!V178="","",'S.D. Paste sheet'!V178)</f>
        <v>9537026187</v>
      </c>
      <c r="W178" s="20" t="str">
        <f>IF('S.D. Paste sheet'!W178="","",'S.D. Paste sheet'!W178)</f>
        <v>KEERO KA BAS , BAR,RAIPUR,BAR,306105</v>
      </c>
      <c r="X178" s="20">
        <f>IF('S.D. Paste sheet'!X178="","",'S.D. Paste sheet'!X178)</f>
        <v>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10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>
        <f>IF(AK178="","",IF(AK178&gt;0,COUNT($AG$2:AG178),""))</f>
        <v>1</v>
      </c>
      <c r="AG178" s="25">
        <f t="shared" si="66"/>
        <v>8</v>
      </c>
      <c r="AH178" s="25" t="str">
        <f t="shared" si="67"/>
        <v>A</v>
      </c>
      <c r="AI178" s="25">
        <f t="shared" si="68"/>
        <v>896</v>
      </c>
      <c r="AJ178" s="25">
        <f t="shared" si="69"/>
        <v>44081</v>
      </c>
      <c r="AK178" s="25" t="str">
        <f t="shared" si="70"/>
        <v>ARJUN KEER</v>
      </c>
      <c r="AL178" s="25" t="str">
        <f t="shared" si="71"/>
        <v/>
      </c>
      <c r="AM178" s="25" t="str">
        <f t="shared" si="72"/>
        <v>ASHOK KEER</v>
      </c>
      <c r="AN178" s="25" t="str">
        <f t="shared" si="73"/>
        <v>SONU DEVI</v>
      </c>
      <c r="AO178" s="25" t="str">
        <f t="shared" si="74"/>
        <v>M</v>
      </c>
      <c r="AP178" s="25">
        <f t="shared" si="75"/>
        <v>41074</v>
      </c>
      <c r="AQ178" s="25">
        <f t="shared" si="76"/>
        <v>601</v>
      </c>
      <c r="AR178" s="25" t="str">
        <f t="shared" si="77"/>
        <v/>
      </c>
      <c r="AS178" s="25">
        <f t="shared" si="78"/>
        <v>67</v>
      </c>
      <c r="AT178" s="25">
        <f t="shared" si="79"/>
        <v>66</v>
      </c>
      <c r="AU178" s="25" t="str">
        <f t="shared" si="80"/>
        <v>OBC</v>
      </c>
      <c r="AV178" s="25" t="str">
        <f t="shared" si="81"/>
        <v>Hindu</v>
      </c>
      <c r="AX178">
        <f>IF(BC178="","",IF(BC178&gt;0,COUNT($AY$2:AY178),""))</f>
        <v>1</v>
      </c>
      <c r="AY178" s="25">
        <f t="shared" si="82"/>
        <v>8</v>
      </c>
      <c r="AZ178" s="25" t="str">
        <f t="shared" si="83"/>
        <v>A</v>
      </c>
      <c r="BA178" s="25">
        <f t="shared" si="84"/>
        <v>896</v>
      </c>
      <c r="BB178" s="25">
        <f t="shared" si="85"/>
        <v>44081</v>
      </c>
      <c r="BC178" s="25" t="str">
        <f t="shared" si="86"/>
        <v>ARJUN KEER</v>
      </c>
      <c r="BD178" s="25" t="str">
        <f t="shared" si="87"/>
        <v/>
      </c>
      <c r="BE178" s="25" t="str">
        <f t="shared" si="88"/>
        <v>ASHOK KEER</v>
      </c>
      <c r="BF178" s="25" t="str">
        <f t="shared" si="89"/>
        <v>SONU DEVI</v>
      </c>
      <c r="BG178" s="25" t="str">
        <f t="shared" si="90"/>
        <v>M</v>
      </c>
      <c r="BH178" s="25">
        <f t="shared" si="91"/>
        <v>41074</v>
      </c>
      <c r="BI178" s="25">
        <f t="shared" si="92"/>
        <v>601</v>
      </c>
      <c r="BJ178" s="25" t="str">
        <f t="shared" si="93"/>
        <v/>
      </c>
      <c r="BK178" s="25">
        <f t="shared" si="94"/>
        <v>67</v>
      </c>
      <c r="BL178" s="25">
        <f t="shared" si="95"/>
        <v>66</v>
      </c>
      <c r="BM178" s="25" t="str">
        <f t="shared" si="96"/>
        <v>OBC</v>
      </c>
      <c r="BN178" s="25" t="str">
        <f t="shared" si="97"/>
        <v>Hindu</v>
      </c>
    </row>
    <row r="179" spans="1:66" ht="30">
      <c r="A179" s="20">
        <f>IF('S.D. Paste sheet'!A179="","",'S.D. Paste sheet'!A179)</f>
        <v>8</v>
      </c>
      <c r="B179" s="20" t="str">
        <f>IF('S.D. Paste sheet'!B179="","",'S.D. Paste sheet'!B179)</f>
        <v>A</v>
      </c>
      <c r="C179" s="20">
        <f>IF('S.D. Paste sheet'!C179="","",'S.D. Paste sheet'!C179)</f>
        <v>821</v>
      </c>
      <c r="D179" s="20">
        <f>IF('S.D. Paste sheet'!D179="","",'S.D. Paste sheet'!D179)</f>
        <v>44061</v>
      </c>
      <c r="E179" s="20" t="str">
        <f>IF('S.D. Paste sheet'!E179="","",UPPER('S.D. Paste sheet'!E179))</f>
        <v>ARMAN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MOHAMMAD</v>
      </c>
      <c r="H179" s="20" t="str">
        <f>IF('S.D. Paste sheet'!H179="","",UPPER('S.D. Paste sheet'!H179))</f>
        <v>GULSHAN BANO</v>
      </c>
      <c r="I179" s="20" t="str">
        <f>IF('S.D. Paste sheet'!I179="","",'S.D. Paste sheet'!I179)</f>
        <v>M</v>
      </c>
      <c r="J179" s="20">
        <f>IF('S.D. Paste sheet'!J179="","",'S.D. Paste sheet'!J179)</f>
        <v>40532</v>
      </c>
      <c r="K179" s="20">
        <f>IF('S.D. Paste sheet'!K179="","",'S.D. Paste sheet'!K179)</f>
        <v>602</v>
      </c>
      <c r="L179" s="20" t="str">
        <f>IF('S.D. Paste sheet'!L179="","",'S.D. Paste sheet'!L179)</f>
        <v/>
      </c>
      <c r="M179" s="20">
        <f>IF('S.D. Paste sheet'!M179="","",'S.D. Paste sheet'!M179)</f>
        <v>67</v>
      </c>
      <c r="N179" s="20">
        <f>IF('S.D. Paste sheet'!N179="","",'S.D. Paste sheet'!N179)</f>
        <v>33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XXXX8549</v>
      </c>
      <c r="U179" s="20" t="str">
        <f>IF('S.D. Paste sheet'!U179="","",'S.D. Paste sheet'!U179)</f>
        <v/>
      </c>
      <c r="V179" s="20">
        <f>IF('S.D. Paste sheet'!V179="","",'S.D. Paste sheet'!V179)</f>
        <v>8209088110</v>
      </c>
      <c r="W179" s="20" t="str">
        <f>IF('S.D. Paste sheet'!W179="","",'S.D. Paste sheet'!W179)</f>
        <v>RAMDEV COLONY BEHIND MASJID JODHPUR ROAD,PALI,BAR,306105</v>
      </c>
      <c r="X179" s="20">
        <f>IF('S.D. Paste sheet'!X179="","",'S.D. Paste sheet'!X179)</f>
        <v>84000</v>
      </c>
      <c r="Y179" s="20" t="str">
        <f>IF('S.D. Paste sheet'!Y179="","",'S.D. Paste sheet'!Y179)</f>
        <v>Y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1</v>
      </c>
      <c r="AE179" s="29"/>
      <c r="AF179">
        <f>IF(AK179="","",IF(AK179&gt;0,COUNT($AG$2:AG179),""))</f>
        <v>2</v>
      </c>
      <c r="AG179" s="25">
        <f t="shared" si="66"/>
        <v>8</v>
      </c>
      <c r="AH179" s="25" t="str">
        <f t="shared" si="67"/>
        <v>A</v>
      </c>
      <c r="AI179" s="25">
        <f t="shared" si="68"/>
        <v>821</v>
      </c>
      <c r="AJ179" s="25">
        <f t="shared" si="69"/>
        <v>44061</v>
      </c>
      <c r="AK179" s="25" t="str">
        <f t="shared" si="70"/>
        <v>ARMAN KHAN</v>
      </c>
      <c r="AL179" s="25" t="str">
        <f t="shared" si="71"/>
        <v/>
      </c>
      <c r="AM179" s="25" t="str">
        <f t="shared" si="72"/>
        <v>BABU MOHAMMAD</v>
      </c>
      <c r="AN179" s="25" t="str">
        <f t="shared" si="73"/>
        <v>GULSHAN BANO</v>
      </c>
      <c r="AO179" s="25" t="str">
        <f t="shared" si="74"/>
        <v>M</v>
      </c>
      <c r="AP179" s="25">
        <f t="shared" si="75"/>
        <v>40532</v>
      </c>
      <c r="AQ179" s="25">
        <f t="shared" si="76"/>
        <v>602</v>
      </c>
      <c r="AR179" s="25" t="str">
        <f t="shared" si="77"/>
        <v/>
      </c>
      <c r="AS179" s="25">
        <f t="shared" si="78"/>
        <v>67</v>
      </c>
      <c r="AT179" s="25">
        <f t="shared" si="79"/>
        <v>33</v>
      </c>
      <c r="AU179" s="25" t="str">
        <f t="shared" si="80"/>
        <v>OBC</v>
      </c>
      <c r="AV179" s="25" t="str">
        <f t="shared" si="81"/>
        <v>Muslim</v>
      </c>
      <c r="AX179">
        <f>IF(BC179="","",IF(BC179&gt;0,COUNT($AY$2:AY179),""))</f>
        <v>2</v>
      </c>
      <c r="AY179" s="25">
        <f t="shared" si="82"/>
        <v>8</v>
      </c>
      <c r="AZ179" s="25" t="str">
        <f t="shared" si="83"/>
        <v>A</v>
      </c>
      <c r="BA179" s="25">
        <f t="shared" si="84"/>
        <v>821</v>
      </c>
      <c r="BB179" s="25">
        <f t="shared" si="85"/>
        <v>44061</v>
      </c>
      <c r="BC179" s="25" t="str">
        <f t="shared" si="86"/>
        <v>ARMAN KHAN</v>
      </c>
      <c r="BD179" s="25" t="str">
        <f t="shared" si="87"/>
        <v/>
      </c>
      <c r="BE179" s="25" t="str">
        <f t="shared" si="88"/>
        <v>BABU MOHAMMAD</v>
      </c>
      <c r="BF179" s="25" t="str">
        <f t="shared" si="89"/>
        <v>GULSHAN BANO</v>
      </c>
      <c r="BG179" s="25" t="str">
        <f t="shared" si="90"/>
        <v>M</v>
      </c>
      <c r="BH179" s="25">
        <f t="shared" si="91"/>
        <v>40532</v>
      </c>
      <c r="BI179" s="25">
        <f t="shared" si="92"/>
        <v>602</v>
      </c>
      <c r="BJ179" s="25" t="str">
        <f t="shared" si="93"/>
        <v/>
      </c>
      <c r="BK179" s="25">
        <f t="shared" si="94"/>
        <v>67</v>
      </c>
      <c r="BL179" s="25">
        <f t="shared" si="95"/>
        <v>33</v>
      </c>
      <c r="BM179" s="25" t="str">
        <f t="shared" si="96"/>
        <v>OBC</v>
      </c>
      <c r="BN179" s="25" t="str">
        <f t="shared" si="97"/>
        <v>Muslim</v>
      </c>
    </row>
    <row r="180" spans="1:66" ht="30">
      <c r="A180" s="20">
        <f>IF('S.D. Paste sheet'!A180="","",'S.D. Paste sheet'!A180)</f>
        <v>8</v>
      </c>
      <c r="B180" s="20" t="str">
        <f>IF('S.D. Paste sheet'!B180="","",'S.D. Paste sheet'!B180)</f>
        <v>A</v>
      </c>
      <c r="C180" s="20">
        <f>IF('S.D. Paste sheet'!C180="","",'S.D. Paste sheet'!C180)</f>
        <v>899</v>
      </c>
      <c r="D180" s="20">
        <f>IF('S.D. Paste sheet'!D180="","",'S.D. Paste sheet'!D180)</f>
        <v>44081</v>
      </c>
      <c r="E180" s="20" t="str">
        <f>IF('S.D. Paste sheet'!E180="","",UPPER('S.D. Paste sheet'!E180))</f>
        <v>BALKISHAN</v>
      </c>
      <c r="F180" s="20" t="str">
        <f>IF('S.D. Paste sheet'!F180="","",'S.D. Paste sheet'!F180)</f>
        <v/>
      </c>
      <c r="G180" s="20" t="str">
        <f>IF('S.D. Paste sheet'!G180="","",UPPER('S.D. Paste sheet'!G180))</f>
        <v>MEETHA LAL</v>
      </c>
      <c r="H180" s="20" t="str">
        <f>IF('S.D. Paste sheet'!H180="","",UPPER('S.D. Paste sheet'!H180))</f>
        <v>REKHA DEVI</v>
      </c>
      <c r="I180" s="20" t="str">
        <f>IF('S.D. Paste sheet'!I180="","",'S.D. Paste sheet'!I180)</f>
        <v>M</v>
      </c>
      <c r="J180" s="20">
        <f>IF('S.D. Paste sheet'!J180="","",'S.D. Paste sheet'!J180)</f>
        <v>39958</v>
      </c>
      <c r="K180" s="20">
        <f>IF('S.D. Paste sheet'!K180="","",'S.D. Paste sheet'!K180)</f>
        <v>603</v>
      </c>
      <c r="L180" s="20" t="str">
        <f>IF('S.D. Paste sheet'!L180="","",'S.D. Paste sheet'!L180)</f>
        <v/>
      </c>
      <c r="M180" s="20">
        <f>IF('S.D. Paste sheet'!M180="","",'S.D. Paste sheet'!M180)</f>
        <v>67</v>
      </c>
      <c r="N180" s="20">
        <f>IF('S.D. Paste sheet'!N180="","",'S.D. Paste sheet'!N180)</f>
        <v>59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XXXX0104</v>
      </c>
      <c r="U180" s="20" t="str">
        <f>IF('S.D. Paste sheet'!U180="","",'S.D. Paste sheet'!U180)</f>
        <v>WZHXPSH</v>
      </c>
      <c r="V180" s="20">
        <f>IF('S.D. Paste sheet'!V180="","",'S.D. Paste sheet'!V180)</f>
        <v>9829968485</v>
      </c>
      <c r="W180" s="20" t="str">
        <f>IF('S.D. Paste sheet'!W180="","",'S.D. Paste sheet'!W180)</f>
        <v>DHOLI DHED , BAR,RAIPUR,BAR,306105</v>
      </c>
      <c r="X180" s="20">
        <f>IF('S.D. Paste sheet'!X180="","",'S.D. Paste sheet'!X180)</f>
        <v>40000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13</v>
      </c>
      <c r="AC180" s="20" t="str">
        <f>IF('S.D. Paste sheet'!AC180="","",'S.D. Paste sheet'!AC180)</f>
        <v>None</v>
      </c>
      <c r="AD180" s="20">
        <f>IF('S.D. Paste sheet'!AD180="","",'S.D. Paste sheet'!AD180)</f>
        <v>3</v>
      </c>
      <c r="AE180" s="29"/>
      <c r="AF180">
        <f>IF(AK180="","",IF(AK180&gt;0,COUNT($AG$2:AG180),""))</f>
        <v>3</v>
      </c>
      <c r="AG180" s="25">
        <f t="shared" si="66"/>
        <v>8</v>
      </c>
      <c r="AH180" s="25" t="str">
        <f t="shared" si="67"/>
        <v>A</v>
      </c>
      <c r="AI180" s="25">
        <f t="shared" si="68"/>
        <v>899</v>
      </c>
      <c r="AJ180" s="25">
        <f t="shared" si="69"/>
        <v>44081</v>
      </c>
      <c r="AK180" s="25" t="str">
        <f t="shared" si="70"/>
        <v>BALKISHAN</v>
      </c>
      <c r="AL180" s="25" t="str">
        <f t="shared" si="71"/>
        <v/>
      </c>
      <c r="AM180" s="25" t="str">
        <f t="shared" si="72"/>
        <v>MEETHA LAL</v>
      </c>
      <c r="AN180" s="25" t="str">
        <f t="shared" si="73"/>
        <v>REKHA DEVI</v>
      </c>
      <c r="AO180" s="25" t="str">
        <f t="shared" si="74"/>
        <v>M</v>
      </c>
      <c r="AP180" s="25">
        <f t="shared" si="75"/>
        <v>39958</v>
      </c>
      <c r="AQ180" s="25">
        <f t="shared" si="76"/>
        <v>603</v>
      </c>
      <c r="AR180" s="25" t="str">
        <f t="shared" si="77"/>
        <v/>
      </c>
      <c r="AS180" s="25">
        <f t="shared" si="78"/>
        <v>67</v>
      </c>
      <c r="AT180" s="25">
        <f t="shared" si="79"/>
        <v>59</v>
      </c>
      <c r="AU180" s="25" t="str">
        <f t="shared" si="80"/>
        <v>OBC</v>
      </c>
      <c r="AV180" s="25" t="str">
        <f t="shared" si="81"/>
        <v>Hindu</v>
      </c>
      <c r="AX180">
        <f>IF(BC180="","",IF(BC180&gt;0,COUNT($AY$2:AY180),""))</f>
        <v>3</v>
      </c>
      <c r="AY180" s="25">
        <f t="shared" si="82"/>
        <v>8</v>
      </c>
      <c r="AZ180" s="25" t="str">
        <f t="shared" si="83"/>
        <v>A</v>
      </c>
      <c r="BA180" s="25">
        <f t="shared" si="84"/>
        <v>899</v>
      </c>
      <c r="BB180" s="25">
        <f t="shared" si="85"/>
        <v>44081</v>
      </c>
      <c r="BC180" s="25" t="str">
        <f t="shared" si="86"/>
        <v>BALKISHAN</v>
      </c>
      <c r="BD180" s="25" t="str">
        <f t="shared" si="87"/>
        <v/>
      </c>
      <c r="BE180" s="25" t="str">
        <f t="shared" si="88"/>
        <v>MEETHA LAL</v>
      </c>
      <c r="BF180" s="25" t="str">
        <f t="shared" si="89"/>
        <v>REKHA DEVI</v>
      </c>
      <c r="BG180" s="25" t="str">
        <f t="shared" si="90"/>
        <v>M</v>
      </c>
      <c r="BH180" s="25">
        <f t="shared" si="91"/>
        <v>39958</v>
      </c>
      <c r="BI180" s="25">
        <f t="shared" si="92"/>
        <v>603</v>
      </c>
      <c r="BJ180" s="25" t="str">
        <f t="shared" si="93"/>
        <v/>
      </c>
      <c r="BK180" s="25">
        <f t="shared" si="94"/>
        <v>67</v>
      </c>
      <c r="BL180" s="25">
        <f t="shared" si="95"/>
        <v>59</v>
      </c>
      <c r="BM180" s="25" t="str">
        <f t="shared" si="96"/>
        <v>OBC</v>
      </c>
      <c r="BN180" s="25" t="str">
        <f t="shared" si="97"/>
        <v>Hindu</v>
      </c>
    </row>
    <row r="181" spans="1:66" ht="30">
      <c r="A181" s="20">
        <f>IF('S.D. Paste sheet'!A181="","",'S.D. Paste sheet'!A181)</f>
        <v>8</v>
      </c>
      <c r="B181" s="20" t="str">
        <f>IF('S.D. Paste sheet'!B181="","",'S.D. Paste sheet'!B181)</f>
        <v>A</v>
      </c>
      <c r="C181" s="20">
        <f>IF('S.D. Paste sheet'!C181="","",'S.D. Paste sheet'!C181)</f>
        <v>898</v>
      </c>
      <c r="D181" s="20">
        <f>IF('S.D. Paste sheet'!D181="","",'S.D. Paste sheet'!D181)</f>
        <v>44081</v>
      </c>
      <c r="E181" s="20" t="str">
        <f>IF('S.D. Paste sheet'!E181="","",UPPER('S.D. Paste sheet'!E181))</f>
        <v>BHANU PRIYA</v>
      </c>
      <c r="F181" s="20" t="str">
        <f>IF('S.D. Paste sheet'!F181="","",'S.D. Paste sheet'!F181)</f>
        <v/>
      </c>
      <c r="G181" s="20" t="str">
        <f>IF('S.D. Paste sheet'!G181="","",UPPER('S.D. Paste sheet'!G181))</f>
        <v>RAMESH KUMAR MEGHWAL</v>
      </c>
      <c r="H181" s="20" t="str">
        <f>IF('S.D. Paste sheet'!H181="","",UPPER('S.D. Paste sheet'!H181))</f>
        <v>SUKHI DEVI</v>
      </c>
      <c r="I181" s="20" t="str">
        <f>IF('S.D. Paste sheet'!I181="","",'S.D. Paste sheet'!I181)</f>
        <v>F</v>
      </c>
      <c r="J181" s="20">
        <f>IF('S.D. Paste sheet'!J181="","",'S.D. Paste sheet'!J181)</f>
        <v>40168</v>
      </c>
      <c r="K181" s="20">
        <f>IF('S.D. Paste sheet'!K181="","",'S.D. Paste sheet'!K181)</f>
        <v>604</v>
      </c>
      <c r="L181" s="20" t="str">
        <f>IF('S.D. Paste sheet'!L181="","",'S.D. Paste sheet'!L181)</f>
        <v/>
      </c>
      <c r="M181" s="20">
        <f>IF('S.D. Paste sheet'!M181="","",'S.D. Paste sheet'!M181)</f>
        <v>67</v>
      </c>
      <c r="N181" s="20">
        <f>IF('S.D. Paste sheet'!N181="","",'S.D. Paste sheet'!N181)</f>
        <v>65</v>
      </c>
      <c r="O181" s="20" t="str">
        <f>IF('S.D. Paste sheet'!O181="","",'S.D. Paste sheet'!O181)</f>
        <v>SC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XXXX9911</v>
      </c>
      <c r="U181" s="20" t="str">
        <f>IF('S.D. Paste sheet'!U181="","",'S.D. Paste sheet'!U181)</f>
        <v>VVSRJJN</v>
      </c>
      <c r="V181" s="20">
        <f>IF('S.D. Paste sheet'!V181="","",'S.D. Paste sheet'!V181)</f>
        <v>9636174725</v>
      </c>
      <c r="W181" s="20" t="str">
        <f>IF('S.D. Paste sheet'!W181="","",'S.D. Paste sheet'!W181)</f>
        <v>RAMDEV COLONY, JODHPUR ROAD ,BAR,RAIPUR,BAR,306105</v>
      </c>
      <c r="X181" s="20">
        <f>IF('S.D. Paste sheet'!X181="","",'S.D. Paste sheet'!X181)</f>
        <v>324000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13</v>
      </c>
      <c r="AC181" s="20" t="str">
        <f>IF('S.D. Paste sheet'!AC181="","",'S.D. Paste sheet'!AC181)</f>
        <v>None</v>
      </c>
      <c r="AD181" s="20">
        <f>IF('S.D. Paste sheet'!AD181="","",'S.D. Paste sheet'!AD181)</f>
        <v>1</v>
      </c>
      <c r="AE181" s="29"/>
      <c r="AF181">
        <f>IF(AK181="","",IF(AK181&gt;0,COUNT($AG$2:AG181),""))</f>
        <v>4</v>
      </c>
      <c r="AG181" s="25">
        <f t="shared" si="66"/>
        <v>8</v>
      </c>
      <c r="AH181" s="25" t="str">
        <f t="shared" si="67"/>
        <v>A</v>
      </c>
      <c r="AI181" s="25">
        <f t="shared" si="68"/>
        <v>898</v>
      </c>
      <c r="AJ181" s="25">
        <f t="shared" si="69"/>
        <v>44081</v>
      </c>
      <c r="AK181" s="25" t="str">
        <f t="shared" si="70"/>
        <v>BHANU PRIYA</v>
      </c>
      <c r="AL181" s="25" t="str">
        <f t="shared" si="71"/>
        <v/>
      </c>
      <c r="AM181" s="25" t="str">
        <f t="shared" si="72"/>
        <v>RAMESH KUMAR MEGHWAL</v>
      </c>
      <c r="AN181" s="25" t="str">
        <f t="shared" si="73"/>
        <v>SUKHI DEVI</v>
      </c>
      <c r="AO181" s="25" t="str">
        <f t="shared" si="74"/>
        <v>F</v>
      </c>
      <c r="AP181" s="25">
        <f t="shared" si="75"/>
        <v>40168</v>
      </c>
      <c r="AQ181" s="25">
        <f t="shared" si="76"/>
        <v>604</v>
      </c>
      <c r="AR181" s="25" t="str">
        <f t="shared" si="77"/>
        <v/>
      </c>
      <c r="AS181" s="25">
        <f t="shared" si="78"/>
        <v>67</v>
      </c>
      <c r="AT181" s="25">
        <f t="shared" si="79"/>
        <v>65</v>
      </c>
      <c r="AU181" s="25" t="str">
        <f t="shared" si="80"/>
        <v>SC</v>
      </c>
      <c r="AV181" s="25" t="str">
        <f t="shared" si="81"/>
        <v>Hindu</v>
      </c>
      <c r="AX181">
        <f>IF(BC181="","",IF(BC181&gt;0,COUNT($AY$2:AY181),""))</f>
        <v>4</v>
      </c>
      <c r="AY181" s="25">
        <f t="shared" si="82"/>
        <v>8</v>
      </c>
      <c r="AZ181" s="25" t="str">
        <f t="shared" si="83"/>
        <v>A</v>
      </c>
      <c r="BA181" s="25">
        <f t="shared" si="84"/>
        <v>898</v>
      </c>
      <c r="BB181" s="25">
        <f t="shared" si="85"/>
        <v>44081</v>
      </c>
      <c r="BC181" s="25" t="str">
        <f t="shared" si="86"/>
        <v>BHANU PRIYA</v>
      </c>
      <c r="BD181" s="25" t="str">
        <f t="shared" si="87"/>
        <v/>
      </c>
      <c r="BE181" s="25" t="str">
        <f t="shared" si="88"/>
        <v>RAMESH KUMAR MEGHWAL</v>
      </c>
      <c r="BF181" s="25" t="str">
        <f t="shared" si="89"/>
        <v>SUKHI DEVI</v>
      </c>
      <c r="BG181" s="25" t="str">
        <f t="shared" si="90"/>
        <v>F</v>
      </c>
      <c r="BH181" s="25">
        <f t="shared" si="91"/>
        <v>40168</v>
      </c>
      <c r="BI181" s="25">
        <f t="shared" si="92"/>
        <v>604</v>
      </c>
      <c r="BJ181" s="25" t="str">
        <f t="shared" si="93"/>
        <v/>
      </c>
      <c r="BK181" s="25">
        <f t="shared" si="94"/>
        <v>67</v>
      </c>
      <c r="BL181" s="25">
        <f t="shared" si="95"/>
        <v>65</v>
      </c>
      <c r="BM181" s="25" t="str">
        <f t="shared" si="96"/>
        <v>SC</v>
      </c>
      <c r="BN181" s="25" t="str">
        <f t="shared" si="97"/>
        <v>Hindu</v>
      </c>
    </row>
    <row r="182" spans="1:66" ht="30">
      <c r="A182" s="20">
        <f>IF('S.D. Paste sheet'!A182="","",'S.D. Paste sheet'!A182)</f>
        <v>8</v>
      </c>
      <c r="B182" s="20" t="str">
        <f>IF('S.D. Paste sheet'!B182="","",'S.D. Paste sheet'!B182)</f>
        <v>A</v>
      </c>
      <c r="C182" s="20">
        <f>IF('S.D. Paste sheet'!C182="","",'S.D. Paste sheet'!C182)</f>
        <v>825</v>
      </c>
      <c r="D182" s="20">
        <f>IF('S.D. Paste sheet'!D182="","",'S.D. Paste sheet'!D182)</f>
        <v>44061</v>
      </c>
      <c r="E182" s="20" t="str">
        <f>IF('S.D. Paste sheet'!E182="","",UPPER('S.D. Paste sheet'!E182))</f>
        <v>BHARAT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SANTRA</v>
      </c>
      <c r="I182" s="20" t="str">
        <f>IF('S.D. Paste sheet'!I182="","",'S.D. Paste sheet'!I182)</f>
        <v>M</v>
      </c>
      <c r="J182" s="20">
        <f>IF('S.D. Paste sheet'!J182="","",'S.D. Paste sheet'!J182)</f>
        <v>40519</v>
      </c>
      <c r="K182" s="20">
        <f>IF('S.D. Paste sheet'!K182="","",'S.D. Paste sheet'!K182)</f>
        <v>605</v>
      </c>
      <c r="L182" s="20" t="str">
        <f>IF('S.D. Paste sheet'!L182="","",'S.D. Paste sheet'!L182)</f>
        <v/>
      </c>
      <c r="M182" s="20">
        <f>IF('S.D. Paste sheet'!M182="","",'S.D. Paste sheet'!M182)</f>
        <v>67</v>
      </c>
      <c r="N182" s="20">
        <f>IF('S.D. Paste sheet'!N182="","",'S.D. Paste sheet'!N182)</f>
        <v>66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XXXX9700</v>
      </c>
      <c r="U182" s="20" t="str">
        <f>IF('S.D. Paste sheet'!U182="","",'S.D. Paste sheet'!U182)</f>
        <v/>
      </c>
      <c r="V182" s="20">
        <f>IF('S.D. Paste sheet'!V182="","",'S.D. Paste sheet'!V182)</f>
        <v>9928261363</v>
      </c>
      <c r="W182" s="20" t="str">
        <f>IF('S.D. Paste sheet'!W182="","",'S.D. Paste sheet'!W182)</f>
        <v>V.- DHOOLKOT, P.- HAJIWAS,RAIPUR,DHOOLKOT,306105</v>
      </c>
      <c r="X182" s="20">
        <f>IF('S.D. Paste sheet'!X182="","",'S.D. Paste sheet'!X182)</f>
        <v>120000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12</v>
      </c>
      <c r="AC182" s="20" t="str">
        <f>IF('S.D. Paste sheet'!AC182="","",'S.D. Paste sheet'!AC182)</f>
        <v>None</v>
      </c>
      <c r="AD182" s="20">
        <f>IF('S.D. Paste sheet'!AD182="","",'S.D. Paste sheet'!AD182)</f>
        <v>8</v>
      </c>
      <c r="AE182" s="29"/>
      <c r="AF182">
        <f>IF(AK182="","",IF(AK182&gt;0,COUNT($AG$2:AG182),""))</f>
        <v>5</v>
      </c>
      <c r="AG182" s="25">
        <f t="shared" si="66"/>
        <v>8</v>
      </c>
      <c r="AH182" s="25" t="str">
        <f t="shared" si="67"/>
        <v>A</v>
      </c>
      <c r="AI182" s="25">
        <f t="shared" si="68"/>
        <v>825</v>
      </c>
      <c r="AJ182" s="25">
        <f t="shared" si="69"/>
        <v>44061</v>
      </c>
      <c r="AK182" s="25" t="str">
        <f t="shared" si="70"/>
        <v>BHARAT</v>
      </c>
      <c r="AL182" s="25" t="str">
        <f t="shared" si="71"/>
        <v/>
      </c>
      <c r="AM182" s="25" t="str">
        <f t="shared" si="72"/>
        <v>DHARMA RAM</v>
      </c>
      <c r="AN182" s="25" t="str">
        <f t="shared" si="73"/>
        <v>SANTRA</v>
      </c>
      <c r="AO182" s="25" t="str">
        <f t="shared" si="74"/>
        <v>M</v>
      </c>
      <c r="AP182" s="25">
        <f t="shared" si="75"/>
        <v>40519</v>
      </c>
      <c r="AQ182" s="25">
        <f t="shared" si="76"/>
        <v>605</v>
      </c>
      <c r="AR182" s="25" t="str">
        <f t="shared" si="77"/>
        <v/>
      </c>
      <c r="AS182" s="25">
        <f t="shared" si="78"/>
        <v>67</v>
      </c>
      <c r="AT182" s="25">
        <f t="shared" si="79"/>
        <v>66</v>
      </c>
      <c r="AU182" s="25" t="str">
        <f t="shared" si="80"/>
        <v>SC</v>
      </c>
      <c r="AV182" s="25" t="str">
        <f t="shared" si="81"/>
        <v>Hindu</v>
      </c>
      <c r="AX182">
        <f>IF(BC182="","",IF(BC182&gt;0,COUNT($AY$2:AY182),""))</f>
        <v>5</v>
      </c>
      <c r="AY182" s="25">
        <f t="shared" si="82"/>
        <v>8</v>
      </c>
      <c r="AZ182" s="25" t="str">
        <f t="shared" si="83"/>
        <v>A</v>
      </c>
      <c r="BA182" s="25">
        <f t="shared" si="84"/>
        <v>825</v>
      </c>
      <c r="BB182" s="25">
        <f t="shared" si="85"/>
        <v>44061</v>
      </c>
      <c r="BC182" s="25" t="str">
        <f t="shared" si="86"/>
        <v>BHARAT</v>
      </c>
      <c r="BD182" s="25" t="str">
        <f t="shared" si="87"/>
        <v/>
      </c>
      <c r="BE182" s="25" t="str">
        <f t="shared" si="88"/>
        <v>DHARMA RAM</v>
      </c>
      <c r="BF182" s="25" t="str">
        <f t="shared" si="89"/>
        <v>SANTRA</v>
      </c>
      <c r="BG182" s="25" t="str">
        <f t="shared" si="90"/>
        <v>M</v>
      </c>
      <c r="BH182" s="25">
        <f t="shared" si="91"/>
        <v>40519</v>
      </c>
      <c r="BI182" s="25">
        <f t="shared" si="92"/>
        <v>605</v>
      </c>
      <c r="BJ182" s="25" t="str">
        <f t="shared" si="93"/>
        <v/>
      </c>
      <c r="BK182" s="25">
        <f t="shared" si="94"/>
        <v>67</v>
      </c>
      <c r="BL182" s="25">
        <f t="shared" si="95"/>
        <v>66</v>
      </c>
      <c r="BM182" s="25" t="str">
        <f t="shared" si="96"/>
        <v>SC</v>
      </c>
      <c r="BN182" s="25" t="str">
        <f t="shared" si="97"/>
        <v>Hindu</v>
      </c>
    </row>
    <row r="183" spans="1:66" ht="30">
      <c r="A183" s="20">
        <f>IF('S.D. Paste sheet'!A183="","",'S.D. Paste sheet'!A183)</f>
        <v>8</v>
      </c>
      <c r="B183" s="20" t="str">
        <f>IF('S.D. Paste sheet'!B183="","",'S.D. Paste sheet'!B183)</f>
        <v>A</v>
      </c>
      <c r="C183" s="20">
        <f>IF('S.D. Paste sheet'!C183="","",'S.D. Paste sheet'!C183)</f>
        <v>901</v>
      </c>
      <c r="D183" s="20">
        <f>IF('S.D. Paste sheet'!D183="","",'S.D. Paste sheet'!D183)</f>
        <v>44081</v>
      </c>
      <c r="E183" s="20" t="str">
        <f>IF('S.D. Paste sheet'!E183="","",UPPER('S.D. Paste sheet'!E183))</f>
        <v>DEEPAK</v>
      </c>
      <c r="F183" s="20" t="str">
        <f>IF('S.D. Paste sheet'!F183="","",'S.D. Paste sheet'!F183)</f>
        <v/>
      </c>
      <c r="G183" s="20" t="str">
        <f>IF('S.D. Paste sheet'!G183="","",UPPER('S.D. Paste sheet'!G183))</f>
        <v>SURESH KUMAR</v>
      </c>
      <c r="H183" s="20" t="str">
        <f>IF('S.D. Paste sheet'!H183="","",UPPER('S.D. Paste sheet'!H183))</f>
        <v>MEENA DEVI</v>
      </c>
      <c r="I183" s="20" t="str">
        <f>IF('S.D. Paste sheet'!I183="","",'S.D. Paste sheet'!I183)</f>
        <v>M</v>
      </c>
      <c r="J183" s="20">
        <f>IF('S.D. Paste sheet'!J183="","",'S.D. Paste sheet'!J183)</f>
        <v>39775</v>
      </c>
      <c r="K183" s="20">
        <f>IF('S.D. Paste sheet'!K183="","",'S.D. Paste sheet'!K183)</f>
        <v>606</v>
      </c>
      <c r="L183" s="20" t="str">
        <f>IF('S.D. Paste sheet'!L183="","",'S.D. Paste sheet'!L183)</f>
        <v/>
      </c>
      <c r="M183" s="20">
        <f>IF('S.D. Paste sheet'!M183="","",'S.D. Paste sheet'!M183)</f>
        <v>67</v>
      </c>
      <c r="N183" s="20">
        <f>IF('S.D. Paste sheet'!N183="","",'S.D. Paste sheet'!N183)</f>
        <v>61</v>
      </c>
      <c r="O183" s="20" t="str">
        <f>IF('S.D. Paste sheet'!O183="","",'S.D. Paste sheet'!O183)</f>
        <v>SC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XXXX0246</v>
      </c>
      <c r="U183" s="20" t="str">
        <f>IF('S.D. Paste sheet'!U183="","",'S.D. Paste sheet'!U183)</f>
        <v/>
      </c>
      <c r="V183" s="20">
        <f>IF('S.D. Paste sheet'!V183="","",'S.D. Paste sheet'!V183)</f>
        <v>9784155647</v>
      </c>
      <c r="W183" s="20" t="str">
        <f>IF('S.D. Paste sheet'!W183="","",'S.D. Paste sheet'!W183)</f>
        <v>MEGHARDA ROAD, BAR,RAIPUR,BAR,306105</v>
      </c>
      <c r="X183" s="20">
        <f>IF('S.D. Paste sheet'!X183="","",'S.D. Paste sheet'!X183)</f>
        <v>84000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14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>
        <f>IF(AK183="","",IF(AK183&gt;0,COUNT($AG$2:AG183),""))</f>
        <v>6</v>
      </c>
      <c r="AG183" s="25">
        <f t="shared" si="66"/>
        <v>8</v>
      </c>
      <c r="AH183" s="25" t="str">
        <f t="shared" si="67"/>
        <v>A</v>
      </c>
      <c r="AI183" s="25">
        <f t="shared" si="68"/>
        <v>901</v>
      </c>
      <c r="AJ183" s="25">
        <f t="shared" si="69"/>
        <v>44081</v>
      </c>
      <c r="AK183" s="25" t="str">
        <f t="shared" si="70"/>
        <v>DEEPAK</v>
      </c>
      <c r="AL183" s="25" t="str">
        <f t="shared" si="71"/>
        <v/>
      </c>
      <c r="AM183" s="25" t="str">
        <f t="shared" si="72"/>
        <v>SURESH KUMAR</v>
      </c>
      <c r="AN183" s="25" t="str">
        <f t="shared" si="73"/>
        <v>MEENA DEVI</v>
      </c>
      <c r="AO183" s="25" t="str">
        <f t="shared" si="74"/>
        <v>M</v>
      </c>
      <c r="AP183" s="25">
        <f t="shared" si="75"/>
        <v>39775</v>
      </c>
      <c r="AQ183" s="25">
        <f t="shared" si="76"/>
        <v>606</v>
      </c>
      <c r="AR183" s="25" t="str">
        <f t="shared" si="77"/>
        <v/>
      </c>
      <c r="AS183" s="25">
        <f t="shared" si="78"/>
        <v>67</v>
      </c>
      <c r="AT183" s="25">
        <f t="shared" si="79"/>
        <v>61</v>
      </c>
      <c r="AU183" s="25" t="str">
        <f t="shared" si="80"/>
        <v>SC</v>
      </c>
      <c r="AV183" s="25" t="str">
        <f t="shared" si="81"/>
        <v>Hindu</v>
      </c>
      <c r="AX183">
        <f>IF(BC183="","",IF(BC183&gt;0,COUNT($AY$2:AY183),""))</f>
        <v>6</v>
      </c>
      <c r="AY183" s="25">
        <f t="shared" si="82"/>
        <v>8</v>
      </c>
      <c r="AZ183" s="25" t="str">
        <f t="shared" si="83"/>
        <v>A</v>
      </c>
      <c r="BA183" s="25">
        <f t="shared" si="84"/>
        <v>901</v>
      </c>
      <c r="BB183" s="25">
        <f t="shared" si="85"/>
        <v>44081</v>
      </c>
      <c r="BC183" s="25" t="str">
        <f t="shared" si="86"/>
        <v>DEEPAK</v>
      </c>
      <c r="BD183" s="25" t="str">
        <f t="shared" si="87"/>
        <v/>
      </c>
      <c r="BE183" s="25" t="str">
        <f t="shared" si="88"/>
        <v>SURESH KUMAR</v>
      </c>
      <c r="BF183" s="25" t="str">
        <f t="shared" si="89"/>
        <v>MEENA DEVI</v>
      </c>
      <c r="BG183" s="25" t="str">
        <f t="shared" si="90"/>
        <v>M</v>
      </c>
      <c r="BH183" s="25">
        <f t="shared" si="91"/>
        <v>39775</v>
      </c>
      <c r="BI183" s="25">
        <f t="shared" si="92"/>
        <v>606</v>
      </c>
      <c r="BJ183" s="25" t="str">
        <f t="shared" si="93"/>
        <v/>
      </c>
      <c r="BK183" s="25">
        <f t="shared" si="94"/>
        <v>67</v>
      </c>
      <c r="BL183" s="25">
        <f t="shared" si="95"/>
        <v>61</v>
      </c>
      <c r="BM183" s="25" t="str">
        <f t="shared" si="96"/>
        <v>SC</v>
      </c>
      <c r="BN183" s="25" t="str">
        <f t="shared" si="97"/>
        <v>Hindu</v>
      </c>
    </row>
    <row r="184" spans="1:66" ht="30">
      <c r="A184" s="20">
        <f>IF('S.D. Paste sheet'!A184="","",'S.D. Paste sheet'!A184)</f>
        <v>8</v>
      </c>
      <c r="B184" s="20" t="str">
        <f>IF('S.D. Paste sheet'!B184="","",'S.D. Paste sheet'!B184)</f>
        <v>A</v>
      </c>
      <c r="C184" s="20">
        <f>IF('S.D. Paste sheet'!C184="","",'S.D. Paste sheet'!C184)</f>
        <v>897</v>
      </c>
      <c r="D184" s="20">
        <f>IF('S.D. Paste sheet'!D184="","",'S.D. Paste sheet'!D184)</f>
        <v>43279</v>
      </c>
      <c r="E184" s="20" t="str">
        <f>IF('S.D. Paste sheet'!E184="","",UPPER('S.D. Paste sheet'!E184))</f>
        <v>DILSHAN TANWAR</v>
      </c>
      <c r="F184" s="20" t="str">
        <f>IF('S.D. Paste sheet'!F184="","",'S.D. Paste sheet'!F184)</f>
        <v/>
      </c>
      <c r="G184" s="20" t="str">
        <f>IF('S.D. Paste sheet'!G184="","",UPPER('S.D. Paste sheet'!G184))</f>
        <v>MAHENDRA KUMAR</v>
      </c>
      <c r="H184" s="20" t="str">
        <f>IF('S.D. Paste sheet'!H184="","",UPPER('S.D. Paste sheet'!H184))</f>
        <v>CHANDA</v>
      </c>
      <c r="I184" s="20" t="str">
        <f>IF('S.D. Paste sheet'!I184="","",'S.D. Paste sheet'!I184)</f>
        <v>M</v>
      </c>
      <c r="J184" s="20">
        <f>IF('S.D. Paste sheet'!J184="","",'S.D. Paste sheet'!J184)</f>
        <v>40609</v>
      </c>
      <c r="K184" s="20">
        <f>IF('S.D. Paste sheet'!K184="","",'S.D. Paste sheet'!K184)</f>
        <v>607</v>
      </c>
      <c r="L184" s="20" t="str">
        <f>IF('S.D. Paste sheet'!L184="","",'S.D. Paste sheet'!L184)</f>
        <v/>
      </c>
      <c r="M184" s="20">
        <f>IF('S.D. Paste sheet'!M184="","",'S.D. Paste sheet'!M184)</f>
        <v>67</v>
      </c>
      <c r="N184" s="20">
        <f>IF('S.D. Paste sheet'!N184="","",'S.D. Paste sheet'!N184)</f>
        <v>53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XXXX8026</v>
      </c>
      <c r="U184" s="20" t="str">
        <f>IF('S.D. Paste sheet'!U184="","",'S.D. Paste sheet'!U184)</f>
        <v/>
      </c>
      <c r="V184" s="20">
        <f>IF('S.D. Paste sheet'!V184="","",'S.D. Paste sheet'!V184)</f>
        <v>9929002416</v>
      </c>
      <c r="W184" s="20" t="str">
        <f>IF('S.D. Paste sheet'!W184="","",'S.D. Paste sheet'!W184)</f>
        <v>MEGWALO KA BAAS ,RAIPUR,MEGARDA,306304</v>
      </c>
      <c r="X184" s="20">
        <f>IF('S.D. Paste sheet'!X184="","",'S.D. Paste sheet'!X184)</f>
        <v>300000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11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>
        <f>IF(AK184="","",IF(AK184&gt;0,COUNT($AG$2:AG184),""))</f>
        <v>7</v>
      </c>
      <c r="AG184" s="25">
        <f t="shared" si="66"/>
        <v>8</v>
      </c>
      <c r="AH184" s="25" t="str">
        <f t="shared" si="67"/>
        <v>A</v>
      </c>
      <c r="AI184" s="25">
        <f t="shared" si="68"/>
        <v>897</v>
      </c>
      <c r="AJ184" s="25">
        <f t="shared" si="69"/>
        <v>43279</v>
      </c>
      <c r="AK184" s="25" t="str">
        <f t="shared" si="70"/>
        <v>DILSHAN TANWAR</v>
      </c>
      <c r="AL184" s="25" t="str">
        <f t="shared" si="71"/>
        <v/>
      </c>
      <c r="AM184" s="25" t="str">
        <f t="shared" si="72"/>
        <v>MAHENDRA KUMAR</v>
      </c>
      <c r="AN184" s="25" t="str">
        <f t="shared" si="73"/>
        <v>CHANDA</v>
      </c>
      <c r="AO184" s="25" t="str">
        <f t="shared" si="74"/>
        <v>M</v>
      </c>
      <c r="AP184" s="25">
        <f t="shared" si="75"/>
        <v>40609</v>
      </c>
      <c r="AQ184" s="25">
        <f t="shared" si="76"/>
        <v>607</v>
      </c>
      <c r="AR184" s="25" t="str">
        <f t="shared" si="77"/>
        <v/>
      </c>
      <c r="AS184" s="25">
        <f t="shared" si="78"/>
        <v>67</v>
      </c>
      <c r="AT184" s="25">
        <f t="shared" si="79"/>
        <v>53</v>
      </c>
      <c r="AU184" s="25" t="str">
        <f t="shared" si="80"/>
        <v>SC</v>
      </c>
      <c r="AV184" s="25" t="str">
        <f t="shared" si="81"/>
        <v>Hindu</v>
      </c>
      <c r="AX184">
        <f>IF(BC184="","",IF(BC184&gt;0,COUNT($AY$2:AY184),""))</f>
        <v>7</v>
      </c>
      <c r="AY184" s="25">
        <f t="shared" si="82"/>
        <v>8</v>
      </c>
      <c r="AZ184" s="25" t="str">
        <f t="shared" si="83"/>
        <v>A</v>
      </c>
      <c r="BA184" s="25">
        <f t="shared" si="84"/>
        <v>897</v>
      </c>
      <c r="BB184" s="25">
        <f t="shared" si="85"/>
        <v>43279</v>
      </c>
      <c r="BC184" s="25" t="str">
        <f t="shared" si="86"/>
        <v>DILSHAN TANWAR</v>
      </c>
      <c r="BD184" s="25" t="str">
        <f t="shared" si="87"/>
        <v/>
      </c>
      <c r="BE184" s="25" t="str">
        <f t="shared" si="88"/>
        <v>MAHENDRA KUMAR</v>
      </c>
      <c r="BF184" s="25" t="str">
        <f t="shared" si="89"/>
        <v>CHANDA</v>
      </c>
      <c r="BG184" s="25" t="str">
        <f t="shared" si="90"/>
        <v>M</v>
      </c>
      <c r="BH184" s="25">
        <f t="shared" si="91"/>
        <v>40609</v>
      </c>
      <c r="BI184" s="25">
        <f t="shared" si="92"/>
        <v>607</v>
      </c>
      <c r="BJ184" s="25" t="str">
        <f t="shared" si="93"/>
        <v/>
      </c>
      <c r="BK184" s="25">
        <f t="shared" si="94"/>
        <v>67</v>
      </c>
      <c r="BL184" s="25">
        <f t="shared" si="95"/>
        <v>53</v>
      </c>
      <c r="BM184" s="25" t="str">
        <f t="shared" si="96"/>
        <v>SC</v>
      </c>
      <c r="BN184" s="25" t="str">
        <f t="shared" si="97"/>
        <v>Hindu</v>
      </c>
    </row>
    <row r="185" spans="1:66" ht="30">
      <c r="A185" s="20">
        <f>IF('S.D. Paste sheet'!A185="","",'S.D. Paste sheet'!A185)</f>
        <v>8</v>
      </c>
      <c r="B185" s="20" t="str">
        <f>IF('S.D. Paste sheet'!B185="","",'S.D. Paste sheet'!B185)</f>
        <v>A</v>
      </c>
      <c r="C185" s="20">
        <f>IF('S.D. Paste sheet'!C185="","",'S.D. Paste sheet'!C185)</f>
        <v>900</v>
      </c>
      <c r="D185" s="20">
        <f>IF('S.D. Paste sheet'!D185="","",'S.D. Paste sheet'!D185)</f>
        <v>44081</v>
      </c>
      <c r="E185" s="20" t="str">
        <f>IF('S.D. Paste sheet'!E185="","",UPPER('S.D. Paste sheet'!E185))</f>
        <v>GARGI SINGH</v>
      </c>
      <c r="F185" s="20" t="str">
        <f>IF('S.D. Paste sheet'!F185="","",'S.D. Paste sheet'!F185)</f>
        <v/>
      </c>
      <c r="G185" s="20" t="str">
        <f>IF('S.D. Paste sheet'!G185="","",UPPER('S.D. Paste sheet'!G185))</f>
        <v>NARAYAN SINGH</v>
      </c>
      <c r="H185" s="20" t="str">
        <f>IF('S.D. Paste sheet'!H185="","",UPPER('S.D. Paste sheet'!H185))</f>
        <v>BABY KANWAR</v>
      </c>
      <c r="I185" s="20" t="str">
        <f>IF('S.D. Paste sheet'!I185="","",'S.D. Paste sheet'!I185)</f>
        <v>F</v>
      </c>
      <c r="J185" s="20">
        <f>IF('S.D. Paste sheet'!J185="","",'S.D. Paste sheet'!J185)</f>
        <v>40782</v>
      </c>
      <c r="K185" s="20">
        <f>IF('S.D. Paste sheet'!K185="","",'S.D. Paste sheet'!K185)</f>
        <v>608</v>
      </c>
      <c r="L185" s="20" t="str">
        <f>IF('S.D. Paste sheet'!L185="","",'S.D. Paste sheet'!L185)</f>
        <v/>
      </c>
      <c r="M185" s="20">
        <f>IF('S.D. Paste sheet'!M185="","",'S.D. Paste sheet'!M185)</f>
        <v>67</v>
      </c>
      <c r="N185" s="20">
        <f>IF('S.D. Paste sheet'!N185="","",'S.D. Paste sheet'!N185)</f>
        <v>46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XXXX2925</v>
      </c>
      <c r="U185" s="20" t="str">
        <f>IF('S.D. Paste sheet'!U185="","",'S.D. Paste sheet'!U185)</f>
        <v/>
      </c>
      <c r="V185" s="20">
        <f>IF('S.D. Paste sheet'!V185="","",'S.D. Paste sheet'!V185)</f>
        <v>9414404881</v>
      </c>
      <c r="W185" s="20" t="str">
        <f>IF('S.D. Paste sheet'!W185="","",'S.D. Paste sheet'!W185)</f>
        <v>CHARANO KI COLONY , NIMAJ,JAITARAN,NIMAJ,306303</v>
      </c>
      <c r="X185" s="20">
        <f>IF('S.D. Paste sheet'!X185="","",'S.D. Paste sheet'!X185)</f>
        <v>360000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11</v>
      </c>
      <c r="AC185" s="20" t="str">
        <f>IF('S.D. Paste sheet'!AC185="","",'S.D. Paste sheet'!AC185)</f>
        <v>None</v>
      </c>
      <c r="AD185" s="20">
        <f>IF('S.D. Paste sheet'!AD185="","",'S.D. Paste sheet'!AD185)</f>
        <v>10</v>
      </c>
      <c r="AE185" s="29"/>
      <c r="AF185">
        <f>IF(AK185="","",IF(AK185&gt;0,COUNT($AG$2:AG185),""))</f>
        <v>8</v>
      </c>
      <c r="AG185" s="25">
        <f t="shared" si="66"/>
        <v>8</v>
      </c>
      <c r="AH185" s="25" t="str">
        <f t="shared" si="67"/>
        <v>A</v>
      </c>
      <c r="AI185" s="25">
        <f t="shared" si="68"/>
        <v>900</v>
      </c>
      <c r="AJ185" s="25">
        <f t="shared" si="69"/>
        <v>44081</v>
      </c>
      <c r="AK185" s="25" t="str">
        <f t="shared" si="70"/>
        <v>GARGI SINGH</v>
      </c>
      <c r="AL185" s="25" t="str">
        <f t="shared" si="71"/>
        <v/>
      </c>
      <c r="AM185" s="25" t="str">
        <f t="shared" si="72"/>
        <v>NARAYAN SINGH</v>
      </c>
      <c r="AN185" s="25" t="str">
        <f t="shared" si="73"/>
        <v>BABY KANWAR</v>
      </c>
      <c r="AO185" s="25" t="str">
        <f t="shared" si="74"/>
        <v>F</v>
      </c>
      <c r="AP185" s="25">
        <f t="shared" si="75"/>
        <v>40782</v>
      </c>
      <c r="AQ185" s="25">
        <f t="shared" si="76"/>
        <v>608</v>
      </c>
      <c r="AR185" s="25" t="str">
        <f t="shared" si="77"/>
        <v/>
      </c>
      <c r="AS185" s="25">
        <f t="shared" si="78"/>
        <v>67</v>
      </c>
      <c r="AT185" s="25">
        <f t="shared" si="79"/>
        <v>46</v>
      </c>
      <c r="AU185" s="25" t="str">
        <f t="shared" si="80"/>
        <v>OBC</v>
      </c>
      <c r="AV185" s="25" t="str">
        <f t="shared" si="81"/>
        <v>Hindu</v>
      </c>
      <c r="AX185">
        <f>IF(BC185="","",IF(BC185&gt;0,COUNT($AY$2:AY185),""))</f>
        <v>8</v>
      </c>
      <c r="AY185" s="25">
        <f t="shared" si="82"/>
        <v>8</v>
      </c>
      <c r="AZ185" s="25" t="str">
        <f t="shared" si="83"/>
        <v>A</v>
      </c>
      <c r="BA185" s="25">
        <f t="shared" si="84"/>
        <v>900</v>
      </c>
      <c r="BB185" s="25">
        <f t="shared" si="85"/>
        <v>44081</v>
      </c>
      <c r="BC185" s="25" t="str">
        <f t="shared" si="86"/>
        <v>GARGI SINGH</v>
      </c>
      <c r="BD185" s="25" t="str">
        <f t="shared" si="87"/>
        <v/>
      </c>
      <c r="BE185" s="25" t="str">
        <f t="shared" si="88"/>
        <v>NARAYAN SINGH</v>
      </c>
      <c r="BF185" s="25" t="str">
        <f t="shared" si="89"/>
        <v>BABY KANWAR</v>
      </c>
      <c r="BG185" s="25" t="str">
        <f t="shared" si="90"/>
        <v>F</v>
      </c>
      <c r="BH185" s="25">
        <f t="shared" si="91"/>
        <v>40782</v>
      </c>
      <c r="BI185" s="25">
        <f t="shared" si="92"/>
        <v>608</v>
      </c>
      <c r="BJ185" s="25" t="str">
        <f t="shared" si="93"/>
        <v/>
      </c>
      <c r="BK185" s="25">
        <f t="shared" si="94"/>
        <v>67</v>
      </c>
      <c r="BL185" s="25">
        <f t="shared" si="95"/>
        <v>46</v>
      </c>
      <c r="BM185" s="25" t="str">
        <f t="shared" si="96"/>
        <v>OBC</v>
      </c>
      <c r="BN185" s="25" t="str">
        <f t="shared" si="97"/>
        <v>Hindu</v>
      </c>
    </row>
    <row r="186" spans="1:66" ht="30">
      <c r="A186" s="20">
        <f>IF('S.D. Paste sheet'!A186="","",'S.D. Paste sheet'!A186)</f>
        <v>8</v>
      </c>
      <c r="B186" s="20" t="str">
        <f>IF('S.D. Paste sheet'!B186="","",'S.D. Paste sheet'!B186)</f>
        <v>A</v>
      </c>
      <c r="C186" s="20">
        <f>IF('S.D. Paste sheet'!C186="","",'S.D. Paste sheet'!C186)</f>
        <v>541</v>
      </c>
      <c r="D186" s="20">
        <f>IF('S.D. Paste sheet'!D186="","",'S.D. Paste sheet'!D186)</f>
        <v>42966</v>
      </c>
      <c r="E186" s="20" t="str">
        <f>IF('S.D. Paste sheet'!E186="","",UPPER('S.D. Paste sheet'!E186))</f>
        <v>JAVED KHAN</v>
      </c>
      <c r="F186" s="20" t="str">
        <f>IF('S.D. Paste sheet'!F186="","",'S.D. Paste sheet'!F186)</f>
        <v/>
      </c>
      <c r="G186" s="20" t="str">
        <f>IF('S.D. Paste sheet'!G186="","",UPPER('S.D. Paste sheet'!G186))</f>
        <v>BABU KHAN</v>
      </c>
      <c r="H186" s="20" t="str">
        <f>IF('S.D. Paste sheet'!H186="","",UPPER('S.D. Paste sheet'!H186))</f>
        <v>ROSHAN</v>
      </c>
      <c r="I186" s="20" t="str">
        <f>IF('S.D. Paste sheet'!I186="","",'S.D. Paste sheet'!I186)</f>
        <v>M</v>
      </c>
      <c r="J186" s="20">
        <f>IF('S.D. Paste sheet'!J186="","",'S.D. Paste sheet'!J186)</f>
        <v>40371</v>
      </c>
      <c r="K186" s="20">
        <f>IF('S.D. Paste sheet'!K186="","",'S.D. Paste sheet'!K186)</f>
        <v>609</v>
      </c>
      <c r="L186" s="20" t="str">
        <f>IF('S.D. Paste sheet'!L186="","",'S.D. Paste sheet'!L186)</f>
        <v/>
      </c>
      <c r="M186" s="20">
        <f>IF('S.D. Paste sheet'!M186="","",'S.D. Paste sheet'!M186)</f>
        <v>67</v>
      </c>
      <c r="N186" s="20">
        <f>IF('S.D. Paste sheet'!N186="","",'S.D. Paste sheet'!N186)</f>
        <v>44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XXXX9474</v>
      </c>
      <c r="U186" s="20" t="str">
        <f>IF('S.D. Paste sheet'!U186="","",'S.D. Paste sheet'!U186)</f>
        <v>wzzhpnn</v>
      </c>
      <c r="V186" s="20">
        <f>IF('S.D. Paste sheet'!V186="","",'S.D. Paste sheet'!V186)</f>
        <v>9001697785</v>
      </c>
      <c r="W186" s="20" t="str">
        <f>IF('S.D. Paste sheet'!W186="","",'S.D. Paste sheet'!W186)</f>
        <v>PURANA RELWAY STATION BAR,RAIPUR,BAR,306105</v>
      </c>
      <c r="X186" s="20">
        <f>IF('S.D. Paste sheet'!X186="","",'S.D. Paste sheet'!X186)</f>
        <v>36000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29"/>
      <c r="AF186">
        <f>IF(AK186="","",IF(AK186&gt;0,COUNT($AG$2:AG186),""))</f>
        <v>9</v>
      </c>
      <c r="AG186" s="25">
        <f t="shared" si="66"/>
        <v>8</v>
      </c>
      <c r="AH186" s="25" t="str">
        <f t="shared" si="67"/>
        <v>A</v>
      </c>
      <c r="AI186" s="25">
        <f t="shared" si="68"/>
        <v>541</v>
      </c>
      <c r="AJ186" s="25">
        <f t="shared" si="69"/>
        <v>42966</v>
      </c>
      <c r="AK186" s="25" t="str">
        <f t="shared" si="70"/>
        <v>JAVED KHAN</v>
      </c>
      <c r="AL186" s="25" t="str">
        <f t="shared" si="71"/>
        <v/>
      </c>
      <c r="AM186" s="25" t="str">
        <f t="shared" si="72"/>
        <v>BABU KHAN</v>
      </c>
      <c r="AN186" s="25" t="str">
        <f t="shared" si="73"/>
        <v>ROSHAN</v>
      </c>
      <c r="AO186" s="25" t="str">
        <f t="shared" si="74"/>
        <v>M</v>
      </c>
      <c r="AP186" s="25">
        <f t="shared" si="75"/>
        <v>40371</v>
      </c>
      <c r="AQ186" s="25">
        <f t="shared" si="76"/>
        <v>609</v>
      </c>
      <c r="AR186" s="25" t="str">
        <f t="shared" si="77"/>
        <v/>
      </c>
      <c r="AS186" s="25">
        <f t="shared" si="78"/>
        <v>67</v>
      </c>
      <c r="AT186" s="25">
        <f t="shared" si="79"/>
        <v>44</v>
      </c>
      <c r="AU186" s="25" t="str">
        <f t="shared" si="80"/>
        <v>OBC</v>
      </c>
      <c r="AV186" s="25" t="str">
        <f t="shared" si="81"/>
        <v>Muslim</v>
      </c>
      <c r="AX186">
        <f>IF(BC186="","",IF(BC186&gt;0,COUNT($AY$2:AY186),""))</f>
        <v>9</v>
      </c>
      <c r="AY186" s="25">
        <f t="shared" si="82"/>
        <v>8</v>
      </c>
      <c r="AZ186" s="25" t="str">
        <f t="shared" si="83"/>
        <v>A</v>
      </c>
      <c r="BA186" s="25">
        <f t="shared" si="84"/>
        <v>541</v>
      </c>
      <c r="BB186" s="25">
        <f t="shared" si="85"/>
        <v>42966</v>
      </c>
      <c r="BC186" s="25" t="str">
        <f t="shared" si="86"/>
        <v>JAVED KHAN</v>
      </c>
      <c r="BD186" s="25" t="str">
        <f t="shared" si="87"/>
        <v/>
      </c>
      <c r="BE186" s="25" t="str">
        <f t="shared" si="88"/>
        <v>BABU KHAN</v>
      </c>
      <c r="BF186" s="25" t="str">
        <f t="shared" si="89"/>
        <v>ROSHAN</v>
      </c>
      <c r="BG186" s="25" t="str">
        <f t="shared" si="90"/>
        <v>M</v>
      </c>
      <c r="BH186" s="25">
        <f t="shared" si="91"/>
        <v>40371</v>
      </c>
      <c r="BI186" s="25">
        <f t="shared" si="92"/>
        <v>609</v>
      </c>
      <c r="BJ186" s="25" t="str">
        <f t="shared" si="93"/>
        <v/>
      </c>
      <c r="BK186" s="25">
        <f t="shared" si="94"/>
        <v>67</v>
      </c>
      <c r="BL186" s="25">
        <f t="shared" si="95"/>
        <v>44</v>
      </c>
      <c r="BM186" s="25" t="str">
        <f t="shared" si="96"/>
        <v>OBC</v>
      </c>
      <c r="BN186" s="25" t="str">
        <f t="shared" si="97"/>
        <v>Muslim</v>
      </c>
    </row>
    <row r="187" spans="1:66" ht="30">
      <c r="A187" s="20">
        <f>IF('S.D. Paste sheet'!A187="","",'S.D. Paste sheet'!A187)</f>
        <v>8</v>
      </c>
      <c r="B187" s="20" t="str">
        <f>IF('S.D. Paste sheet'!B187="","",'S.D. Paste sheet'!B187)</f>
        <v>A</v>
      </c>
      <c r="C187" s="20">
        <f>IF('S.D. Paste sheet'!C187="","",'S.D. Paste sheet'!C187)</f>
        <v>830</v>
      </c>
      <c r="D187" s="20">
        <f>IF('S.D. Paste sheet'!D187="","",'S.D. Paste sheet'!D187)</f>
        <v>44061</v>
      </c>
      <c r="E187" s="20" t="str">
        <f>IF('S.D. Paste sheet'!E187="","",UPPER('S.D. Paste sheet'!E187))</f>
        <v>JEEVIKA CHOUDHARY</v>
      </c>
      <c r="F187" s="20" t="str">
        <f>IF('S.D. Paste sheet'!F187="","",'S.D. Paste sheet'!F187)</f>
        <v/>
      </c>
      <c r="G187" s="20" t="str">
        <f>IF('S.D. Paste sheet'!G187="","",UPPER('S.D. Paste sheet'!G187))</f>
        <v>AMARDEEP RATHI</v>
      </c>
      <c r="H187" s="20" t="str">
        <f>IF('S.D. Paste sheet'!H187="","",UPPER('S.D. Paste sheet'!H187))</f>
        <v>BHARTI CHOUDHARY</v>
      </c>
      <c r="I187" s="20" t="str">
        <f>IF('S.D. Paste sheet'!I187="","",'S.D. Paste sheet'!I187)</f>
        <v>F</v>
      </c>
      <c r="J187" s="20">
        <f>IF('S.D. Paste sheet'!J187="","",'S.D. Paste sheet'!J187)</f>
        <v>40876</v>
      </c>
      <c r="K187" s="20">
        <f>IF('S.D. Paste sheet'!K187="","",'S.D. Paste sheet'!K187)</f>
        <v>610</v>
      </c>
      <c r="L187" s="20" t="str">
        <f>IF('S.D. Paste sheet'!L187="","",'S.D. Paste sheet'!L187)</f>
        <v/>
      </c>
      <c r="M187" s="20">
        <f>IF('S.D. Paste sheet'!M187="","",'S.D. Paste sheet'!M187)</f>
        <v>67</v>
      </c>
      <c r="N187" s="20">
        <f>IF('S.D. Paste sheet'!N187="","",'S.D. Paste sheet'!N187)</f>
        <v>42</v>
      </c>
      <c r="O187" s="20" t="str">
        <f>IF('S.D. Paste sheet'!O187="","",'S.D. Paste sheet'!O187)</f>
        <v>OBC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XXXX8583</v>
      </c>
      <c r="U187" s="20" t="str">
        <f>IF('S.D. Paste sheet'!U187="","",'S.D. Paste sheet'!U187)</f>
        <v/>
      </c>
      <c r="V187" s="20">
        <f>IF('S.D. Paste sheet'!V187="","",'S.D. Paste sheet'!V187)</f>
        <v>9785553995</v>
      </c>
      <c r="W187" s="20" t="str">
        <f>IF('S.D. Paste sheet'!W187="","",'S.D. Paste sheet'!W187)</f>
        <v>GAJANAND MOHALLA , BAR,RAIPUR,BAR,306105</v>
      </c>
      <c r="X187" s="20">
        <f>IF('S.D. Paste sheet'!X187="","",'S.D. Paste sheet'!X187)</f>
        <v>72000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11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29"/>
      <c r="AF187">
        <f>IF(AK187="","",IF(AK187&gt;0,COUNT($AG$2:AG187),""))</f>
        <v>10</v>
      </c>
      <c r="AG187" s="25">
        <f t="shared" si="66"/>
        <v>8</v>
      </c>
      <c r="AH187" s="25" t="str">
        <f t="shared" si="67"/>
        <v>A</v>
      </c>
      <c r="AI187" s="25">
        <f t="shared" si="68"/>
        <v>830</v>
      </c>
      <c r="AJ187" s="25">
        <f t="shared" si="69"/>
        <v>44061</v>
      </c>
      <c r="AK187" s="25" t="str">
        <f t="shared" si="70"/>
        <v>JEEVIKA CHOUDHARY</v>
      </c>
      <c r="AL187" s="25" t="str">
        <f t="shared" si="71"/>
        <v/>
      </c>
      <c r="AM187" s="25" t="str">
        <f t="shared" si="72"/>
        <v>AMARDEEP RATHI</v>
      </c>
      <c r="AN187" s="25" t="str">
        <f t="shared" si="73"/>
        <v>BHARTI CHOUDHARY</v>
      </c>
      <c r="AO187" s="25" t="str">
        <f t="shared" si="74"/>
        <v>F</v>
      </c>
      <c r="AP187" s="25">
        <f t="shared" si="75"/>
        <v>40876</v>
      </c>
      <c r="AQ187" s="25">
        <f t="shared" si="76"/>
        <v>610</v>
      </c>
      <c r="AR187" s="25" t="str">
        <f t="shared" si="77"/>
        <v/>
      </c>
      <c r="AS187" s="25">
        <f t="shared" si="78"/>
        <v>67</v>
      </c>
      <c r="AT187" s="25">
        <f t="shared" si="79"/>
        <v>42</v>
      </c>
      <c r="AU187" s="25" t="str">
        <f t="shared" si="80"/>
        <v>OBC</v>
      </c>
      <c r="AV187" s="25" t="str">
        <f t="shared" si="81"/>
        <v>Hindu</v>
      </c>
      <c r="AX187">
        <f>IF(BC187="","",IF(BC187&gt;0,COUNT($AY$2:AY187),""))</f>
        <v>10</v>
      </c>
      <c r="AY187" s="25">
        <f t="shared" si="82"/>
        <v>8</v>
      </c>
      <c r="AZ187" s="25" t="str">
        <f t="shared" si="83"/>
        <v>A</v>
      </c>
      <c r="BA187" s="25">
        <f t="shared" si="84"/>
        <v>830</v>
      </c>
      <c r="BB187" s="25">
        <f t="shared" si="85"/>
        <v>44061</v>
      </c>
      <c r="BC187" s="25" t="str">
        <f t="shared" si="86"/>
        <v>JEEVIKA CHOUDHARY</v>
      </c>
      <c r="BD187" s="25" t="str">
        <f t="shared" si="87"/>
        <v/>
      </c>
      <c r="BE187" s="25" t="str">
        <f t="shared" si="88"/>
        <v>AMARDEEP RATHI</v>
      </c>
      <c r="BF187" s="25" t="str">
        <f t="shared" si="89"/>
        <v>BHARTI CHOUDHARY</v>
      </c>
      <c r="BG187" s="25" t="str">
        <f t="shared" si="90"/>
        <v>F</v>
      </c>
      <c r="BH187" s="25">
        <f t="shared" si="91"/>
        <v>40876</v>
      </c>
      <c r="BI187" s="25">
        <f t="shared" si="92"/>
        <v>610</v>
      </c>
      <c r="BJ187" s="25" t="str">
        <f t="shared" si="93"/>
        <v/>
      </c>
      <c r="BK187" s="25">
        <f t="shared" si="94"/>
        <v>67</v>
      </c>
      <c r="BL187" s="25">
        <f t="shared" si="95"/>
        <v>42</v>
      </c>
      <c r="BM187" s="25" t="str">
        <f t="shared" si="96"/>
        <v>OBC</v>
      </c>
      <c r="BN187" s="25" t="str">
        <f t="shared" si="97"/>
        <v>Hindu</v>
      </c>
    </row>
    <row r="188" spans="1:66" ht="30">
      <c r="A188" s="20">
        <f>IF('S.D. Paste sheet'!A188="","",'S.D. Paste sheet'!A188)</f>
        <v>8</v>
      </c>
      <c r="B188" s="20" t="str">
        <f>IF('S.D. Paste sheet'!B188="","",'S.D. Paste sheet'!B188)</f>
        <v>A</v>
      </c>
      <c r="C188" s="20">
        <f>IF('S.D. Paste sheet'!C188="","",'S.D. Paste sheet'!C188)</f>
        <v>822</v>
      </c>
      <c r="D188" s="20">
        <f>IF('S.D. Paste sheet'!D188="","",'S.D. Paste sheet'!D188)</f>
        <v>44061</v>
      </c>
      <c r="E188" s="20" t="str">
        <f>IF('S.D. Paste sheet'!E188="","",UPPER('S.D. Paste sheet'!E188))</f>
        <v>JITENDRA</v>
      </c>
      <c r="F188" s="20" t="str">
        <f>IF('S.D. Paste sheet'!F188="","",'S.D. Paste sheet'!F188)</f>
        <v/>
      </c>
      <c r="G188" s="20" t="str">
        <f>IF('S.D. Paste sheet'!G188="","",UPPER('S.D. Paste sheet'!G188))</f>
        <v>OMPRAKASH</v>
      </c>
      <c r="H188" s="20" t="str">
        <f>IF('S.D. Paste sheet'!H188="","",UPPER('S.D. Paste sheet'!H188))</f>
        <v>MANJU DEVI</v>
      </c>
      <c r="I188" s="20" t="str">
        <f>IF('S.D. Paste sheet'!I188="","",'S.D. Paste sheet'!I188)</f>
        <v>M</v>
      </c>
      <c r="J188" s="20">
        <f>IF('S.D. Paste sheet'!J188="","",'S.D. Paste sheet'!J188)</f>
        <v>40179</v>
      </c>
      <c r="K188" s="20">
        <f>IF('S.D. Paste sheet'!K188="","",'S.D. Paste sheet'!K188)</f>
        <v>611</v>
      </c>
      <c r="L188" s="20" t="str">
        <f>IF('S.D. Paste sheet'!L188="","",'S.D. Paste sheet'!L188)</f>
        <v/>
      </c>
      <c r="M188" s="20">
        <f>IF('S.D. Paste sheet'!M188="","",'S.D. Paste sheet'!M188)</f>
        <v>67</v>
      </c>
      <c r="N188" s="20">
        <f>IF('S.D. Paste sheet'!N188="","",'S.D. Paste sheet'!N188)</f>
        <v>58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XXXX8954</v>
      </c>
      <c r="U188" s="20" t="str">
        <f>IF('S.D. Paste sheet'!U188="","",'S.D. Paste sheet'!U188)</f>
        <v>YBKBEKB</v>
      </c>
      <c r="V188" s="20">
        <f>IF('S.D. Paste sheet'!V188="","",'S.D. Paste sheet'!V188)</f>
        <v>9509672929</v>
      </c>
      <c r="W188" s="20" t="str">
        <f>IF('S.D. Paste sheet'!W188="","",'S.D. Paste sheet'!W188)</f>
        <v>REL MAGARA , BAR,RAIPUR,BAR,306105</v>
      </c>
      <c r="X188" s="20">
        <f>IF('S.D. Paste sheet'!X188="","",'S.D. Paste sheet'!X188)</f>
        <v>72000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5</v>
      </c>
      <c r="AE188" s="29"/>
      <c r="AF188">
        <f>IF(AK188="","",IF(AK188&gt;0,COUNT($AG$2:AG188),""))</f>
        <v>11</v>
      </c>
      <c r="AG188" s="25">
        <f t="shared" si="66"/>
        <v>8</v>
      </c>
      <c r="AH188" s="25" t="str">
        <f t="shared" si="67"/>
        <v>A</v>
      </c>
      <c r="AI188" s="25">
        <f t="shared" si="68"/>
        <v>822</v>
      </c>
      <c r="AJ188" s="25">
        <f t="shared" si="69"/>
        <v>44061</v>
      </c>
      <c r="AK188" s="25" t="str">
        <f t="shared" si="70"/>
        <v>JITENDRA</v>
      </c>
      <c r="AL188" s="25" t="str">
        <f t="shared" si="71"/>
        <v/>
      </c>
      <c r="AM188" s="25" t="str">
        <f t="shared" si="72"/>
        <v>OMPRAKASH</v>
      </c>
      <c r="AN188" s="25" t="str">
        <f t="shared" si="73"/>
        <v>MANJU DEVI</v>
      </c>
      <c r="AO188" s="25" t="str">
        <f t="shared" si="74"/>
        <v>M</v>
      </c>
      <c r="AP188" s="25">
        <f t="shared" si="75"/>
        <v>40179</v>
      </c>
      <c r="AQ188" s="25">
        <f t="shared" si="76"/>
        <v>611</v>
      </c>
      <c r="AR188" s="25" t="str">
        <f t="shared" si="77"/>
        <v/>
      </c>
      <c r="AS188" s="25">
        <f t="shared" si="78"/>
        <v>67</v>
      </c>
      <c r="AT188" s="25">
        <f t="shared" si="79"/>
        <v>58</v>
      </c>
      <c r="AU188" s="25" t="str">
        <f t="shared" si="80"/>
        <v>OBC</v>
      </c>
      <c r="AV188" s="25" t="str">
        <f t="shared" si="81"/>
        <v>Hindu</v>
      </c>
      <c r="AX188">
        <f>IF(BC188="","",IF(BC188&gt;0,COUNT($AY$2:AY188),""))</f>
        <v>11</v>
      </c>
      <c r="AY188" s="25">
        <f t="shared" si="82"/>
        <v>8</v>
      </c>
      <c r="AZ188" s="25" t="str">
        <f t="shared" si="83"/>
        <v>A</v>
      </c>
      <c r="BA188" s="25">
        <f t="shared" si="84"/>
        <v>822</v>
      </c>
      <c r="BB188" s="25">
        <f t="shared" si="85"/>
        <v>44061</v>
      </c>
      <c r="BC188" s="25" t="str">
        <f t="shared" si="86"/>
        <v>JITENDRA</v>
      </c>
      <c r="BD188" s="25" t="str">
        <f t="shared" si="87"/>
        <v/>
      </c>
      <c r="BE188" s="25" t="str">
        <f t="shared" si="88"/>
        <v>OMPRAKASH</v>
      </c>
      <c r="BF188" s="25" t="str">
        <f t="shared" si="89"/>
        <v>MANJU DEVI</v>
      </c>
      <c r="BG188" s="25" t="str">
        <f t="shared" si="90"/>
        <v>M</v>
      </c>
      <c r="BH188" s="25">
        <f t="shared" si="91"/>
        <v>40179</v>
      </c>
      <c r="BI188" s="25">
        <f t="shared" si="92"/>
        <v>611</v>
      </c>
      <c r="BJ188" s="25" t="str">
        <f t="shared" si="93"/>
        <v/>
      </c>
      <c r="BK188" s="25">
        <f t="shared" si="94"/>
        <v>67</v>
      </c>
      <c r="BL188" s="25">
        <f t="shared" si="95"/>
        <v>58</v>
      </c>
      <c r="BM188" s="25" t="str">
        <f t="shared" si="96"/>
        <v>OBC</v>
      </c>
      <c r="BN188" s="25" t="str">
        <f t="shared" si="97"/>
        <v>Hindu</v>
      </c>
    </row>
    <row r="189" spans="1:66" ht="30">
      <c r="A189" s="20">
        <f>IF('S.D. Paste sheet'!A189="","",'S.D. Paste sheet'!A189)</f>
        <v>8</v>
      </c>
      <c r="B189" s="20" t="str">
        <f>IF('S.D. Paste sheet'!B189="","",'S.D. Paste sheet'!B189)</f>
        <v>A</v>
      </c>
      <c r="C189" s="20">
        <f>IF('S.D. Paste sheet'!C189="","",'S.D. Paste sheet'!C189)</f>
        <v>829</v>
      </c>
      <c r="D189" s="20">
        <f>IF('S.D. Paste sheet'!D189="","",'S.D. Paste sheet'!D189)</f>
        <v>44061</v>
      </c>
      <c r="E189" s="20" t="str">
        <f>IF('S.D. Paste sheet'!E189="","",UPPER('S.D. Paste sheet'!E189))</f>
        <v>KAISHAV</v>
      </c>
      <c r="F189" s="20" t="str">
        <f>IF('S.D. Paste sheet'!F189="","",'S.D. Paste sheet'!F189)</f>
        <v/>
      </c>
      <c r="G189" s="20" t="str">
        <f>IF('S.D. Paste sheet'!G189="","",UPPER('S.D. Paste sheet'!G189))</f>
        <v>DHARMA RAM</v>
      </c>
      <c r="H189" s="20" t="str">
        <f>IF('S.D. Paste sheet'!H189="","",UPPER('S.D. Paste sheet'!H189))</f>
        <v>CHANDA DEVI</v>
      </c>
      <c r="I189" s="20" t="str">
        <f>IF('S.D. Paste sheet'!I189="","",'S.D. Paste sheet'!I189)</f>
        <v>M</v>
      </c>
      <c r="J189" s="20">
        <f>IF('S.D. Paste sheet'!J189="","",'S.D. Paste sheet'!J189)</f>
        <v>40131</v>
      </c>
      <c r="K189" s="20">
        <f>IF('S.D. Paste sheet'!K189="","",'S.D. Paste sheet'!K189)</f>
        <v>612</v>
      </c>
      <c r="L189" s="20" t="str">
        <f>IF('S.D. Paste sheet'!L189="","",'S.D. Paste sheet'!L189)</f>
        <v/>
      </c>
      <c r="M189" s="20">
        <f>IF('S.D. Paste sheet'!M189="","",'S.D. Paste sheet'!M189)</f>
        <v>67</v>
      </c>
      <c r="N189" s="20">
        <f>IF('S.D. Paste sheet'!N189="","",'S.D. Paste sheet'!N189)</f>
        <v>57</v>
      </c>
      <c r="O189" s="20" t="str">
        <f>IF('S.D. Paste sheet'!O189="","",'S.D. Paste sheet'!O189)</f>
        <v>OBC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XXXX9580</v>
      </c>
      <c r="U189" s="20" t="str">
        <f>IF('S.D. Paste sheet'!U189="","",'S.D. Paste sheet'!U189)</f>
        <v/>
      </c>
      <c r="V189" s="20">
        <f>IF('S.D. Paste sheet'!V189="","",'S.D. Paste sheet'!V189)</f>
        <v>9829516672</v>
      </c>
      <c r="W189" s="20" t="str">
        <f>IF('S.D. Paste sheet'!W189="","",'S.D. Paste sheet'!W189)</f>
        <v>PANCHAYAT KE PICHE BAR,RAIPUR,BAR,306105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>
        <f>IF(AK189="","",IF(AK189&gt;0,COUNT($AG$2:AG189),""))</f>
        <v>12</v>
      </c>
      <c r="AG189" s="25">
        <f t="shared" si="66"/>
        <v>8</v>
      </c>
      <c r="AH189" s="25" t="str">
        <f t="shared" si="67"/>
        <v>A</v>
      </c>
      <c r="AI189" s="25">
        <f t="shared" si="68"/>
        <v>829</v>
      </c>
      <c r="AJ189" s="25">
        <f t="shared" si="69"/>
        <v>44061</v>
      </c>
      <c r="AK189" s="25" t="str">
        <f t="shared" si="70"/>
        <v>KAISHAV</v>
      </c>
      <c r="AL189" s="25" t="str">
        <f t="shared" si="71"/>
        <v/>
      </c>
      <c r="AM189" s="25" t="str">
        <f t="shared" si="72"/>
        <v>DHARMA RAM</v>
      </c>
      <c r="AN189" s="25" t="str">
        <f t="shared" si="73"/>
        <v>CHANDA DEVI</v>
      </c>
      <c r="AO189" s="25" t="str">
        <f t="shared" si="74"/>
        <v>M</v>
      </c>
      <c r="AP189" s="25">
        <f t="shared" si="75"/>
        <v>40131</v>
      </c>
      <c r="AQ189" s="25">
        <f t="shared" si="76"/>
        <v>612</v>
      </c>
      <c r="AR189" s="25" t="str">
        <f t="shared" si="77"/>
        <v/>
      </c>
      <c r="AS189" s="25">
        <f t="shared" si="78"/>
        <v>67</v>
      </c>
      <c r="AT189" s="25">
        <f t="shared" si="79"/>
        <v>57</v>
      </c>
      <c r="AU189" s="25" t="str">
        <f t="shared" si="80"/>
        <v>OBC</v>
      </c>
      <c r="AV189" s="25" t="str">
        <f t="shared" si="81"/>
        <v>Hindu</v>
      </c>
      <c r="AX189">
        <f>IF(BC189="","",IF(BC189&gt;0,COUNT($AY$2:AY189),""))</f>
        <v>12</v>
      </c>
      <c r="AY189" s="25">
        <f t="shared" si="82"/>
        <v>8</v>
      </c>
      <c r="AZ189" s="25" t="str">
        <f t="shared" si="83"/>
        <v>A</v>
      </c>
      <c r="BA189" s="25">
        <f t="shared" si="84"/>
        <v>829</v>
      </c>
      <c r="BB189" s="25">
        <f t="shared" si="85"/>
        <v>44061</v>
      </c>
      <c r="BC189" s="25" t="str">
        <f t="shared" si="86"/>
        <v>KAISHAV</v>
      </c>
      <c r="BD189" s="25" t="str">
        <f t="shared" si="87"/>
        <v/>
      </c>
      <c r="BE189" s="25" t="str">
        <f t="shared" si="88"/>
        <v>DHARMA RAM</v>
      </c>
      <c r="BF189" s="25" t="str">
        <f t="shared" si="89"/>
        <v>CHANDA DEVI</v>
      </c>
      <c r="BG189" s="25" t="str">
        <f t="shared" si="90"/>
        <v>M</v>
      </c>
      <c r="BH189" s="25">
        <f t="shared" si="91"/>
        <v>40131</v>
      </c>
      <c r="BI189" s="25">
        <f t="shared" si="92"/>
        <v>612</v>
      </c>
      <c r="BJ189" s="25" t="str">
        <f t="shared" si="93"/>
        <v/>
      </c>
      <c r="BK189" s="25">
        <f t="shared" si="94"/>
        <v>67</v>
      </c>
      <c r="BL189" s="25">
        <f t="shared" si="95"/>
        <v>57</v>
      </c>
      <c r="BM189" s="25" t="str">
        <f t="shared" si="96"/>
        <v>OBC</v>
      </c>
      <c r="BN189" s="25" t="str">
        <f t="shared" si="97"/>
        <v>Hindu</v>
      </c>
    </row>
    <row r="190" spans="1:66" ht="30">
      <c r="A190" s="20">
        <f>IF('S.D. Paste sheet'!A190="","",'S.D. Paste sheet'!A190)</f>
        <v>8</v>
      </c>
      <c r="B190" s="20" t="str">
        <f>IF('S.D. Paste sheet'!B190="","",'S.D. Paste sheet'!B190)</f>
        <v>A</v>
      </c>
      <c r="C190" s="20">
        <f>IF('S.D. Paste sheet'!C190="","",'S.D. Paste sheet'!C190)</f>
        <v>817</v>
      </c>
      <c r="D190" s="20">
        <f>IF('S.D. Paste sheet'!D190="","",'S.D. Paste sheet'!D190)</f>
        <v>44061</v>
      </c>
      <c r="E190" s="20" t="str">
        <f>IF('S.D. Paste sheet'!E190="","",UPPER('S.D. Paste sheet'!E190))</f>
        <v>KARTIK SINGH KHICHI</v>
      </c>
      <c r="F190" s="20" t="str">
        <f>IF('S.D. Paste sheet'!F190="","",'S.D. Paste sheet'!F190)</f>
        <v/>
      </c>
      <c r="G190" s="20" t="str">
        <f>IF('S.D. Paste sheet'!G190="","",UPPER('S.D. Paste sheet'!G190))</f>
        <v>RAJU SINGH</v>
      </c>
      <c r="H190" s="20" t="str">
        <f>IF('S.D. Paste sheet'!H190="","",UPPER('S.D. Paste sheet'!H190))</f>
        <v>INDU KANWAR</v>
      </c>
      <c r="I190" s="20" t="str">
        <f>IF('S.D. Paste sheet'!I190="","",'S.D. Paste sheet'!I190)</f>
        <v>M</v>
      </c>
      <c r="J190" s="20">
        <f>IF('S.D. Paste sheet'!J190="","",'S.D. Paste sheet'!J190)</f>
        <v>40827</v>
      </c>
      <c r="K190" s="20">
        <f>IF('S.D. Paste sheet'!K190="","",'S.D. Paste sheet'!K190)</f>
        <v>613</v>
      </c>
      <c r="L190" s="20" t="str">
        <f>IF('S.D. Paste sheet'!L190="","",'S.D. Paste sheet'!L190)</f>
        <v/>
      </c>
      <c r="M190" s="20">
        <f>IF('S.D. Paste sheet'!M190="","",'S.D. Paste sheet'!M190)</f>
        <v>67</v>
      </c>
      <c r="N190" s="20">
        <f>IF('S.D. Paste sheet'!N190="","",'S.D. Paste sheet'!N190)</f>
        <v>61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XXXX9443</v>
      </c>
      <c r="U190" s="20" t="str">
        <f>IF('S.D. Paste sheet'!U190="","",'S.D. Paste sheet'!U190)</f>
        <v>YODFMSK</v>
      </c>
      <c r="V190" s="20">
        <f>IF('S.D. Paste sheet'!V190="","",'S.D. Paste sheet'!V190)</f>
        <v>7023313330</v>
      </c>
      <c r="W190" s="20" t="str">
        <f>IF('S.D. Paste sheet'!W190="","",'S.D. Paste sheet'!W190)</f>
        <v>BERA RAM SAGAR, BAR,RAIPUR,BAR,306105</v>
      </c>
      <c r="X190" s="20">
        <f>IF('S.D. Paste sheet'!X190="","",'S.D. Paste sheet'!X190)</f>
        <v>100000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11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>
        <f>IF(AK190="","",IF(AK190&gt;0,COUNT($AG$2:AG190),""))</f>
        <v>13</v>
      </c>
      <c r="AG190" s="25">
        <f t="shared" si="66"/>
        <v>8</v>
      </c>
      <c r="AH190" s="25" t="str">
        <f t="shared" si="67"/>
        <v>A</v>
      </c>
      <c r="AI190" s="25">
        <f t="shared" si="68"/>
        <v>817</v>
      </c>
      <c r="AJ190" s="25">
        <f t="shared" si="69"/>
        <v>44061</v>
      </c>
      <c r="AK190" s="25" t="str">
        <f t="shared" si="70"/>
        <v>KARTIK SINGH KHICHI</v>
      </c>
      <c r="AL190" s="25" t="str">
        <f t="shared" si="71"/>
        <v/>
      </c>
      <c r="AM190" s="25" t="str">
        <f t="shared" si="72"/>
        <v>RAJU SINGH</v>
      </c>
      <c r="AN190" s="25" t="str">
        <f t="shared" si="73"/>
        <v>INDU KANWAR</v>
      </c>
      <c r="AO190" s="25" t="str">
        <f t="shared" si="74"/>
        <v>M</v>
      </c>
      <c r="AP190" s="25">
        <f t="shared" si="75"/>
        <v>40827</v>
      </c>
      <c r="AQ190" s="25">
        <f t="shared" si="76"/>
        <v>613</v>
      </c>
      <c r="AR190" s="25" t="str">
        <f t="shared" si="77"/>
        <v/>
      </c>
      <c r="AS190" s="25">
        <f t="shared" si="78"/>
        <v>67</v>
      </c>
      <c r="AT190" s="25">
        <f t="shared" si="79"/>
        <v>61</v>
      </c>
      <c r="AU190" s="25" t="str">
        <f t="shared" si="80"/>
        <v>OBC</v>
      </c>
      <c r="AV190" s="25" t="str">
        <f t="shared" si="81"/>
        <v>Hindu</v>
      </c>
      <c r="AX190">
        <f>IF(BC190="","",IF(BC190&gt;0,COUNT($AY$2:AY190),""))</f>
        <v>13</v>
      </c>
      <c r="AY190" s="25">
        <f t="shared" si="82"/>
        <v>8</v>
      </c>
      <c r="AZ190" s="25" t="str">
        <f t="shared" si="83"/>
        <v>A</v>
      </c>
      <c r="BA190" s="25">
        <f t="shared" si="84"/>
        <v>817</v>
      </c>
      <c r="BB190" s="25">
        <f t="shared" si="85"/>
        <v>44061</v>
      </c>
      <c r="BC190" s="25" t="str">
        <f t="shared" si="86"/>
        <v>KARTIK SINGH KHICHI</v>
      </c>
      <c r="BD190" s="25" t="str">
        <f t="shared" si="87"/>
        <v/>
      </c>
      <c r="BE190" s="25" t="str">
        <f t="shared" si="88"/>
        <v>RAJU SINGH</v>
      </c>
      <c r="BF190" s="25" t="str">
        <f t="shared" si="89"/>
        <v>INDU KANWAR</v>
      </c>
      <c r="BG190" s="25" t="str">
        <f t="shared" si="90"/>
        <v>M</v>
      </c>
      <c r="BH190" s="25">
        <f t="shared" si="91"/>
        <v>40827</v>
      </c>
      <c r="BI190" s="25">
        <f t="shared" si="92"/>
        <v>613</v>
      </c>
      <c r="BJ190" s="25" t="str">
        <f t="shared" si="93"/>
        <v/>
      </c>
      <c r="BK190" s="25">
        <f t="shared" si="94"/>
        <v>67</v>
      </c>
      <c r="BL190" s="25">
        <f t="shared" si="95"/>
        <v>61</v>
      </c>
      <c r="BM190" s="25" t="str">
        <f t="shared" si="96"/>
        <v>OBC</v>
      </c>
      <c r="BN190" s="25" t="str">
        <f t="shared" si="97"/>
        <v>Hindu</v>
      </c>
    </row>
    <row r="191" spans="1:66" ht="30">
      <c r="A191" s="20">
        <f>IF('S.D. Paste sheet'!A191="","",'S.D. Paste sheet'!A191)</f>
        <v>8</v>
      </c>
      <c r="B191" s="20" t="str">
        <f>IF('S.D. Paste sheet'!B191="","",'S.D. Paste sheet'!B191)</f>
        <v>A</v>
      </c>
      <c r="C191" s="20">
        <f>IF('S.D. Paste sheet'!C191="","",'S.D. Paste sheet'!C191)</f>
        <v>824</v>
      </c>
      <c r="D191" s="20">
        <f>IF('S.D. Paste sheet'!D191="","",'S.D. Paste sheet'!D191)</f>
        <v>44061</v>
      </c>
      <c r="E191" s="20" t="str">
        <f>IF('S.D. Paste sheet'!E191="","",UPPER('S.D. Paste sheet'!E191))</f>
        <v>KHUSAVARDHAN SINGH RAJPUROHIT</v>
      </c>
      <c r="F191" s="20" t="str">
        <f>IF('S.D. Paste sheet'!F191="","",'S.D. Paste sheet'!F191)</f>
        <v/>
      </c>
      <c r="G191" s="20" t="str">
        <f>IF('S.D. Paste sheet'!G191="","",UPPER('S.D. Paste sheet'!G191))</f>
        <v>SURENDRA SINGH RAJPUROHIT</v>
      </c>
      <c r="H191" s="20" t="str">
        <f>IF('S.D. Paste sheet'!H191="","",UPPER('S.D. Paste sheet'!H191))</f>
        <v>KAVITA KANWAR</v>
      </c>
      <c r="I191" s="20" t="str">
        <f>IF('S.D. Paste sheet'!I191="","",'S.D. Paste sheet'!I191)</f>
        <v>M</v>
      </c>
      <c r="J191" s="20">
        <f>IF('S.D. Paste sheet'!J191="","",'S.D. Paste sheet'!J191)</f>
        <v>40522</v>
      </c>
      <c r="K191" s="20">
        <f>IF('S.D. Paste sheet'!K191="","",'S.D. Paste sheet'!K191)</f>
        <v>614</v>
      </c>
      <c r="L191" s="20" t="str">
        <f>IF('S.D. Paste sheet'!L191="","",'S.D. Paste sheet'!L191)</f>
        <v/>
      </c>
      <c r="M191" s="20">
        <f>IF('S.D. Paste sheet'!M191="","",'S.D. Paste sheet'!M191)</f>
        <v>67</v>
      </c>
      <c r="N191" s="20">
        <f>IF('S.D. Paste sheet'!N191="","",'S.D. Paste sheet'!N191)</f>
        <v>46</v>
      </c>
      <c r="O191" s="20" t="str">
        <f>IF('S.D. Paste sheet'!O191="","",'S.D. Paste sheet'!O191)</f>
        <v>GEN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XXXX3986</v>
      </c>
      <c r="U191" s="20" t="str">
        <f>IF('S.D. Paste sheet'!U191="","",'S.D. Paste sheet'!U191)</f>
        <v/>
      </c>
      <c r="V191" s="20">
        <f>IF('S.D. Paste sheet'!V191="","",'S.D. Paste sheet'!V191)</f>
        <v>9414363793</v>
      </c>
      <c r="W191" s="20" t="str">
        <f>IF('S.D. Paste sheet'!W191="","",'S.D. Paste sheet'!W191)</f>
        <v>tALKIYA HOUSE, AJIT SINGH COLONY, JODHPUR ROAD, BAR,RAIPUR,BAR,306105</v>
      </c>
      <c r="X191" s="20">
        <f>IF('S.D. Paste sheet'!X191="","",'S.D. Paste sheet'!X191)</f>
        <v>120000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12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>
        <f>IF(AK191="","",IF(AK191&gt;0,COUNT($AG$2:AG191),""))</f>
        <v>14</v>
      </c>
      <c r="AG191" s="25">
        <f t="shared" si="66"/>
        <v>8</v>
      </c>
      <c r="AH191" s="25" t="str">
        <f t="shared" si="67"/>
        <v>A</v>
      </c>
      <c r="AI191" s="25">
        <f t="shared" si="68"/>
        <v>824</v>
      </c>
      <c r="AJ191" s="25">
        <f t="shared" si="69"/>
        <v>44061</v>
      </c>
      <c r="AK191" s="25" t="str">
        <f t="shared" si="70"/>
        <v>KHUSAVARDHAN SINGH RAJPUROHIT</v>
      </c>
      <c r="AL191" s="25" t="str">
        <f t="shared" si="71"/>
        <v/>
      </c>
      <c r="AM191" s="25" t="str">
        <f t="shared" si="72"/>
        <v>SURENDRA SINGH RAJPUROHIT</v>
      </c>
      <c r="AN191" s="25" t="str">
        <f t="shared" si="73"/>
        <v>KAVITA KANWAR</v>
      </c>
      <c r="AO191" s="25" t="str">
        <f t="shared" si="74"/>
        <v>M</v>
      </c>
      <c r="AP191" s="25">
        <f t="shared" si="75"/>
        <v>40522</v>
      </c>
      <c r="AQ191" s="25">
        <f t="shared" si="76"/>
        <v>614</v>
      </c>
      <c r="AR191" s="25" t="str">
        <f t="shared" si="77"/>
        <v/>
      </c>
      <c r="AS191" s="25">
        <f t="shared" si="78"/>
        <v>67</v>
      </c>
      <c r="AT191" s="25">
        <f t="shared" si="79"/>
        <v>46</v>
      </c>
      <c r="AU191" s="25" t="str">
        <f t="shared" si="80"/>
        <v>GEN</v>
      </c>
      <c r="AV191" s="25" t="str">
        <f t="shared" si="81"/>
        <v>Hindu</v>
      </c>
      <c r="AX191">
        <f>IF(BC191="","",IF(BC191&gt;0,COUNT($AY$2:AY191),""))</f>
        <v>14</v>
      </c>
      <c r="AY191" s="25">
        <f t="shared" si="82"/>
        <v>8</v>
      </c>
      <c r="AZ191" s="25" t="str">
        <f t="shared" si="83"/>
        <v>A</v>
      </c>
      <c r="BA191" s="25">
        <f t="shared" si="84"/>
        <v>824</v>
      </c>
      <c r="BB191" s="25">
        <f t="shared" si="85"/>
        <v>44061</v>
      </c>
      <c r="BC191" s="25" t="str">
        <f t="shared" si="86"/>
        <v>KHUSAVARDHAN SINGH RAJPUROHIT</v>
      </c>
      <c r="BD191" s="25" t="str">
        <f t="shared" si="87"/>
        <v/>
      </c>
      <c r="BE191" s="25" t="str">
        <f t="shared" si="88"/>
        <v>SURENDRA SINGH RAJPUROHIT</v>
      </c>
      <c r="BF191" s="25" t="str">
        <f t="shared" si="89"/>
        <v>KAVITA KANWAR</v>
      </c>
      <c r="BG191" s="25" t="str">
        <f t="shared" si="90"/>
        <v>M</v>
      </c>
      <c r="BH191" s="25">
        <f t="shared" si="91"/>
        <v>40522</v>
      </c>
      <c r="BI191" s="25">
        <f t="shared" si="92"/>
        <v>614</v>
      </c>
      <c r="BJ191" s="25" t="str">
        <f t="shared" si="93"/>
        <v/>
      </c>
      <c r="BK191" s="25">
        <f t="shared" si="94"/>
        <v>67</v>
      </c>
      <c r="BL191" s="25">
        <f t="shared" si="95"/>
        <v>46</v>
      </c>
      <c r="BM191" s="25" t="str">
        <f t="shared" si="96"/>
        <v>GEN</v>
      </c>
      <c r="BN191" s="25" t="str">
        <f t="shared" si="97"/>
        <v>Hindu</v>
      </c>
    </row>
    <row r="192" spans="1:66" ht="30">
      <c r="A192" s="20">
        <f>IF('S.D. Paste sheet'!A192="","",'S.D. Paste sheet'!A192)</f>
        <v>8</v>
      </c>
      <c r="B192" s="20" t="str">
        <f>IF('S.D. Paste sheet'!B192="","",'S.D. Paste sheet'!B192)</f>
        <v>A</v>
      </c>
      <c r="C192" s="20">
        <f>IF('S.D. Paste sheet'!C192="","",'S.D. Paste sheet'!C192)</f>
        <v>823</v>
      </c>
      <c r="D192" s="20">
        <f>IF('S.D. Paste sheet'!D192="","",'S.D. Paste sheet'!D192)</f>
        <v>44061</v>
      </c>
      <c r="E192" s="20" t="str">
        <f>IF('S.D. Paste sheet'!E192="","",UPPER('S.D. Paste sheet'!E192))</f>
        <v>KHUSHI DAGDI</v>
      </c>
      <c r="F192" s="20" t="str">
        <f>IF('S.D. Paste sheet'!F192="","",'S.D. Paste sheet'!F192)</f>
        <v/>
      </c>
      <c r="G192" s="20" t="str">
        <f>IF('S.D. Paste sheet'!G192="","",UPPER('S.D. Paste sheet'!G192))</f>
        <v>RAJURAM DAGDI</v>
      </c>
      <c r="H192" s="20" t="str">
        <f>IF('S.D. Paste sheet'!H192="","",UPPER('S.D. Paste sheet'!H192))</f>
        <v>PINTU DEVI</v>
      </c>
      <c r="I192" s="20" t="str">
        <f>IF('S.D. Paste sheet'!I192="","",'S.D. Paste sheet'!I192)</f>
        <v>F</v>
      </c>
      <c r="J192" s="20">
        <f>IF('S.D. Paste sheet'!J192="","",'S.D. Paste sheet'!J192)</f>
        <v>40136</v>
      </c>
      <c r="K192" s="20">
        <f>IF('S.D. Paste sheet'!K192="","",'S.D. Paste sheet'!K192)</f>
        <v>615</v>
      </c>
      <c r="L192" s="20">
        <f>IF('S.D. Paste sheet'!L192="","",'S.D. Paste sheet'!L192)</f>
        <v>11225544</v>
      </c>
      <c r="M192" s="20">
        <f>IF('S.D. Paste sheet'!M192="","",'S.D. Paste sheet'!M192)</f>
        <v>67</v>
      </c>
      <c r="N192" s="20">
        <f>IF('S.D. Paste sheet'!N192="","",'S.D. Paste sheet'!N192)</f>
        <v>65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XXXX9940</v>
      </c>
      <c r="U192" s="20" t="str">
        <f>IF('S.D. Paste sheet'!U192="","",'S.D. Paste sheet'!U192)</f>
        <v/>
      </c>
      <c r="V192" s="20">
        <f>IF('S.D. Paste sheet'!V192="","",'S.D. Paste sheet'!V192)</f>
        <v>9929424455</v>
      </c>
      <c r="W192" s="20" t="str">
        <f>IF('S.D. Paste sheet'!W192="","",'S.D. Paste sheet'!W192)</f>
        <v>NEW COLONY NEAR BUS STAND ,BAR,RAIPUR,BAR,306105</v>
      </c>
      <c r="X192" s="20">
        <f>IF('S.D. Paste sheet'!X192="","",'S.D. Paste sheet'!X192)</f>
        <v>72000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>
        <f>IF(AK192="","",IF(AK192&gt;0,COUNT($AG$2:AG192),""))</f>
        <v>15</v>
      </c>
      <c r="AG192" s="25">
        <f t="shared" si="66"/>
        <v>8</v>
      </c>
      <c r="AH192" s="25" t="str">
        <f t="shared" si="67"/>
        <v>A</v>
      </c>
      <c r="AI192" s="25">
        <f t="shared" si="68"/>
        <v>823</v>
      </c>
      <c r="AJ192" s="25">
        <f t="shared" si="69"/>
        <v>44061</v>
      </c>
      <c r="AK192" s="25" t="str">
        <f t="shared" si="70"/>
        <v>KHUSHI DAGDI</v>
      </c>
      <c r="AL192" s="25" t="str">
        <f t="shared" si="71"/>
        <v/>
      </c>
      <c r="AM192" s="25" t="str">
        <f t="shared" si="72"/>
        <v>RAJURAM DAGDI</v>
      </c>
      <c r="AN192" s="25" t="str">
        <f t="shared" si="73"/>
        <v>PINTU DEVI</v>
      </c>
      <c r="AO192" s="25" t="str">
        <f t="shared" si="74"/>
        <v>F</v>
      </c>
      <c r="AP192" s="25">
        <f t="shared" si="75"/>
        <v>40136</v>
      </c>
      <c r="AQ192" s="25">
        <f t="shared" si="76"/>
        <v>615</v>
      </c>
      <c r="AR192" s="25">
        <f t="shared" si="77"/>
        <v>11225544</v>
      </c>
      <c r="AS192" s="25">
        <f t="shared" si="78"/>
        <v>67</v>
      </c>
      <c r="AT192" s="25">
        <f t="shared" si="79"/>
        <v>65</v>
      </c>
      <c r="AU192" s="25" t="str">
        <f t="shared" si="80"/>
        <v>OBC</v>
      </c>
      <c r="AV192" s="25" t="str">
        <f t="shared" si="81"/>
        <v>Hindu</v>
      </c>
      <c r="AX192">
        <f>IF(BC192="","",IF(BC192&gt;0,COUNT($AY$2:AY192),""))</f>
        <v>15</v>
      </c>
      <c r="AY192" s="25">
        <f t="shared" si="82"/>
        <v>8</v>
      </c>
      <c r="AZ192" s="25" t="str">
        <f t="shared" si="83"/>
        <v>A</v>
      </c>
      <c r="BA192" s="25">
        <f t="shared" si="84"/>
        <v>823</v>
      </c>
      <c r="BB192" s="25">
        <f t="shared" si="85"/>
        <v>44061</v>
      </c>
      <c r="BC192" s="25" t="str">
        <f t="shared" si="86"/>
        <v>KHUSHI DAGDI</v>
      </c>
      <c r="BD192" s="25" t="str">
        <f t="shared" si="87"/>
        <v/>
      </c>
      <c r="BE192" s="25" t="str">
        <f t="shared" si="88"/>
        <v>RAJURAM DAGDI</v>
      </c>
      <c r="BF192" s="25" t="str">
        <f t="shared" si="89"/>
        <v>PINTU DEVI</v>
      </c>
      <c r="BG192" s="25" t="str">
        <f t="shared" si="90"/>
        <v>F</v>
      </c>
      <c r="BH192" s="25">
        <f t="shared" si="91"/>
        <v>40136</v>
      </c>
      <c r="BI192" s="25">
        <f t="shared" si="92"/>
        <v>615</v>
      </c>
      <c r="BJ192" s="25">
        <f t="shared" si="93"/>
        <v>11225544</v>
      </c>
      <c r="BK192" s="25">
        <f t="shared" si="94"/>
        <v>67</v>
      </c>
      <c r="BL192" s="25">
        <f t="shared" si="95"/>
        <v>65</v>
      </c>
      <c r="BM192" s="25" t="str">
        <f t="shared" si="96"/>
        <v>OBC</v>
      </c>
      <c r="BN192" s="25" t="str">
        <f t="shared" si="97"/>
        <v>Hindu</v>
      </c>
    </row>
    <row r="193" spans="1:66" ht="30">
      <c r="A193" s="20">
        <f>IF('S.D. Paste sheet'!A193="","",'S.D. Paste sheet'!A193)</f>
        <v>8</v>
      </c>
      <c r="B193" s="20" t="str">
        <f>IF('S.D. Paste sheet'!B193="","",'S.D. Paste sheet'!B193)</f>
        <v>A</v>
      </c>
      <c r="C193" s="20">
        <f>IF('S.D. Paste sheet'!C193="","",'S.D. Paste sheet'!C193)</f>
        <v>587</v>
      </c>
      <c r="D193" s="20">
        <f>IF('S.D. Paste sheet'!D193="","",'S.D. Paste sheet'!D193)</f>
        <v>42917</v>
      </c>
      <c r="E193" s="20" t="str">
        <f>IF('S.D. Paste sheet'!E193="","",UPPER('S.D. Paste sheet'!E193))</f>
        <v>KOMAL NAYAK</v>
      </c>
      <c r="F193" s="20" t="str">
        <f>IF('S.D. Paste sheet'!F193="","",'S.D. Paste sheet'!F193)</f>
        <v/>
      </c>
      <c r="G193" s="20" t="str">
        <f>IF('S.D. Paste sheet'!G193="","",UPPER('S.D. Paste sheet'!G193))</f>
        <v>PRAHLAD NAYAK</v>
      </c>
      <c r="H193" s="20" t="str">
        <f>IF('S.D. Paste sheet'!H193="","",UPPER('S.D. Paste sheet'!H193))</f>
        <v>SANTOSH</v>
      </c>
      <c r="I193" s="20" t="str">
        <f>IF('S.D. Paste sheet'!I193="","",'S.D. Paste sheet'!I193)</f>
        <v>F</v>
      </c>
      <c r="J193" s="20">
        <f>IF('S.D. Paste sheet'!J193="","",'S.D. Paste sheet'!J193)</f>
        <v>40541</v>
      </c>
      <c r="K193" s="20">
        <f>IF('S.D. Paste sheet'!K193="","",'S.D. Paste sheet'!K193)</f>
        <v>616</v>
      </c>
      <c r="L193" s="20">
        <f>IF('S.D. Paste sheet'!L193="","",'S.D. Paste sheet'!L193)</f>
        <v>11225545</v>
      </c>
      <c r="M193" s="20">
        <f>IF('S.D. Paste sheet'!M193="","",'S.D. Paste sheet'!M193)</f>
        <v>67</v>
      </c>
      <c r="N193" s="20">
        <f>IF('S.D. Paste sheet'!N193="","",'S.D. Paste sheet'!N193)</f>
        <v>42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XXXX4650</v>
      </c>
      <c r="U193" s="20" t="str">
        <f>IF('S.D. Paste sheet'!U193="","",'S.D. Paste sheet'!U193)</f>
        <v/>
      </c>
      <c r="V193" s="20">
        <f>IF('S.D. Paste sheet'!V193="","",'S.D. Paste sheet'!V193)</f>
        <v>9660628286</v>
      </c>
      <c r="W193" s="20" t="str">
        <f>IF('S.D. Paste sheet'!W193="","",'S.D. Paste sheet'!W193)</f>
        <v>Raiko ka bas,Raipur,Biratiya kallan,306105</v>
      </c>
      <c r="X193" s="20">
        <f>IF('S.D. Paste sheet'!X193="","",'S.D. Paste sheet'!X193)</f>
        <v>42000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2</v>
      </c>
      <c r="AE193" s="29"/>
      <c r="AF193">
        <f>IF(AK193="","",IF(AK193&gt;0,COUNT($AG$2:AG193),""))</f>
        <v>16</v>
      </c>
      <c r="AG193" s="25">
        <f t="shared" si="66"/>
        <v>8</v>
      </c>
      <c r="AH193" s="25" t="str">
        <f t="shared" si="67"/>
        <v>A</v>
      </c>
      <c r="AI193" s="25">
        <f t="shared" si="68"/>
        <v>587</v>
      </c>
      <c r="AJ193" s="25">
        <f t="shared" si="69"/>
        <v>42917</v>
      </c>
      <c r="AK193" s="25" t="str">
        <f t="shared" si="70"/>
        <v>KOMAL NAYAK</v>
      </c>
      <c r="AL193" s="25" t="str">
        <f t="shared" si="71"/>
        <v/>
      </c>
      <c r="AM193" s="25" t="str">
        <f t="shared" si="72"/>
        <v>PRAHLAD NAYAK</v>
      </c>
      <c r="AN193" s="25" t="str">
        <f t="shared" si="73"/>
        <v>SANTOSH</v>
      </c>
      <c r="AO193" s="25" t="str">
        <f t="shared" si="74"/>
        <v>F</v>
      </c>
      <c r="AP193" s="25">
        <f t="shared" si="75"/>
        <v>40541</v>
      </c>
      <c r="AQ193" s="25">
        <f t="shared" si="76"/>
        <v>616</v>
      </c>
      <c r="AR193" s="25">
        <f t="shared" si="77"/>
        <v>11225545</v>
      </c>
      <c r="AS193" s="25">
        <f t="shared" si="78"/>
        <v>67</v>
      </c>
      <c r="AT193" s="25">
        <f t="shared" si="79"/>
        <v>42</v>
      </c>
      <c r="AU193" s="25" t="str">
        <f t="shared" si="80"/>
        <v>SC</v>
      </c>
      <c r="AV193" s="25" t="str">
        <f t="shared" si="81"/>
        <v>Hindu</v>
      </c>
      <c r="AX193">
        <f>IF(BC193="","",IF(BC193&gt;0,COUNT($AY$2:AY193),""))</f>
        <v>16</v>
      </c>
      <c r="AY193" s="25">
        <f t="shared" si="82"/>
        <v>8</v>
      </c>
      <c r="AZ193" s="25" t="str">
        <f t="shared" si="83"/>
        <v>A</v>
      </c>
      <c r="BA193" s="25">
        <f t="shared" si="84"/>
        <v>587</v>
      </c>
      <c r="BB193" s="25">
        <f t="shared" si="85"/>
        <v>42917</v>
      </c>
      <c r="BC193" s="25" t="str">
        <f t="shared" si="86"/>
        <v>KOMAL NAYAK</v>
      </c>
      <c r="BD193" s="25" t="str">
        <f t="shared" si="87"/>
        <v/>
      </c>
      <c r="BE193" s="25" t="str">
        <f t="shared" si="88"/>
        <v>PRAHLAD NAYAK</v>
      </c>
      <c r="BF193" s="25" t="str">
        <f t="shared" si="89"/>
        <v>SANTOSH</v>
      </c>
      <c r="BG193" s="25" t="str">
        <f t="shared" si="90"/>
        <v>F</v>
      </c>
      <c r="BH193" s="25">
        <f t="shared" si="91"/>
        <v>40541</v>
      </c>
      <c r="BI193" s="25">
        <f t="shared" si="92"/>
        <v>616</v>
      </c>
      <c r="BJ193" s="25">
        <f t="shared" si="93"/>
        <v>11225545</v>
      </c>
      <c r="BK193" s="25">
        <f t="shared" si="94"/>
        <v>67</v>
      </c>
      <c r="BL193" s="25">
        <f t="shared" si="95"/>
        <v>42</v>
      </c>
      <c r="BM193" s="25" t="str">
        <f t="shared" si="96"/>
        <v>SC</v>
      </c>
      <c r="BN193" s="25" t="str">
        <f t="shared" si="97"/>
        <v>Hindu</v>
      </c>
    </row>
    <row r="194" spans="1:66" ht="30">
      <c r="A194" s="20">
        <f>IF('S.D. Paste sheet'!A194="","",'S.D. Paste sheet'!A194)</f>
        <v>8</v>
      </c>
      <c r="B194" s="20" t="str">
        <f>IF('S.D. Paste sheet'!B194="","",'S.D. Paste sheet'!B194)</f>
        <v>A</v>
      </c>
      <c r="C194" s="20">
        <f>IF('S.D. Paste sheet'!C194="","",'S.D. Paste sheet'!C194)</f>
        <v>710</v>
      </c>
      <c r="D194" s="20">
        <f>IF('S.D. Paste sheet'!D194="","",'S.D. Paste sheet'!D194)</f>
        <v>43278</v>
      </c>
      <c r="E194" s="20" t="str">
        <f>IF('S.D. Paste sheet'!E194="","",UPPER('S.D. Paste sheet'!E194))</f>
        <v>MANISHA MEGHWAL</v>
      </c>
      <c r="F194" s="20" t="str">
        <f>IF('S.D. Paste sheet'!F194="","",'S.D. Paste sheet'!F194)</f>
        <v/>
      </c>
      <c r="G194" s="20" t="str">
        <f>IF('S.D. Paste sheet'!G194="","",UPPER('S.D. Paste sheet'!G194))</f>
        <v>SHANKAR LAL</v>
      </c>
      <c r="H194" s="20" t="str">
        <f>IF('S.D. Paste sheet'!H194="","",UPPER('S.D. Paste sheet'!H194))</f>
        <v>SANTOSH DEVI</v>
      </c>
      <c r="I194" s="20" t="str">
        <f>IF('S.D. Paste sheet'!I194="","",'S.D. Paste sheet'!I194)</f>
        <v>F</v>
      </c>
      <c r="J194" s="20">
        <f>IF('S.D. Paste sheet'!J194="","",'S.D. Paste sheet'!J194)</f>
        <v>40305</v>
      </c>
      <c r="K194" s="20">
        <f>IF('S.D. Paste sheet'!K194="","",'S.D. Paste sheet'!K194)</f>
        <v>617</v>
      </c>
      <c r="L194" s="20" t="str">
        <f>IF('S.D. Paste sheet'!L194="","",'S.D. Paste sheet'!L194)</f>
        <v/>
      </c>
      <c r="M194" s="20">
        <f>IF('S.D. Paste sheet'!M194="","",'S.D. Paste sheet'!M194)</f>
        <v>67</v>
      </c>
      <c r="N194" s="20">
        <f>IF('S.D. Paste sheet'!N194="","",'S.D. Paste sheet'!N194)</f>
        <v>55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XXXX7498</v>
      </c>
      <c r="U194" s="20" t="str">
        <f>IF('S.D. Paste sheet'!U194="","",'S.D. Paste sheet'!U194)</f>
        <v>ysgqufk</v>
      </c>
      <c r="V194" s="20">
        <f>IF('S.D. Paste sheet'!V194="","",'S.D. Paste sheet'!V194)</f>
        <v>9829588688</v>
      </c>
      <c r="W194" s="20" t="str">
        <f>IF('S.D. Paste sheet'!W194="","",'S.D. Paste sheet'!W194)</f>
        <v>MEGHWALO KA BAS,RAIPUR,NANANA,306102</v>
      </c>
      <c r="X194" s="20">
        <f>IF('S.D. Paste sheet'!X194="","",'S.D. Paste sheet'!X194)</f>
        <v>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12</v>
      </c>
      <c r="AC194" s="20" t="str">
        <f>IF('S.D. Paste sheet'!AC194="","",'S.D. Paste sheet'!AC194)</f>
        <v>None</v>
      </c>
      <c r="AD194" s="20">
        <f>IF('S.D. Paste sheet'!AD194="","",'S.D. Paste sheet'!AD194)</f>
        <v>1</v>
      </c>
      <c r="AE194" s="29"/>
      <c r="AF194">
        <f>IF(AK194="","",IF(AK194&gt;0,COUNT($AG$2:AG194),""))</f>
        <v>17</v>
      </c>
      <c r="AG194" s="25">
        <f t="shared" si="66"/>
        <v>8</v>
      </c>
      <c r="AH194" s="25" t="str">
        <f t="shared" si="67"/>
        <v>A</v>
      </c>
      <c r="AI194" s="25">
        <f t="shared" si="68"/>
        <v>710</v>
      </c>
      <c r="AJ194" s="25">
        <f t="shared" si="69"/>
        <v>43278</v>
      </c>
      <c r="AK194" s="25" t="str">
        <f t="shared" si="70"/>
        <v>MANISHA MEGHWAL</v>
      </c>
      <c r="AL194" s="25" t="str">
        <f t="shared" si="71"/>
        <v/>
      </c>
      <c r="AM194" s="25" t="str">
        <f t="shared" si="72"/>
        <v>SHANKAR LAL</v>
      </c>
      <c r="AN194" s="25" t="str">
        <f t="shared" si="73"/>
        <v>SANTOSH DEVI</v>
      </c>
      <c r="AO194" s="25" t="str">
        <f t="shared" si="74"/>
        <v>F</v>
      </c>
      <c r="AP194" s="25">
        <f t="shared" si="75"/>
        <v>40305</v>
      </c>
      <c r="AQ194" s="25">
        <f t="shared" si="76"/>
        <v>617</v>
      </c>
      <c r="AR194" s="25" t="str">
        <f t="shared" si="77"/>
        <v/>
      </c>
      <c r="AS194" s="25">
        <f t="shared" si="78"/>
        <v>67</v>
      </c>
      <c r="AT194" s="25">
        <f t="shared" si="79"/>
        <v>55</v>
      </c>
      <c r="AU194" s="25" t="str">
        <f t="shared" si="80"/>
        <v>SC</v>
      </c>
      <c r="AV194" s="25" t="str">
        <f t="shared" si="81"/>
        <v>Hindu</v>
      </c>
      <c r="AX194">
        <f>IF(BC194="","",IF(BC194&gt;0,COUNT($AY$2:AY194),""))</f>
        <v>17</v>
      </c>
      <c r="AY194" s="25">
        <f t="shared" si="82"/>
        <v>8</v>
      </c>
      <c r="AZ194" s="25" t="str">
        <f t="shared" si="83"/>
        <v>A</v>
      </c>
      <c r="BA194" s="25">
        <f t="shared" si="84"/>
        <v>710</v>
      </c>
      <c r="BB194" s="25">
        <f t="shared" si="85"/>
        <v>43278</v>
      </c>
      <c r="BC194" s="25" t="str">
        <f t="shared" si="86"/>
        <v>MANISHA MEGHWAL</v>
      </c>
      <c r="BD194" s="25" t="str">
        <f t="shared" si="87"/>
        <v/>
      </c>
      <c r="BE194" s="25" t="str">
        <f t="shared" si="88"/>
        <v>SHANKAR LAL</v>
      </c>
      <c r="BF194" s="25" t="str">
        <f t="shared" si="89"/>
        <v>SANTOSH DEVI</v>
      </c>
      <c r="BG194" s="25" t="str">
        <f t="shared" si="90"/>
        <v>F</v>
      </c>
      <c r="BH194" s="25">
        <f t="shared" si="91"/>
        <v>40305</v>
      </c>
      <c r="BI194" s="25">
        <f t="shared" si="92"/>
        <v>617</v>
      </c>
      <c r="BJ194" s="25" t="str">
        <f t="shared" si="93"/>
        <v/>
      </c>
      <c r="BK194" s="25">
        <f t="shared" si="94"/>
        <v>67</v>
      </c>
      <c r="BL194" s="25">
        <f t="shared" si="95"/>
        <v>55</v>
      </c>
      <c r="BM194" s="25" t="str">
        <f t="shared" si="96"/>
        <v>SC</v>
      </c>
      <c r="BN194" s="25" t="str">
        <f t="shared" si="97"/>
        <v>Hindu</v>
      </c>
    </row>
    <row r="195" spans="1:66" ht="30">
      <c r="A195" s="20">
        <f>IF('S.D. Paste sheet'!A195="","",'S.D. Paste sheet'!A195)</f>
        <v>8</v>
      </c>
      <c r="B195" s="20" t="str">
        <f>IF('S.D. Paste sheet'!B195="","",'S.D. Paste sheet'!B195)</f>
        <v>A</v>
      </c>
      <c r="C195" s="20">
        <f>IF('S.D. Paste sheet'!C195="","",'S.D. Paste sheet'!C195)</f>
        <v>542</v>
      </c>
      <c r="D195" s="20">
        <f>IF('S.D. Paste sheet'!D195="","",'S.D. Paste sheet'!D195)</f>
        <v>42966</v>
      </c>
      <c r="E195" s="20" t="str">
        <f>IF('S.D. Paste sheet'!E195="","",UPPER('S.D. Paste sheet'!E195))</f>
        <v>NAFEESA</v>
      </c>
      <c r="F195" s="20" t="str">
        <f>IF('S.D. Paste sheet'!F195="","",'S.D. Paste sheet'!F195)</f>
        <v/>
      </c>
      <c r="G195" s="20" t="str">
        <f>IF('S.D. Paste sheet'!G195="","",UPPER('S.D. Paste sheet'!G195))</f>
        <v>KAMRUDIN</v>
      </c>
      <c r="H195" s="20" t="str">
        <f>IF('S.D. Paste sheet'!H195="","",UPPER('S.D. Paste sheet'!H195))</f>
        <v>ROSHANI</v>
      </c>
      <c r="I195" s="20" t="str">
        <f>IF('S.D. Paste sheet'!I195="","",'S.D. Paste sheet'!I195)</f>
        <v>F</v>
      </c>
      <c r="J195" s="20">
        <f>IF('S.D. Paste sheet'!J195="","",'S.D. Paste sheet'!J195)</f>
        <v>40001</v>
      </c>
      <c r="K195" s="20">
        <f>IF('S.D. Paste sheet'!K195="","",'S.D. Paste sheet'!K195)</f>
        <v>618</v>
      </c>
      <c r="L195" s="20" t="str">
        <f>IF('S.D. Paste sheet'!L195="","",'S.D. Paste sheet'!L195)</f>
        <v/>
      </c>
      <c r="M195" s="20">
        <f>IF('S.D. Paste sheet'!M195="","",'S.D. Paste sheet'!M195)</f>
        <v>67</v>
      </c>
      <c r="N195" s="20">
        <f>IF('S.D. Paste sheet'!N195="","",'S.D. Paste sheet'!N195)</f>
        <v>41</v>
      </c>
      <c r="O195" s="20" t="str">
        <f>IF('S.D. Paste sheet'!O195="","",'S.D. Paste sheet'!O195)</f>
        <v>OBC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XXXX5430</v>
      </c>
      <c r="U195" s="20" t="str">
        <f>IF('S.D. Paste sheet'!U195="","",'S.D. Paste sheet'!U195)</f>
        <v>YAOWSCB</v>
      </c>
      <c r="V195" s="20">
        <f>IF('S.D. Paste sheet'!V195="","",'S.D. Paste sheet'!V195)</f>
        <v>9571607456</v>
      </c>
      <c r="W195" s="20" t="str">
        <f>IF('S.D. Paste sheet'!W195="","",'S.D. Paste sheet'!W195)</f>
        <v>OLD RAILWAY STATION ,RAIPUR,BAR,306105</v>
      </c>
      <c r="X195" s="20">
        <f>IF('S.D. Paste sheet'!X195="","",'S.D. Paste sheet'!X195)</f>
        <v>35000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13</v>
      </c>
      <c r="AC195" s="20" t="str">
        <f>IF('S.D. Paste sheet'!AC195="","",'S.D. Paste sheet'!AC195)</f>
        <v>None</v>
      </c>
      <c r="AD195" s="20">
        <f>IF('S.D. Paste sheet'!AD195="","",'S.D. Paste sheet'!AD195)</f>
        <v>3</v>
      </c>
      <c r="AE195" s="29"/>
      <c r="AF195">
        <f>IF(AK195="","",IF(AK195&gt;0,COUNT($AG$2:AG195),""))</f>
        <v>18</v>
      </c>
      <c r="AG195" s="25">
        <f t="shared" ref="AG195:AG258" si="98">IF(AND($AJ$1=8,$A195=8),A195,"")</f>
        <v>8</v>
      </c>
      <c r="AH195" s="25" t="str">
        <f t="shared" ref="AH195:AH258" si="99">IF(AND($AJ$1=8,$A195=8),B195,"")</f>
        <v>A</v>
      </c>
      <c r="AI195" s="25">
        <f t="shared" ref="AI195:AI258" si="100">IF(AND($AJ$1=8,$A195=8),C195,"")</f>
        <v>542</v>
      </c>
      <c r="AJ195" s="25">
        <f t="shared" ref="AJ195:AJ258" si="101">IF(AND($AJ$1=8,$A195=8),D195,"")</f>
        <v>42966</v>
      </c>
      <c r="AK195" s="25" t="str">
        <f t="shared" ref="AK195:AK258" si="102">IF(AND($AJ$1=8,$A195=8),E195,"")</f>
        <v>NAFEESA</v>
      </c>
      <c r="AL195" s="25" t="str">
        <f t="shared" ref="AL195:AL258" si="103">IF(AND($AJ$1=8,$A195=8),F195,"")</f>
        <v/>
      </c>
      <c r="AM195" s="25" t="str">
        <f t="shared" ref="AM195:AM258" si="104">IF(AND($AJ$1=8,$A195=8),G195,"")</f>
        <v>KAMRUDIN</v>
      </c>
      <c r="AN195" s="25" t="str">
        <f t="shared" ref="AN195:AN258" si="105">IF(AND($AJ$1=8,$A195=8),H195,"")</f>
        <v>ROSHANI</v>
      </c>
      <c r="AO195" s="25" t="str">
        <f t="shared" ref="AO195:AO258" si="106">IF(AND($AJ$1=8,$A195=8),I195,"")</f>
        <v>F</v>
      </c>
      <c r="AP195" s="25">
        <f t="shared" ref="AP195:AP258" si="107">IF(AND($AJ$1=8,$A195=8),J195,"")</f>
        <v>40001</v>
      </c>
      <c r="AQ195" s="25">
        <f t="shared" ref="AQ195:AQ258" si="108">IF(AND($AJ$1=8,$A195=8),K195,"")</f>
        <v>618</v>
      </c>
      <c r="AR195" s="25" t="str">
        <f t="shared" ref="AR195:AR258" si="109">IF(AND($AJ$1=8,$A195=8),L195,"")</f>
        <v/>
      </c>
      <c r="AS195" s="25">
        <f t="shared" ref="AS195:AS258" si="110">IF(AND($AJ$1=8,$A195=8),M195,"")</f>
        <v>67</v>
      </c>
      <c r="AT195" s="25">
        <f t="shared" ref="AT195:AT258" si="111">IF(AND($AJ$1=8,$A195=8),N195,"")</f>
        <v>41</v>
      </c>
      <c r="AU195" s="25" t="str">
        <f t="shared" ref="AU195:AU258" si="112">IF(AND($AJ$1=8,$A195=8),O195,"")</f>
        <v>OBC</v>
      </c>
      <c r="AV195" s="25" t="str">
        <f t="shared" ref="AV195:AV258" si="113">IF(AND($AJ$1=8,$A195=8),P195,"")</f>
        <v>Hindu</v>
      </c>
      <c r="AX195">
        <f>IF(BC195="","",IF(BC195&gt;0,COUNT($AY$2:AY195),""))</f>
        <v>18</v>
      </c>
      <c r="AY195" s="25">
        <f t="shared" ref="AY195:AY258" si="114">IF(AND($BB$1=8,$A195=8,$BC$1=B195),A195,"")</f>
        <v>8</v>
      </c>
      <c r="AZ195" s="25" t="str">
        <f t="shared" ref="AZ195:AZ258" si="115">IF(AND($BB$1=8,$A195=8,$BC$1=$B195),B195,"")</f>
        <v>A</v>
      </c>
      <c r="BA195" s="25">
        <f t="shared" ref="BA195:BA258" si="116">IF(AND($BB$1=8,$A195=8,$BC$1=$B195),C195,"")</f>
        <v>542</v>
      </c>
      <c r="BB195" s="25">
        <f t="shared" ref="BB195:BB258" si="117">IF(AND($BB$1=8,$A195=8,$BC$1=$B195),D195,"")</f>
        <v>42966</v>
      </c>
      <c r="BC195" s="25" t="str">
        <f t="shared" ref="BC195:BC258" si="118">IF(AND($BB$1=8,$A195=8,$BC$1=$B195),E195,"")</f>
        <v>NAFEESA</v>
      </c>
      <c r="BD195" s="25" t="str">
        <f t="shared" ref="BD195:BD258" si="119">IF(AND($BB$1=8,$A195=8,$BC$1=$B195),F195,"")</f>
        <v/>
      </c>
      <c r="BE195" s="25" t="str">
        <f t="shared" ref="BE195:BE258" si="120">IF(AND($BB$1=8,$A195=8,$BC$1=$B195),G195,"")</f>
        <v>KAMRUDIN</v>
      </c>
      <c r="BF195" s="25" t="str">
        <f t="shared" ref="BF195:BF258" si="121">IF(AND($BB$1=8,$A195=8,$BC$1=$B195),H195,"")</f>
        <v>ROSHANI</v>
      </c>
      <c r="BG195" s="25" t="str">
        <f t="shared" ref="BG195:BG258" si="122">IF(AND($BB$1=8,$A195=8,$BC$1=$B195),I195,"")</f>
        <v>F</v>
      </c>
      <c r="BH195" s="25">
        <f t="shared" ref="BH195:BH258" si="123">IF(AND($BB$1=8,$A195=8,$BC$1=$B195),J195,"")</f>
        <v>40001</v>
      </c>
      <c r="BI195" s="25">
        <f t="shared" ref="BI195:BI258" si="124">IF(AND($BB$1=8,$A195=8,$BC$1=$B195),K195,"")</f>
        <v>618</v>
      </c>
      <c r="BJ195" s="25" t="str">
        <f t="shared" ref="BJ195:BJ258" si="125">IF(AND($BB$1=8,$A195=8,$BC$1=$B195),L195,"")</f>
        <v/>
      </c>
      <c r="BK195" s="25">
        <f t="shared" ref="BK195:BK258" si="126">IF(AND($BB$1=8,$A195=8,$BC$1=$B195),M195,"")</f>
        <v>67</v>
      </c>
      <c r="BL195" s="25">
        <f t="shared" ref="BL195:BL258" si="127">IF(AND($BB$1=8,$A195=8,$BC$1=$B195),N195,"")</f>
        <v>41</v>
      </c>
      <c r="BM195" s="25" t="str">
        <f t="shared" ref="BM195:BM258" si="128">IF(AND($BB$1=8,$A195=8,$BC$1=$B195),O195,"")</f>
        <v>OBC</v>
      </c>
      <c r="BN195" s="25" t="str">
        <f t="shared" ref="BN195:BN258" si="129">IF(AND($BB$1=8,$A195=8,$BC$1=$B195),P195,"")</f>
        <v>Hindu</v>
      </c>
    </row>
    <row r="196" spans="1:66" ht="30">
      <c r="A196" s="20">
        <f>IF('S.D. Paste sheet'!A196="","",'S.D. Paste sheet'!A196)</f>
        <v>8</v>
      </c>
      <c r="B196" s="20" t="str">
        <f>IF('S.D. Paste sheet'!B196="","",'S.D. Paste sheet'!B196)</f>
        <v>B</v>
      </c>
      <c r="C196" s="20">
        <f>IF('S.D. Paste sheet'!C196="","",'S.D. Paste sheet'!C196)</f>
        <v>418</v>
      </c>
      <c r="D196" s="20">
        <f>IF('S.D. Paste sheet'!D196="","",'S.D. Paste sheet'!D196)</f>
        <v>42500</v>
      </c>
      <c r="E196" s="20" t="str">
        <f>IF('S.D. Paste sheet'!E196="","",UPPER('S.D. Paste sheet'!E196))</f>
        <v>POOJA</v>
      </c>
      <c r="F196" s="20" t="str">
        <f>IF('S.D. Paste sheet'!F196="","",'S.D. Paste sheet'!F196)</f>
        <v/>
      </c>
      <c r="G196" s="20" t="str">
        <f>IF('S.D. Paste sheet'!G196="","",UPPER('S.D. Paste sheet'!G196))</f>
        <v>AKBAR</v>
      </c>
      <c r="H196" s="20" t="str">
        <f>IF('S.D. Paste sheet'!H196="","",UPPER('S.D. Paste sheet'!H196))</f>
        <v>BIBIDA</v>
      </c>
      <c r="I196" s="20" t="str">
        <f>IF('S.D. Paste sheet'!I196="","",'S.D. Paste sheet'!I196)</f>
        <v>F</v>
      </c>
      <c r="J196" s="20">
        <f>IF('S.D. Paste sheet'!J196="","",'S.D. Paste sheet'!J196)</f>
        <v>40302</v>
      </c>
      <c r="K196" s="20">
        <f>IF('S.D. Paste sheet'!K196="","",'S.D. Paste sheet'!K196)</f>
        <v>619</v>
      </c>
      <c r="L196" s="20" t="str">
        <f>IF('S.D. Paste sheet'!L196="","",'S.D. Paste sheet'!L196)</f>
        <v/>
      </c>
      <c r="M196" s="20">
        <f>IF('S.D. Paste sheet'!M196="","",'S.D. Paste sheet'!M196)</f>
        <v>67</v>
      </c>
      <c r="N196" s="20">
        <f>IF('S.D. Paste sheet'!N196="","",'S.D. Paste sheet'!N196)</f>
        <v>20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XXXX2147</v>
      </c>
      <c r="U196" s="20" t="str">
        <f>IF('S.D. Paste sheet'!U196="","",'S.D. Paste sheet'!U196)</f>
        <v/>
      </c>
      <c r="V196" s="20">
        <f>IF('S.D. Paste sheet'!V196="","",'S.D. Paste sheet'!V196)</f>
        <v>8290706369</v>
      </c>
      <c r="W196" s="20" t="str">
        <f>IF('S.D. Paste sheet'!W196="","",'S.D. Paste sheet'!W196)</f>
        <v>NEAR POWER HOUSE,RAIPUR,BAR,306105</v>
      </c>
      <c r="X196" s="20">
        <f>IF('S.D. Paste sheet'!X196="","",'S.D. Paste sheet'!X196)</f>
        <v>36000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29"/>
      <c r="AF196">
        <f>IF(AK196="","",IF(AK196&gt;0,COUNT($AG$2:AG196),""))</f>
        <v>19</v>
      </c>
      <c r="AG196" s="25">
        <f t="shared" si="98"/>
        <v>8</v>
      </c>
      <c r="AH196" s="25" t="str">
        <f t="shared" si="99"/>
        <v>B</v>
      </c>
      <c r="AI196" s="25">
        <f t="shared" si="100"/>
        <v>418</v>
      </c>
      <c r="AJ196" s="25">
        <f t="shared" si="101"/>
        <v>42500</v>
      </c>
      <c r="AK196" s="25" t="str">
        <f t="shared" si="102"/>
        <v>POOJA</v>
      </c>
      <c r="AL196" s="25" t="str">
        <f t="shared" si="103"/>
        <v/>
      </c>
      <c r="AM196" s="25" t="str">
        <f t="shared" si="104"/>
        <v>AKBAR</v>
      </c>
      <c r="AN196" s="25" t="str">
        <f t="shared" si="105"/>
        <v>BIBIDA</v>
      </c>
      <c r="AO196" s="25" t="str">
        <f t="shared" si="106"/>
        <v>F</v>
      </c>
      <c r="AP196" s="25">
        <f t="shared" si="107"/>
        <v>40302</v>
      </c>
      <c r="AQ196" s="25">
        <f t="shared" si="108"/>
        <v>619</v>
      </c>
      <c r="AR196" s="25" t="str">
        <f t="shared" si="109"/>
        <v/>
      </c>
      <c r="AS196" s="25">
        <f t="shared" si="110"/>
        <v>67</v>
      </c>
      <c r="AT196" s="25">
        <f t="shared" si="111"/>
        <v>20</v>
      </c>
      <c r="AU196" s="25" t="str">
        <f t="shared" si="112"/>
        <v>OBC</v>
      </c>
      <c r="AV196" s="25" t="str">
        <f t="shared" si="113"/>
        <v>Muslim</v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8</v>
      </c>
      <c r="B197" s="20" t="str">
        <f>IF('S.D. Paste sheet'!B197="","",'S.D. Paste sheet'!B197)</f>
        <v>B</v>
      </c>
      <c r="C197" s="20">
        <f>IF('S.D. Paste sheet'!C197="","",'S.D. Paste sheet'!C197)</f>
        <v>954</v>
      </c>
      <c r="D197" s="20">
        <f>IF('S.D. Paste sheet'!D197="","",'S.D. Paste sheet'!D197)</f>
        <v>44399</v>
      </c>
      <c r="E197" s="20" t="str">
        <f>IF('S.D. Paste sheet'!E197="","",UPPER('S.D. Paste sheet'!E197))</f>
        <v>POORVA</v>
      </c>
      <c r="F197" s="20" t="str">
        <f>IF('S.D. Paste sheet'!F197="","",'S.D. Paste sheet'!F197)</f>
        <v/>
      </c>
      <c r="G197" s="20" t="str">
        <f>IF('S.D. Paste sheet'!G197="","",UPPER('S.D. Paste sheet'!G197))</f>
        <v>NATHU SINGH</v>
      </c>
      <c r="H197" s="20" t="str">
        <f>IF('S.D. Paste sheet'!H197="","",UPPER('S.D. Paste sheet'!H197))</f>
        <v>ANU KANWAR</v>
      </c>
      <c r="I197" s="20" t="str">
        <f>IF('S.D. Paste sheet'!I197="","",'S.D. Paste sheet'!I197)</f>
        <v>F</v>
      </c>
      <c r="J197" s="20">
        <f>IF('S.D. Paste sheet'!J197="","",'S.D. Paste sheet'!J197)</f>
        <v>40319</v>
      </c>
      <c r="K197" s="20">
        <f>IF('S.D. Paste sheet'!K197="","",'S.D. Paste sheet'!K197)</f>
        <v>620</v>
      </c>
      <c r="L197" s="20" t="str">
        <f>IF('S.D. Paste sheet'!L197="","",'S.D. Paste sheet'!L197)</f>
        <v/>
      </c>
      <c r="M197" s="20">
        <f>IF('S.D. Paste sheet'!M197="","",'S.D. Paste sheet'!M197)</f>
        <v>67</v>
      </c>
      <c r="N197" s="20">
        <f>IF('S.D. Paste sheet'!N197="","",'S.D. Paste sheet'!N197)</f>
        <v>52</v>
      </c>
      <c r="O197" s="20" t="str">
        <f>IF('S.D. Paste sheet'!O197="","",'S.D. Paste sheet'!O197)</f>
        <v>OBC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XXXX9580</v>
      </c>
      <c r="U197" s="20" t="str">
        <f>IF('S.D. Paste sheet'!U197="","",'S.D. Paste sheet'!U197)</f>
        <v/>
      </c>
      <c r="V197" s="20">
        <f>IF('S.D. Paste sheet'!V197="","",'S.D. Paste sheet'!V197)</f>
        <v>9660177725</v>
      </c>
      <c r="W197" s="20" t="str">
        <f>IF('S.D. Paste sheet'!W197="","",'S.D. Paste sheet'!W197)</f>
        <v>BAR,Raipur,BAR,306105</v>
      </c>
      <c r="X197" s="20">
        <f>IF('S.D. Paste sheet'!X197="","",'S.D. Paste sheet'!X197)</f>
        <v>80000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3</v>
      </c>
      <c r="AE197" s="29"/>
      <c r="AF197">
        <f>IF(AK197="","",IF(AK197&gt;0,COUNT($AG$2:AG197),""))</f>
        <v>20</v>
      </c>
      <c r="AG197" s="25">
        <f t="shared" si="98"/>
        <v>8</v>
      </c>
      <c r="AH197" s="25" t="str">
        <f t="shared" si="99"/>
        <v>B</v>
      </c>
      <c r="AI197" s="25">
        <f t="shared" si="100"/>
        <v>954</v>
      </c>
      <c r="AJ197" s="25">
        <f t="shared" si="101"/>
        <v>44399</v>
      </c>
      <c r="AK197" s="25" t="str">
        <f t="shared" si="102"/>
        <v>POORVA</v>
      </c>
      <c r="AL197" s="25" t="str">
        <f t="shared" si="103"/>
        <v/>
      </c>
      <c r="AM197" s="25" t="str">
        <f t="shared" si="104"/>
        <v>NATHU SINGH</v>
      </c>
      <c r="AN197" s="25" t="str">
        <f t="shared" si="105"/>
        <v>ANU KANWAR</v>
      </c>
      <c r="AO197" s="25" t="str">
        <f t="shared" si="106"/>
        <v>F</v>
      </c>
      <c r="AP197" s="25">
        <f t="shared" si="107"/>
        <v>40319</v>
      </c>
      <c r="AQ197" s="25">
        <f t="shared" si="108"/>
        <v>620</v>
      </c>
      <c r="AR197" s="25" t="str">
        <f t="shared" si="109"/>
        <v/>
      </c>
      <c r="AS197" s="25">
        <f t="shared" si="110"/>
        <v>67</v>
      </c>
      <c r="AT197" s="25">
        <f t="shared" si="111"/>
        <v>52</v>
      </c>
      <c r="AU197" s="25" t="str">
        <f t="shared" si="112"/>
        <v>OBC</v>
      </c>
      <c r="AV197" s="25" t="str">
        <f t="shared" si="113"/>
        <v>Hindu</v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8</v>
      </c>
      <c r="B198" s="20" t="str">
        <f>IF('S.D. Paste sheet'!B198="","",'S.D. Paste sheet'!B198)</f>
        <v>B</v>
      </c>
      <c r="C198" s="20">
        <f>IF('S.D. Paste sheet'!C198="","",'S.D. Paste sheet'!C198)</f>
        <v>409</v>
      </c>
      <c r="D198" s="20">
        <f>IF('S.D. Paste sheet'!D198="","",'S.D. Paste sheet'!D198)</f>
        <v>42215</v>
      </c>
      <c r="E198" s="20" t="str">
        <f>IF('S.D. Paste sheet'!E198="","",UPPER('S.D. Paste sheet'!E198))</f>
        <v>PRAKASH NAYAK</v>
      </c>
      <c r="F198" s="20" t="str">
        <f>IF('S.D. Paste sheet'!F198="","",'S.D. Paste sheet'!F198)</f>
        <v/>
      </c>
      <c r="G198" s="20" t="str">
        <f>IF('S.D. Paste sheet'!G198="","",UPPER('S.D. Paste sheet'!G198))</f>
        <v>JAGDISH NAYAK</v>
      </c>
      <c r="H198" s="20" t="str">
        <f>IF('S.D. Paste sheet'!H198="","",UPPER('S.D. Paste sheet'!H198))</f>
        <v>PREM DEVI</v>
      </c>
      <c r="I198" s="20" t="str">
        <f>IF('S.D. Paste sheet'!I198="","",'S.D. Paste sheet'!I198)</f>
        <v>M</v>
      </c>
      <c r="J198" s="20">
        <f>IF('S.D. Paste sheet'!J198="","",'S.D. Paste sheet'!J198)</f>
        <v>40094</v>
      </c>
      <c r="K198" s="20">
        <f>IF('S.D. Paste sheet'!K198="","",'S.D. Paste sheet'!K198)</f>
        <v>621</v>
      </c>
      <c r="L198" s="20" t="str">
        <f>IF('S.D. Paste sheet'!L198="","",'S.D. Paste sheet'!L198)</f>
        <v/>
      </c>
      <c r="M198" s="20">
        <f>IF('S.D. Paste sheet'!M198="","",'S.D. Paste sheet'!M198)</f>
        <v>67</v>
      </c>
      <c r="N198" s="20">
        <f>IF('S.D. Paste sheet'!N198="","",'S.D. Paste sheet'!N198)</f>
        <v>0</v>
      </c>
      <c r="O198" s="20" t="str">
        <f>IF('S.D. Paste sheet'!O198="","",'S.D. Paste sheet'!O198)</f>
        <v>SC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XXXX3643</v>
      </c>
      <c r="U198" s="20" t="str">
        <f>IF('S.D. Paste sheet'!U198="","",'S.D. Paste sheet'!U198)</f>
        <v/>
      </c>
      <c r="V198" s="20">
        <f>IF('S.D. Paste sheet'!V198="","",'S.D. Paste sheet'!V198)</f>
        <v>9001557646</v>
      </c>
      <c r="W198" s="20" t="str">
        <f>IF('S.D. Paste sheet'!W198="","",'S.D. Paste sheet'!W198)</f>
        <v>NAYKO KA BADIYA,RAIPUR,BAR,306105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>
        <f>IF(AK198="","",IF(AK198&gt;0,COUNT($AG$2:AG198),""))</f>
        <v>21</v>
      </c>
      <c r="AG198" s="25">
        <f t="shared" si="98"/>
        <v>8</v>
      </c>
      <c r="AH198" s="25" t="str">
        <f t="shared" si="99"/>
        <v>B</v>
      </c>
      <c r="AI198" s="25">
        <f t="shared" si="100"/>
        <v>409</v>
      </c>
      <c r="AJ198" s="25">
        <f t="shared" si="101"/>
        <v>42215</v>
      </c>
      <c r="AK198" s="25" t="str">
        <f t="shared" si="102"/>
        <v>PRAKASH NAYAK</v>
      </c>
      <c r="AL198" s="25" t="str">
        <f t="shared" si="103"/>
        <v/>
      </c>
      <c r="AM198" s="25" t="str">
        <f t="shared" si="104"/>
        <v>JAGDISH NAYAK</v>
      </c>
      <c r="AN198" s="25" t="str">
        <f t="shared" si="105"/>
        <v>PREM DEVI</v>
      </c>
      <c r="AO198" s="25" t="str">
        <f t="shared" si="106"/>
        <v>M</v>
      </c>
      <c r="AP198" s="25">
        <f t="shared" si="107"/>
        <v>40094</v>
      </c>
      <c r="AQ198" s="25">
        <f t="shared" si="108"/>
        <v>621</v>
      </c>
      <c r="AR198" s="25" t="str">
        <f t="shared" si="109"/>
        <v/>
      </c>
      <c r="AS198" s="25">
        <f t="shared" si="110"/>
        <v>67</v>
      </c>
      <c r="AT198" s="25">
        <f t="shared" si="111"/>
        <v>0</v>
      </c>
      <c r="AU198" s="25" t="str">
        <f t="shared" si="112"/>
        <v>SC</v>
      </c>
      <c r="AV198" s="25" t="str">
        <f t="shared" si="113"/>
        <v>Hindu</v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8</v>
      </c>
      <c r="B199" s="20" t="str">
        <f>IF('S.D. Paste sheet'!B199="","",'S.D. Paste sheet'!B199)</f>
        <v>B</v>
      </c>
      <c r="C199" s="20">
        <f>IF('S.D. Paste sheet'!C199="","",'S.D. Paste sheet'!C199)</f>
        <v>953</v>
      </c>
      <c r="D199" s="20">
        <f>IF('S.D. Paste sheet'!D199="","",'S.D. Paste sheet'!D199)</f>
        <v>44399</v>
      </c>
      <c r="E199" s="20" t="str">
        <f>IF('S.D. Paste sheet'!E199="","",UPPER('S.D. Paste sheet'!E199))</f>
        <v>RAHUL BAGRI</v>
      </c>
      <c r="F199" s="20" t="str">
        <f>IF('S.D. Paste sheet'!F199="","",'S.D. Paste sheet'!F199)</f>
        <v/>
      </c>
      <c r="G199" s="20" t="str">
        <f>IF('S.D. Paste sheet'!G199="","",UPPER('S.D. Paste sheet'!G199))</f>
        <v>DURGESH CHAND BAGRI</v>
      </c>
      <c r="H199" s="20" t="str">
        <f>IF('S.D. Paste sheet'!H199="","",UPPER('S.D. Paste sheet'!H199))</f>
        <v>PUSHPA DEVI</v>
      </c>
      <c r="I199" s="20" t="str">
        <f>IF('S.D. Paste sheet'!I199="","",'S.D. Paste sheet'!I199)</f>
        <v>M</v>
      </c>
      <c r="J199" s="20">
        <f>IF('S.D. Paste sheet'!J199="","",'S.D. Paste sheet'!J199)</f>
        <v>39969</v>
      </c>
      <c r="K199" s="20">
        <f>IF('S.D. Paste sheet'!K199="","",'S.D. Paste sheet'!K199)</f>
        <v>622</v>
      </c>
      <c r="L199" s="20" t="str">
        <f>IF('S.D. Paste sheet'!L199="","",'S.D. Paste sheet'!L199)</f>
        <v/>
      </c>
      <c r="M199" s="20">
        <f>IF('S.D. Paste sheet'!M199="","",'S.D. Paste sheet'!M199)</f>
        <v>67</v>
      </c>
      <c r="N199" s="20">
        <f>IF('S.D. Paste sheet'!N199="","",'S.D. Paste sheet'!N199)</f>
        <v>58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XXXX8619</v>
      </c>
      <c r="U199" s="20" t="str">
        <f>IF('S.D. Paste sheet'!U199="","",'S.D. Paste sheet'!U199)</f>
        <v/>
      </c>
      <c r="V199" s="20">
        <f>IF('S.D. Paste sheet'!V199="","",'S.D. Paste sheet'!V199)</f>
        <v>9414525222</v>
      </c>
      <c r="W199" s="20" t="str">
        <f>IF('S.D. Paste sheet'!W199="","",'S.D. Paste sheet'!W199)</f>
        <v>Bar Pali,Raipur,BAR,306105</v>
      </c>
      <c r="X199" s="20">
        <f>IF('S.D. Paste sheet'!X199="","",'S.D. Paste sheet'!X199)</f>
        <v>60000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13</v>
      </c>
      <c r="AC199" s="20" t="str">
        <f>IF('S.D. Paste sheet'!AC199="","",'S.D. Paste sheet'!AC199)</f>
        <v>None</v>
      </c>
      <c r="AD199" s="20">
        <f>IF('S.D. Paste sheet'!AD199="","",'S.D. Paste sheet'!AD199)</f>
        <v>3</v>
      </c>
      <c r="AE199" s="29"/>
      <c r="AF199">
        <f>IF(AK199="","",IF(AK199&gt;0,COUNT($AG$2:AG199),""))</f>
        <v>22</v>
      </c>
      <c r="AG199" s="25">
        <f t="shared" si="98"/>
        <v>8</v>
      </c>
      <c r="AH199" s="25" t="str">
        <f t="shared" si="99"/>
        <v>B</v>
      </c>
      <c r="AI199" s="25">
        <f t="shared" si="100"/>
        <v>953</v>
      </c>
      <c r="AJ199" s="25">
        <f t="shared" si="101"/>
        <v>44399</v>
      </c>
      <c r="AK199" s="25" t="str">
        <f t="shared" si="102"/>
        <v>RAHUL BAGRI</v>
      </c>
      <c r="AL199" s="25" t="str">
        <f t="shared" si="103"/>
        <v/>
      </c>
      <c r="AM199" s="25" t="str">
        <f t="shared" si="104"/>
        <v>DURGESH CHAND BAGRI</v>
      </c>
      <c r="AN199" s="25" t="str">
        <f t="shared" si="105"/>
        <v>PUSHPA DEVI</v>
      </c>
      <c r="AO199" s="25" t="str">
        <f t="shared" si="106"/>
        <v>M</v>
      </c>
      <c r="AP199" s="25">
        <f t="shared" si="107"/>
        <v>39969</v>
      </c>
      <c r="AQ199" s="25">
        <f t="shared" si="108"/>
        <v>622</v>
      </c>
      <c r="AR199" s="25" t="str">
        <f t="shared" si="109"/>
        <v/>
      </c>
      <c r="AS199" s="25">
        <f t="shared" si="110"/>
        <v>67</v>
      </c>
      <c r="AT199" s="25">
        <f t="shared" si="111"/>
        <v>58</v>
      </c>
      <c r="AU199" s="25" t="str">
        <f t="shared" si="112"/>
        <v>OBC</v>
      </c>
      <c r="AV199" s="25" t="str">
        <f t="shared" si="113"/>
        <v>Hindu</v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8</v>
      </c>
      <c r="B200" s="20" t="str">
        <f>IF('S.D. Paste sheet'!B200="","",'S.D. Paste sheet'!B200)</f>
        <v>B</v>
      </c>
      <c r="C200" s="20">
        <f>IF('S.D. Paste sheet'!C200="","",'S.D. Paste sheet'!C200)</f>
        <v>537</v>
      </c>
      <c r="D200" s="20">
        <f>IF('S.D. Paste sheet'!D200="","",'S.D. Paste sheet'!D200)</f>
        <v>42955</v>
      </c>
      <c r="E200" s="20" t="str">
        <f>IF('S.D. Paste sheet'!E200="","",UPPER('S.D. Paste sheet'!E200))</f>
        <v>RAJIYA BANO</v>
      </c>
      <c r="F200" s="20" t="str">
        <f>IF('S.D. Paste sheet'!F200="","",'S.D. Paste sheet'!F200)</f>
        <v/>
      </c>
      <c r="G200" s="20" t="str">
        <f>IF('S.D. Paste sheet'!G200="","",UPPER('S.D. Paste sheet'!G200))</f>
        <v>ASHRAF SHAH</v>
      </c>
      <c r="H200" s="20" t="str">
        <f>IF('S.D. Paste sheet'!H200="","",UPPER('S.D. Paste sheet'!H200))</f>
        <v>FARJANA BANO</v>
      </c>
      <c r="I200" s="20" t="str">
        <f>IF('S.D. Paste sheet'!I200="","",'S.D. Paste sheet'!I200)</f>
        <v>F</v>
      </c>
      <c r="J200" s="20">
        <f>IF('S.D. Paste sheet'!J200="","",'S.D. Paste sheet'!J200)</f>
        <v>40405</v>
      </c>
      <c r="K200" s="20">
        <f>IF('S.D. Paste sheet'!K200="","",'S.D. Paste sheet'!K200)</f>
        <v>623</v>
      </c>
      <c r="L200" s="20" t="str">
        <f>IF('S.D. Paste sheet'!L200="","",'S.D. Paste sheet'!L200)</f>
        <v/>
      </c>
      <c r="M200" s="20">
        <f>IF('S.D. Paste sheet'!M200="","",'S.D. Paste sheet'!M200)</f>
        <v>67</v>
      </c>
      <c r="N200" s="20">
        <f>IF('S.D. Paste sheet'!N200="","",'S.D. Paste sheet'!N200)</f>
        <v>61</v>
      </c>
      <c r="O200" s="20" t="str">
        <f>IF('S.D. Paste sheet'!O200="","",'S.D. Paste sheet'!O200)</f>
        <v>OBC</v>
      </c>
      <c r="P200" s="20" t="str">
        <f>IF('S.D. Paste sheet'!P200="","",'S.D. Paste sheet'!P200)</f>
        <v>Muslim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XXXX0801</v>
      </c>
      <c r="U200" s="20" t="str">
        <f>IF('S.D. Paste sheet'!U200="","",'S.D. Paste sheet'!U200)</f>
        <v/>
      </c>
      <c r="V200" s="20">
        <f>IF('S.D. Paste sheet'!V200="","",'S.D. Paste sheet'!V200)</f>
        <v>8890608559</v>
      </c>
      <c r="W200" s="20" t="str">
        <f>IF('S.D. Paste sheet'!W200="","",'S.D. Paste sheet'!W200)</f>
        <v>BIHIND GRAM PANCHAYAT BAR ,RAIPUR,BAR,306105</v>
      </c>
      <c r="X200" s="20">
        <f>IF('S.D. Paste sheet'!X200="","",'S.D. Paste sheet'!X200)</f>
        <v>65000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Yes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0</v>
      </c>
      <c r="AE200" s="29"/>
      <c r="AF200">
        <f>IF(AK200="","",IF(AK200&gt;0,COUNT($AG$2:AG200),""))</f>
        <v>23</v>
      </c>
      <c r="AG200" s="25">
        <f t="shared" si="98"/>
        <v>8</v>
      </c>
      <c r="AH200" s="25" t="str">
        <f t="shared" si="99"/>
        <v>B</v>
      </c>
      <c r="AI200" s="25">
        <f t="shared" si="100"/>
        <v>537</v>
      </c>
      <c r="AJ200" s="25">
        <f t="shared" si="101"/>
        <v>42955</v>
      </c>
      <c r="AK200" s="25" t="str">
        <f t="shared" si="102"/>
        <v>RAJIYA BANO</v>
      </c>
      <c r="AL200" s="25" t="str">
        <f t="shared" si="103"/>
        <v/>
      </c>
      <c r="AM200" s="25" t="str">
        <f t="shared" si="104"/>
        <v>ASHRAF SHAH</v>
      </c>
      <c r="AN200" s="25" t="str">
        <f t="shared" si="105"/>
        <v>FARJANA BANO</v>
      </c>
      <c r="AO200" s="25" t="str">
        <f t="shared" si="106"/>
        <v>F</v>
      </c>
      <c r="AP200" s="25">
        <f t="shared" si="107"/>
        <v>40405</v>
      </c>
      <c r="AQ200" s="25">
        <f t="shared" si="108"/>
        <v>623</v>
      </c>
      <c r="AR200" s="25" t="str">
        <f t="shared" si="109"/>
        <v/>
      </c>
      <c r="AS200" s="25">
        <f t="shared" si="110"/>
        <v>67</v>
      </c>
      <c r="AT200" s="25">
        <f t="shared" si="111"/>
        <v>61</v>
      </c>
      <c r="AU200" s="25" t="str">
        <f t="shared" si="112"/>
        <v>OBC</v>
      </c>
      <c r="AV200" s="25" t="str">
        <f t="shared" si="113"/>
        <v>Muslim</v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8</v>
      </c>
      <c r="B201" s="20" t="str">
        <f>IF('S.D. Paste sheet'!B201="","",'S.D. Paste sheet'!B201)</f>
        <v>B</v>
      </c>
      <c r="C201" s="20">
        <f>IF('S.D. Paste sheet'!C201="","",'S.D. Paste sheet'!C201)</f>
        <v>417</v>
      </c>
      <c r="D201" s="20">
        <f>IF('S.D. Paste sheet'!D201="","",'S.D. Paste sheet'!D201)</f>
        <v>42500</v>
      </c>
      <c r="E201" s="20" t="str">
        <f>IF('S.D. Paste sheet'!E201="","",UPPER('S.D. Paste sheet'!E201))</f>
        <v>RAYAT</v>
      </c>
      <c r="F201" s="20" t="str">
        <f>IF('S.D. Paste sheet'!F201="","",'S.D. Paste sheet'!F201)</f>
        <v/>
      </c>
      <c r="G201" s="20" t="str">
        <f>IF('S.D. Paste sheet'!G201="","",UPPER('S.D. Paste sheet'!G201))</f>
        <v>IBRAHIM</v>
      </c>
      <c r="H201" s="20" t="str">
        <f>IF('S.D. Paste sheet'!H201="","",UPPER('S.D. Paste sheet'!H201))</f>
        <v>BILLA</v>
      </c>
      <c r="I201" s="20" t="str">
        <f>IF('S.D. Paste sheet'!I201="","",'S.D. Paste sheet'!I201)</f>
        <v>M</v>
      </c>
      <c r="J201" s="20">
        <f>IF('S.D. Paste sheet'!J201="","",'S.D. Paste sheet'!J201)</f>
        <v>39951</v>
      </c>
      <c r="K201" s="20">
        <f>IF('S.D. Paste sheet'!K201="","",'S.D. Paste sheet'!K201)</f>
        <v>624</v>
      </c>
      <c r="L201" s="20" t="str">
        <f>IF('S.D. Paste sheet'!L201="","",'S.D. Paste sheet'!L201)</f>
        <v/>
      </c>
      <c r="M201" s="20">
        <f>IF('S.D. Paste sheet'!M201="","",'S.D. Paste sheet'!M201)</f>
        <v>67</v>
      </c>
      <c r="N201" s="20">
        <f>IF('S.D. Paste sheet'!N201="","",'S.D. Paste sheet'!N201)</f>
        <v>28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XXXX0889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32000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29"/>
      <c r="AF201">
        <f>IF(AK201="","",IF(AK201&gt;0,COUNT($AG$2:AG201),""))</f>
        <v>24</v>
      </c>
      <c r="AG201" s="25">
        <f t="shared" si="98"/>
        <v>8</v>
      </c>
      <c r="AH201" s="25" t="str">
        <f t="shared" si="99"/>
        <v>B</v>
      </c>
      <c r="AI201" s="25">
        <f t="shared" si="100"/>
        <v>417</v>
      </c>
      <c r="AJ201" s="25">
        <f t="shared" si="101"/>
        <v>42500</v>
      </c>
      <c r="AK201" s="25" t="str">
        <f t="shared" si="102"/>
        <v>RAYAT</v>
      </c>
      <c r="AL201" s="25" t="str">
        <f t="shared" si="103"/>
        <v/>
      </c>
      <c r="AM201" s="25" t="str">
        <f t="shared" si="104"/>
        <v>IBRAHIM</v>
      </c>
      <c r="AN201" s="25" t="str">
        <f t="shared" si="105"/>
        <v>BILLA</v>
      </c>
      <c r="AO201" s="25" t="str">
        <f t="shared" si="106"/>
        <v>M</v>
      </c>
      <c r="AP201" s="25">
        <f t="shared" si="107"/>
        <v>39951</v>
      </c>
      <c r="AQ201" s="25">
        <f t="shared" si="108"/>
        <v>624</v>
      </c>
      <c r="AR201" s="25" t="str">
        <f t="shared" si="109"/>
        <v/>
      </c>
      <c r="AS201" s="25">
        <f t="shared" si="110"/>
        <v>67</v>
      </c>
      <c r="AT201" s="25">
        <f t="shared" si="111"/>
        <v>28</v>
      </c>
      <c r="AU201" s="25" t="str">
        <f t="shared" si="112"/>
        <v>OBC</v>
      </c>
      <c r="AV201" s="25" t="str">
        <f t="shared" si="113"/>
        <v>Muslim</v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8</v>
      </c>
      <c r="B202" s="20" t="str">
        <f>IF('S.D. Paste sheet'!B202="","",'S.D. Paste sheet'!B202)</f>
        <v>B</v>
      </c>
      <c r="C202" s="20">
        <f>IF('S.D. Paste sheet'!C202="","",'S.D. Paste sheet'!C202)</f>
        <v>827</v>
      </c>
      <c r="D202" s="20">
        <f>IF('S.D. Paste sheet'!D202="","",'S.D. Paste sheet'!D202)</f>
        <v>44061</v>
      </c>
      <c r="E202" s="20" t="str">
        <f>IF('S.D. Paste sheet'!E202="","",UPPER('S.D. Paste sheet'!E202))</f>
        <v>RIDHIMA GURJAR</v>
      </c>
      <c r="F202" s="20" t="str">
        <f>IF('S.D. Paste sheet'!F202="","",'S.D. Paste sheet'!F202)</f>
        <v/>
      </c>
      <c r="G202" s="20" t="str">
        <f>IF('S.D. Paste sheet'!G202="","",UPPER('S.D. Paste sheet'!G202))</f>
        <v>MAHENDRA GURJAR</v>
      </c>
      <c r="H202" s="20" t="str">
        <f>IF('S.D. Paste sheet'!H202="","",UPPER('S.D. Paste sheet'!H202))</f>
        <v>SUSHILA GURJAR</v>
      </c>
      <c r="I202" s="20" t="str">
        <f>IF('S.D. Paste sheet'!I202="","",'S.D. Paste sheet'!I202)</f>
        <v>F</v>
      </c>
      <c r="J202" s="20">
        <f>IF('S.D. Paste sheet'!J202="","",'S.D. Paste sheet'!J202)</f>
        <v>40510</v>
      </c>
      <c r="K202" s="20">
        <f>IF('S.D. Paste sheet'!K202="","",'S.D. Paste sheet'!K202)</f>
        <v>625</v>
      </c>
      <c r="L202" s="20" t="str">
        <f>IF('S.D. Paste sheet'!L202="","",'S.D. Paste sheet'!L202)</f>
        <v/>
      </c>
      <c r="M202" s="20">
        <f>IF('S.D. Paste sheet'!M202="","",'S.D. Paste sheet'!M202)</f>
        <v>67</v>
      </c>
      <c r="N202" s="20">
        <f>IF('S.D. Paste sheet'!N202="","",'S.D. Paste sheet'!N202)</f>
        <v>65</v>
      </c>
      <c r="O202" s="20" t="str">
        <f>IF('S.D. Paste sheet'!O202="","",'S.D. Paste sheet'!O202)</f>
        <v>SBC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XXXX6817</v>
      </c>
      <c r="U202" s="20" t="str">
        <f>IF('S.D. Paste sheet'!U202="","",'S.D. Paste sheet'!U202)</f>
        <v/>
      </c>
      <c r="V202" s="20">
        <f>IF('S.D. Paste sheet'!V202="","",'S.D. Paste sheet'!V202)</f>
        <v>9929216038</v>
      </c>
      <c r="W202" s="20" t="str">
        <f>IF('S.D. Paste sheet'!W202="","",'S.D. Paste sheet'!W202)</f>
        <v>GURJARO KA BAS, JODHPUR RAOAD , BAR,RAIPUR,BAR,306105</v>
      </c>
      <c r="X202" s="20">
        <f>IF('S.D. Paste sheet'!X202="","",'S.D. Paste sheet'!X202)</f>
        <v>36000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12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>
        <f>IF(AK202="","",IF(AK202&gt;0,COUNT($AG$2:AG202),""))</f>
        <v>25</v>
      </c>
      <c r="AG202" s="25">
        <f t="shared" si="98"/>
        <v>8</v>
      </c>
      <c r="AH202" s="25" t="str">
        <f t="shared" si="99"/>
        <v>B</v>
      </c>
      <c r="AI202" s="25">
        <f t="shared" si="100"/>
        <v>827</v>
      </c>
      <c r="AJ202" s="25">
        <f t="shared" si="101"/>
        <v>44061</v>
      </c>
      <c r="AK202" s="25" t="str">
        <f t="shared" si="102"/>
        <v>RIDHIMA GURJAR</v>
      </c>
      <c r="AL202" s="25" t="str">
        <f t="shared" si="103"/>
        <v/>
      </c>
      <c r="AM202" s="25" t="str">
        <f t="shared" si="104"/>
        <v>MAHENDRA GURJAR</v>
      </c>
      <c r="AN202" s="25" t="str">
        <f t="shared" si="105"/>
        <v>SUSHILA GURJAR</v>
      </c>
      <c r="AO202" s="25" t="str">
        <f t="shared" si="106"/>
        <v>F</v>
      </c>
      <c r="AP202" s="25">
        <f t="shared" si="107"/>
        <v>40510</v>
      </c>
      <c r="AQ202" s="25">
        <f t="shared" si="108"/>
        <v>625</v>
      </c>
      <c r="AR202" s="25" t="str">
        <f t="shared" si="109"/>
        <v/>
      </c>
      <c r="AS202" s="25">
        <f t="shared" si="110"/>
        <v>67</v>
      </c>
      <c r="AT202" s="25">
        <f t="shared" si="111"/>
        <v>65</v>
      </c>
      <c r="AU202" s="25" t="str">
        <f t="shared" si="112"/>
        <v>SBC</v>
      </c>
      <c r="AV202" s="25" t="str">
        <f t="shared" si="113"/>
        <v>Hindu</v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8</v>
      </c>
      <c r="B203" s="20" t="str">
        <f>IF('S.D. Paste sheet'!B203="","",'S.D. Paste sheet'!B203)</f>
        <v>B</v>
      </c>
      <c r="C203" s="20">
        <f>IF('S.D. Paste sheet'!C203="","",'S.D. Paste sheet'!C203)</f>
        <v>449</v>
      </c>
      <c r="D203" s="20">
        <f>IF('S.D. Paste sheet'!D203="","",'S.D. Paste sheet'!D203)</f>
        <v>42563</v>
      </c>
      <c r="E203" s="20" t="str">
        <f>IF('S.D. Paste sheet'!E203="","",UPPER('S.D. Paste sheet'!E203))</f>
        <v>RIYAJ MOHAMMAD</v>
      </c>
      <c r="F203" s="20" t="str">
        <f>IF('S.D. Paste sheet'!F203="","",'S.D. Paste sheet'!F203)</f>
        <v/>
      </c>
      <c r="G203" s="20" t="str">
        <f>IF('S.D. Paste sheet'!G203="","",UPPER('S.D. Paste sheet'!G203))</f>
        <v>ISHAK MOHAMMAD</v>
      </c>
      <c r="H203" s="20" t="str">
        <f>IF('S.D. Paste sheet'!H203="","",UPPER('S.D. Paste sheet'!H203))</f>
        <v>MUMTAJ BANU</v>
      </c>
      <c r="I203" s="20" t="str">
        <f>IF('S.D. Paste sheet'!I203="","",'S.D. Paste sheet'!I203)</f>
        <v>M</v>
      </c>
      <c r="J203" s="20">
        <f>IF('S.D. Paste sheet'!J203="","",'S.D. Paste sheet'!J203)</f>
        <v>40216</v>
      </c>
      <c r="K203" s="20">
        <f>IF('S.D. Paste sheet'!K203="","",'S.D. Paste sheet'!K203)</f>
        <v>626</v>
      </c>
      <c r="L203" s="20" t="str">
        <f>IF('S.D. Paste sheet'!L203="","",'S.D. Paste sheet'!L203)</f>
        <v/>
      </c>
      <c r="M203" s="20">
        <f>IF('S.D. Paste sheet'!M203="","",'S.D. Paste sheet'!M203)</f>
        <v>67</v>
      </c>
      <c r="N203" s="20">
        <f>IF('S.D. Paste sheet'!N203="","",'S.D. Paste sheet'!N203)</f>
        <v>39</v>
      </c>
      <c r="O203" s="20" t="str">
        <f>IF('S.D. Paste sheet'!O203="","",'S.D. Paste sheet'!O203)</f>
        <v>OBC</v>
      </c>
      <c r="P203" s="20" t="str">
        <f>IF('S.D. Paste sheet'!P203="","",'S.D. Paste sheet'!P203)</f>
        <v>Muslim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XXXX5080</v>
      </c>
      <c r="U203" s="20" t="str">
        <f>IF('S.D. Paste sheet'!U203="","",'S.D. Paste sheet'!U203)</f>
        <v>YWCUOIO</v>
      </c>
      <c r="V203" s="20">
        <f>IF('S.D. Paste sheet'!V203="","",'S.D. Paste sheet'!V203)</f>
        <v>8107489832</v>
      </c>
      <c r="W203" s="20" t="str">
        <f>IF('S.D. Paste sheet'!W203="","",'S.D. Paste sheet'!W203)</f>
        <v>MIYAN MAGRI,RAIPUR,BAR,306105</v>
      </c>
      <c r="X203" s="20">
        <f>IF('S.D. Paste sheet'!X203="","",'S.D. Paste sheet'!X203)</f>
        <v>34000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Yes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29"/>
      <c r="AF203">
        <f>IF(AK203="","",IF(AK203&gt;0,COUNT($AG$2:AG203),""))</f>
        <v>26</v>
      </c>
      <c r="AG203" s="25">
        <f t="shared" si="98"/>
        <v>8</v>
      </c>
      <c r="AH203" s="25" t="str">
        <f t="shared" si="99"/>
        <v>B</v>
      </c>
      <c r="AI203" s="25">
        <f t="shared" si="100"/>
        <v>449</v>
      </c>
      <c r="AJ203" s="25">
        <f t="shared" si="101"/>
        <v>42563</v>
      </c>
      <c r="AK203" s="25" t="str">
        <f t="shared" si="102"/>
        <v>RIYAJ MOHAMMAD</v>
      </c>
      <c r="AL203" s="25" t="str">
        <f t="shared" si="103"/>
        <v/>
      </c>
      <c r="AM203" s="25" t="str">
        <f t="shared" si="104"/>
        <v>ISHAK MOHAMMAD</v>
      </c>
      <c r="AN203" s="25" t="str">
        <f t="shared" si="105"/>
        <v>MUMTAJ BANU</v>
      </c>
      <c r="AO203" s="25" t="str">
        <f t="shared" si="106"/>
        <v>M</v>
      </c>
      <c r="AP203" s="25">
        <f t="shared" si="107"/>
        <v>40216</v>
      </c>
      <c r="AQ203" s="25">
        <f t="shared" si="108"/>
        <v>626</v>
      </c>
      <c r="AR203" s="25" t="str">
        <f t="shared" si="109"/>
        <v/>
      </c>
      <c r="AS203" s="25">
        <f t="shared" si="110"/>
        <v>67</v>
      </c>
      <c r="AT203" s="25">
        <f t="shared" si="111"/>
        <v>39</v>
      </c>
      <c r="AU203" s="25" t="str">
        <f t="shared" si="112"/>
        <v>OBC</v>
      </c>
      <c r="AV203" s="25" t="str">
        <f t="shared" si="113"/>
        <v>Muslim</v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8</v>
      </c>
      <c r="B204" s="20" t="str">
        <f>IF('S.D. Paste sheet'!B204="","",'S.D. Paste sheet'!B204)</f>
        <v>B</v>
      </c>
      <c r="C204" s="20">
        <f>IF('S.D. Paste sheet'!C204="","",'S.D. Paste sheet'!C204)</f>
        <v>828</v>
      </c>
      <c r="D204" s="20">
        <f>IF('S.D. Paste sheet'!D204="","",'S.D. Paste sheet'!D204)</f>
        <v>44061</v>
      </c>
      <c r="E204" s="20" t="str">
        <f>IF('S.D. Paste sheet'!E204="","",UPPER('S.D. Paste sheet'!E204))</f>
        <v>RUCHIKA MEENA</v>
      </c>
      <c r="F204" s="20" t="str">
        <f>IF('S.D. Paste sheet'!F204="","",'S.D. Paste sheet'!F204)</f>
        <v/>
      </c>
      <c r="G204" s="20" t="str">
        <f>IF('S.D. Paste sheet'!G204="","",UPPER('S.D. Paste sheet'!G204))</f>
        <v>MANGI LAL MEENA</v>
      </c>
      <c r="H204" s="20" t="str">
        <f>IF('S.D. Paste sheet'!H204="","",UPPER('S.D. Paste sheet'!H204))</f>
        <v>PUSHPA DEVI</v>
      </c>
      <c r="I204" s="20" t="str">
        <f>IF('S.D. Paste sheet'!I204="","",'S.D. Paste sheet'!I204)</f>
        <v>F</v>
      </c>
      <c r="J204" s="20">
        <f>IF('S.D. Paste sheet'!J204="","",'S.D. Paste sheet'!J204)</f>
        <v>40215</v>
      </c>
      <c r="K204" s="20">
        <f>IF('S.D. Paste sheet'!K204="","",'S.D. Paste sheet'!K204)</f>
        <v>627</v>
      </c>
      <c r="L204" s="20" t="str">
        <f>IF('S.D. Paste sheet'!L204="","",'S.D. Paste sheet'!L204)</f>
        <v/>
      </c>
      <c r="M204" s="20">
        <f>IF('S.D. Paste sheet'!M204="","",'S.D. Paste sheet'!M204)</f>
        <v>67</v>
      </c>
      <c r="N204" s="20">
        <f>IF('S.D. Paste sheet'!N204="","",'S.D. Paste sheet'!N204)</f>
        <v>62</v>
      </c>
      <c r="O204" s="20" t="str">
        <f>IF('S.D. Paste sheet'!O204="","",'S.D. Paste sheet'!O204)</f>
        <v>ST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XXXX8395</v>
      </c>
      <c r="U204" s="20" t="str">
        <f>IF('S.D. Paste sheet'!U204="","",'S.D. Paste sheet'!U204)</f>
        <v/>
      </c>
      <c r="V204" s="20">
        <f>IF('S.D. Paste sheet'!V204="","",'S.D. Paste sheet'!V204)</f>
        <v>9928646118</v>
      </c>
      <c r="W204" s="20" t="str">
        <f>IF('S.D. Paste sheet'!W204="","",'S.D. Paste sheet'!W204)</f>
        <v>AYODHYA COLONY BAR,RAIPUR,BAR,306105</v>
      </c>
      <c r="X204" s="20">
        <f>IF('S.D. Paste sheet'!X204="","",'S.D. Paste sheet'!X204)</f>
        <v>396000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12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29"/>
      <c r="AF204">
        <f>IF(AK204="","",IF(AK204&gt;0,COUNT($AG$2:AG204),""))</f>
        <v>27</v>
      </c>
      <c r="AG204" s="25">
        <f t="shared" si="98"/>
        <v>8</v>
      </c>
      <c r="AH204" s="25" t="str">
        <f t="shared" si="99"/>
        <v>B</v>
      </c>
      <c r="AI204" s="25">
        <f t="shared" si="100"/>
        <v>828</v>
      </c>
      <c r="AJ204" s="25">
        <f t="shared" si="101"/>
        <v>44061</v>
      </c>
      <c r="AK204" s="25" t="str">
        <f t="shared" si="102"/>
        <v>RUCHIKA MEENA</v>
      </c>
      <c r="AL204" s="25" t="str">
        <f t="shared" si="103"/>
        <v/>
      </c>
      <c r="AM204" s="25" t="str">
        <f t="shared" si="104"/>
        <v>MANGI LAL MEENA</v>
      </c>
      <c r="AN204" s="25" t="str">
        <f t="shared" si="105"/>
        <v>PUSHPA DEVI</v>
      </c>
      <c r="AO204" s="25" t="str">
        <f t="shared" si="106"/>
        <v>F</v>
      </c>
      <c r="AP204" s="25">
        <f t="shared" si="107"/>
        <v>40215</v>
      </c>
      <c r="AQ204" s="25">
        <f t="shared" si="108"/>
        <v>627</v>
      </c>
      <c r="AR204" s="25" t="str">
        <f t="shared" si="109"/>
        <v/>
      </c>
      <c r="AS204" s="25">
        <f t="shared" si="110"/>
        <v>67</v>
      </c>
      <c r="AT204" s="25">
        <f t="shared" si="111"/>
        <v>62</v>
      </c>
      <c r="AU204" s="25" t="str">
        <f t="shared" si="112"/>
        <v>ST</v>
      </c>
      <c r="AV204" s="25" t="str">
        <f t="shared" si="113"/>
        <v>Hindu</v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8</v>
      </c>
      <c r="B205" s="20" t="str">
        <f>IF('S.D. Paste sheet'!B205="","",'S.D. Paste sheet'!B205)</f>
        <v>B</v>
      </c>
      <c r="C205" s="20">
        <f>IF('S.D. Paste sheet'!C205="","",'S.D. Paste sheet'!C205)</f>
        <v>820</v>
      </c>
      <c r="D205" s="20">
        <f>IF('S.D. Paste sheet'!D205="","",'S.D. Paste sheet'!D205)</f>
        <v>44061</v>
      </c>
      <c r="E205" s="20" t="str">
        <f>IF('S.D. Paste sheet'!E205="","",UPPER('S.D. Paste sheet'!E205))</f>
        <v>SANIYA KHINCHI</v>
      </c>
      <c r="F205" s="20" t="str">
        <f>IF('S.D. Paste sheet'!F205="","",'S.D. Paste sheet'!F205)</f>
        <v/>
      </c>
      <c r="G205" s="20" t="str">
        <f>IF('S.D. Paste sheet'!G205="","",UPPER('S.D. Paste sheet'!G205))</f>
        <v>SHABEER KHAN</v>
      </c>
      <c r="H205" s="20" t="str">
        <f>IF('S.D. Paste sheet'!H205="","",UPPER('S.D. Paste sheet'!H205))</f>
        <v>FARJANA BANO</v>
      </c>
      <c r="I205" s="20" t="str">
        <f>IF('S.D. Paste sheet'!I205="","",'S.D. Paste sheet'!I205)</f>
        <v>F</v>
      </c>
      <c r="J205" s="20">
        <f>IF('S.D. Paste sheet'!J205="","",'S.D. Paste sheet'!J205)</f>
        <v>41091</v>
      </c>
      <c r="K205" s="20">
        <f>IF('S.D. Paste sheet'!K205="","",'S.D. Paste sheet'!K205)</f>
        <v>628</v>
      </c>
      <c r="L205" s="20" t="str">
        <f>IF('S.D. Paste sheet'!L205="","",'S.D. Paste sheet'!L205)</f>
        <v/>
      </c>
      <c r="M205" s="20">
        <f>IF('S.D. Paste sheet'!M205="","",'S.D. Paste sheet'!M205)</f>
        <v>67</v>
      </c>
      <c r="N205" s="20">
        <f>IF('S.D. Paste sheet'!N205="","",'S.D. Paste sheet'!N205)</f>
        <v>66</v>
      </c>
      <c r="O205" s="20" t="str">
        <f>IF('S.D. Paste sheet'!O205="","",'S.D. Paste sheet'!O205)</f>
        <v>OBC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XXXX4230</v>
      </c>
      <c r="U205" s="20" t="str">
        <f>IF('S.D. Paste sheet'!U205="","",'S.D. Paste sheet'!U205)</f>
        <v/>
      </c>
      <c r="V205" s="20">
        <f>IF('S.D. Paste sheet'!V205="","",'S.D. Paste sheet'!V205)</f>
        <v>9887567575</v>
      </c>
      <c r="W205" s="20" t="str">
        <f>IF('S.D. Paste sheet'!W205="","",'S.D. Paste sheet'!W205)</f>
        <v>BUS STAND BAR,RAIPUR,BAR,306105</v>
      </c>
      <c r="X205" s="20">
        <f>IF('S.D. Paste sheet'!X205="","",'S.D. Paste sheet'!X205)</f>
        <v>40000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10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>
        <f>IF(AK205="","",IF(AK205&gt;0,COUNT($AG$2:AG205),""))</f>
        <v>28</v>
      </c>
      <c r="AG205" s="25">
        <f t="shared" si="98"/>
        <v>8</v>
      </c>
      <c r="AH205" s="25" t="str">
        <f t="shared" si="99"/>
        <v>B</v>
      </c>
      <c r="AI205" s="25">
        <f t="shared" si="100"/>
        <v>820</v>
      </c>
      <c r="AJ205" s="25">
        <f t="shared" si="101"/>
        <v>44061</v>
      </c>
      <c r="AK205" s="25" t="str">
        <f t="shared" si="102"/>
        <v>SANIYA KHINCHI</v>
      </c>
      <c r="AL205" s="25" t="str">
        <f t="shared" si="103"/>
        <v/>
      </c>
      <c r="AM205" s="25" t="str">
        <f t="shared" si="104"/>
        <v>SHABEER KHAN</v>
      </c>
      <c r="AN205" s="25" t="str">
        <f t="shared" si="105"/>
        <v>FARJANA BANO</v>
      </c>
      <c r="AO205" s="25" t="str">
        <f t="shared" si="106"/>
        <v>F</v>
      </c>
      <c r="AP205" s="25">
        <f t="shared" si="107"/>
        <v>41091</v>
      </c>
      <c r="AQ205" s="25">
        <f t="shared" si="108"/>
        <v>628</v>
      </c>
      <c r="AR205" s="25" t="str">
        <f t="shared" si="109"/>
        <v/>
      </c>
      <c r="AS205" s="25">
        <f t="shared" si="110"/>
        <v>67</v>
      </c>
      <c r="AT205" s="25">
        <f t="shared" si="111"/>
        <v>66</v>
      </c>
      <c r="AU205" s="25" t="str">
        <f t="shared" si="112"/>
        <v>OBC</v>
      </c>
      <c r="AV205" s="25" t="str">
        <f t="shared" si="113"/>
        <v>Hindu</v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8</v>
      </c>
      <c r="B206" s="20" t="str">
        <f>IF('S.D. Paste sheet'!B206="","",'S.D. Paste sheet'!B206)</f>
        <v>B</v>
      </c>
      <c r="C206" s="20">
        <f>IF('S.D. Paste sheet'!C206="","",'S.D. Paste sheet'!C206)</f>
        <v>410</v>
      </c>
      <c r="D206" s="20">
        <f>IF('S.D. Paste sheet'!D206="","",'S.D. Paste sheet'!D206)</f>
        <v>42215</v>
      </c>
      <c r="E206" s="20" t="str">
        <f>IF('S.D. Paste sheet'!E206="","",UPPER('S.D. Paste sheet'!E206))</f>
        <v>SHARAWAN NAYAK</v>
      </c>
      <c r="F206" s="20" t="str">
        <f>IF('S.D. Paste sheet'!F206="","",'S.D. Paste sheet'!F206)</f>
        <v/>
      </c>
      <c r="G206" s="20" t="str">
        <f>IF('S.D. Paste sheet'!G206="","",UPPER('S.D. Paste sheet'!G206))</f>
        <v>JAGDISH NAYAK</v>
      </c>
      <c r="H206" s="20" t="str">
        <f>IF('S.D. Paste sheet'!H206="","",UPPER('S.D. Paste sheet'!H206))</f>
        <v>PREM DEVI</v>
      </c>
      <c r="I206" s="20" t="str">
        <f>IF('S.D. Paste sheet'!I206="","",'S.D. Paste sheet'!I206)</f>
        <v>M</v>
      </c>
      <c r="J206" s="20">
        <f>IF('S.D. Paste sheet'!J206="","",'S.D. Paste sheet'!J206)</f>
        <v>39634</v>
      </c>
      <c r="K206" s="20">
        <f>IF('S.D. Paste sheet'!K206="","",'S.D. Paste sheet'!K206)</f>
        <v>629</v>
      </c>
      <c r="L206" s="20" t="str">
        <f>IF('S.D. Paste sheet'!L206="","",'S.D. Paste sheet'!L206)</f>
        <v/>
      </c>
      <c r="M206" s="20">
        <f>IF('S.D. Paste sheet'!M206="","",'S.D. Paste sheet'!M206)</f>
        <v>67</v>
      </c>
      <c r="N206" s="20">
        <f>IF('S.D. Paste sheet'!N206="","",'S.D. Paste sheet'!N206)</f>
        <v>0</v>
      </c>
      <c r="O206" s="20" t="str">
        <f>IF('S.D. Paste sheet'!O206="","",'S.D. Paste sheet'!O206)</f>
        <v>SC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XXXX5727</v>
      </c>
      <c r="U206" s="20" t="str">
        <f>IF('S.D. Paste sheet'!U206="","",'S.D. Paste sheet'!U206)</f>
        <v/>
      </c>
      <c r="V206" s="20">
        <f>IF('S.D. Paste sheet'!V206="","",'S.D. Paste sheet'!V206)</f>
        <v>9001557646</v>
      </c>
      <c r="W206" s="20" t="str">
        <f>IF('S.D. Paste sheet'!W206="","",'S.D. Paste sheet'!W206)</f>
        <v>NAYKO KA BADIYA,RAIPUR,BAR,306105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2</v>
      </c>
      <c r="AE206" s="29"/>
      <c r="AF206">
        <f>IF(AK206="","",IF(AK206&gt;0,COUNT($AG$2:AG206),""))</f>
        <v>29</v>
      </c>
      <c r="AG206" s="25">
        <f t="shared" si="98"/>
        <v>8</v>
      </c>
      <c r="AH206" s="25" t="str">
        <f t="shared" si="99"/>
        <v>B</v>
      </c>
      <c r="AI206" s="25">
        <f t="shared" si="100"/>
        <v>410</v>
      </c>
      <c r="AJ206" s="25">
        <f t="shared" si="101"/>
        <v>42215</v>
      </c>
      <c r="AK206" s="25" t="str">
        <f t="shared" si="102"/>
        <v>SHARAWAN NAYAK</v>
      </c>
      <c r="AL206" s="25" t="str">
        <f t="shared" si="103"/>
        <v/>
      </c>
      <c r="AM206" s="25" t="str">
        <f t="shared" si="104"/>
        <v>JAGDISH NAYAK</v>
      </c>
      <c r="AN206" s="25" t="str">
        <f t="shared" si="105"/>
        <v>PREM DEVI</v>
      </c>
      <c r="AO206" s="25" t="str">
        <f t="shared" si="106"/>
        <v>M</v>
      </c>
      <c r="AP206" s="25">
        <f t="shared" si="107"/>
        <v>39634</v>
      </c>
      <c r="AQ206" s="25">
        <f t="shared" si="108"/>
        <v>629</v>
      </c>
      <c r="AR206" s="25" t="str">
        <f t="shared" si="109"/>
        <v/>
      </c>
      <c r="AS206" s="25">
        <f t="shared" si="110"/>
        <v>67</v>
      </c>
      <c r="AT206" s="25">
        <f t="shared" si="111"/>
        <v>0</v>
      </c>
      <c r="AU206" s="25" t="str">
        <f t="shared" si="112"/>
        <v>SC</v>
      </c>
      <c r="AV206" s="25" t="str">
        <f t="shared" si="113"/>
        <v>Hindu</v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8</v>
      </c>
      <c r="B207" s="20" t="str">
        <f>IF('S.D. Paste sheet'!B207="","",'S.D. Paste sheet'!B207)</f>
        <v>B</v>
      </c>
      <c r="C207" s="20">
        <f>IF('S.D. Paste sheet'!C207="","",'S.D. Paste sheet'!C207)</f>
        <v>818</v>
      </c>
      <c r="D207" s="20">
        <f>IF('S.D. Paste sheet'!D207="","",'S.D. Paste sheet'!D207)</f>
        <v>44061</v>
      </c>
      <c r="E207" s="20" t="str">
        <f>IF('S.D. Paste sheet'!E207="","",UPPER('S.D. Paste sheet'!E207))</f>
        <v>SHIV KANWAR</v>
      </c>
      <c r="F207" s="20" t="str">
        <f>IF('S.D. Paste sheet'!F207="","",'S.D. Paste sheet'!F207)</f>
        <v/>
      </c>
      <c r="G207" s="20" t="str">
        <f>IF('S.D. Paste sheet'!G207="","",UPPER('S.D. Paste sheet'!G207))</f>
        <v>UDAI SINGH</v>
      </c>
      <c r="H207" s="20" t="str">
        <f>IF('S.D. Paste sheet'!H207="","",UPPER('S.D. Paste sheet'!H207))</f>
        <v>PREM KANWAR</v>
      </c>
      <c r="I207" s="20" t="str">
        <f>IF('S.D. Paste sheet'!I207="","",'S.D. Paste sheet'!I207)</f>
        <v>F</v>
      </c>
      <c r="J207" s="20">
        <f>IF('S.D. Paste sheet'!J207="","",'S.D. Paste sheet'!J207)</f>
        <v>40221</v>
      </c>
      <c r="K207" s="20">
        <f>IF('S.D. Paste sheet'!K207="","",'S.D. Paste sheet'!K207)</f>
        <v>630</v>
      </c>
      <c r="L207" s="20" t="str">
        <f>IF('S.D. Paste sheet'!L207="","",'S.D. Paste sheet'!L207)</f>
        <v/>
      </c>
      <c r="M207" s="20">
        <f>IF('S.D. Paste sheet'!M207="","",'S.D. Paste sheet'!M207)</f>
        <v>67</v>
      </c>
      <c r="N207" s="20">
        <f>IF('S.D. Paste sheet'!N207="","",'S.D. Paste sheet'!N207)</f>
        <v>59</v>
      </c>
      <c r="O207" s="20" t="str">
        <f>IF('S.D. Paste sheet'!O207="","",'S.D. Paste sheet'!O207)</f>
        <v>GEN</v>
      </c>
      <c r="P207" s="20" t="str">
        <f>IF('S.D. Paste sheet'!P207="","",'S.D. Paste sheet'!P207)</f>
        <v>Hindu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XXXX6863</v>
      </c>
      <c r="U207" s="20" t="str">
        <f>IF('S.D. Paste sheet'!U207="","",'S.D. Paste sheet'!U207)</f>
        <v/>
      </c>
      <c r="V207" s="20">
        <f>IF('S.D. Paste sheet'!V207="","",'S.D. Paste sheet'!V207)</f>
        <v>8619181120</v>
      </c>
      <c r="W207" s="20" t="str">
        <f>IF('S.D. Paste sheet'!W207="","",'S.D. Paste sheet'!W207)</f>
        <v>MAKADWALI , DEEPAWAS,RAIPUR,MAKADWALI,306304</v>
      </c>
      <c r="X207" s="20">
        <f>IF('S.D. Paste sheet'!X207="","",'S.D. Paste sheet'!X207)</f>
        <v>44000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No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4</v>
      </c>
      <c r="AE207" s="29"/>
      <c r="AF207">
        <f>IF(AK207="","",IF(AK207&gt;0,COUNT($AG$2:AG207),""))</f>
        <v>30</v>
      </c>
      <c r="AG207" s="25">
        <f t="shared" si="98"/>
        <v>8</v>
      </c>
      <c r="AH207" s="25" t="str">
        <f t="shared" si="99"/>
        <v>B</v>
      </c>
      <c r="AI207" s="25">
        <f t="shared" si="100"/>
        <v>818</v>
      </c>
      <c r="AJ207" s="25">
        <f t="shared" si="101"/>
        <v>44061</v>
      </c>
      <c r="AK207" s="25" t="str">
        <f t="shared" si="102"/>
        <v>SHIV KANWAR</v>
      </c>
      <c r="AL207" s="25" t="str">
        <f t="shared" si="103"/>
        <v/>
      </c>
      <c r="AM207" s="25" t="str">
        <f t="shared" si="104"/>
        <v>UDAI SINGH</v>
      </c>
      <c r="AN207" s="25" t="str">
        <f t="shared" si="105"/>
        <v>PREM KANWAR</v>
      </c>
      <c r="AO207" s="25" t="str">
        <f t="shared" si="106"/>
        <v>F</v>
      </c>
      <c r="AP207" s="25">
        <f t="shared" si="107"/>
        <v>40221</v>
      </c>
      <c r="AQ207" s="25">
        <f t="shared" si="108"/>
        <v>630</v>
      </c>
      <c r="AR207" s="25" t="str">
        <f t="shared" si="109"/>
        <v/>
      </c>
      <c r="AS207" s="25">
        <f t="shared" si="110"/>
        <v>67</v>
      </c>
      <c r="AT207" s="25">
        <f t="shared" si="111"/>
        <v>59</v>
      </c>
      <c r="AU207" s="25" t="str">
        <f t="shared" si="112"/>
        <v>GEN</v>
      </c>
      <c r="AV207" s="25" t="str">
        <f t="shared" si="113"/>
        <v>Hindu</v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8</v>
      </c>
      <c r="B208" s="20" t="str">
        <f>IF('S.D. Paste sheet'!B208="","",'S.D. Paste sheet'!B208)</f>
        <v>B</v>
      </c>
      <c r="C208" s="20">
        <f>IF('S.D. Paste sheet'!C208="","",'S.D. Paste sheet'!C208)</f>
        <v>419</v>
      </c>
      <c r="D208" s="20">
        <f>IF('S.D. Paste sheet'!D208="","",'S.D. Paste sheet'!D208)</f>
        <v>42500</v>
      </c>
      <c r="E208" s="20" t="str">
        <f>IF('S.D. Paste sheet'!E208="","",UPPER('S.D. Paste sheet'!E208))</f>
        <v>SOIL</v>
      </c>
      <c r="F208" s="20" t="str">
        <f>IF('S.D. Paste sheet'!F208="","",'S.D. Paste sheet'!F208)</f>
        <v/>
      </c>
      <c r="G208" s="20" t="str">
        <f>IF('S.D. Paste sheet'!G208="","",UPPER('S.D. Paste sheet'!G208))</f>
        <v>AKBAR</v>
      </c>
      <c r="H208" s="20" t="str">
        <f>IF('S.D. Paste sheet'!H208="","",UPPER('S.D. Paste sheet'!H208))</f>
        <v>BIBIDA</v>
      </c>
      <c r="I208" s="20" t="str">
        <f>IF('S.D. Paste sheet'!I208="","",'S.D. Paste sheet'!I208)</f>
        <v>M</v>
      </c>
      <c r="J208" s="20">
        <f>IF('S.D. Paste sheet'!J208="","",'S.D. Paste sheet'!J208)</f>
        <v>39873</v>
      </c>
      <c r="K208" s="20">
        <f>IF('S.D. Paste sheet'!K208="","",'S.D. Paste sheet'!K208)</f>
        <v>631</v>
      </c>
      <c r="L208" s="20" t="str">
        <f>IF('S.D. Paste sheet'!L208="","",'S.D. Paste sheet'!L208)</f>
        <v/>
      </c>
      <c r="M208" s="20">
        <f>IF('S.D. Paste sheet'!M208="","",'S.D. Paste sheet'!M208)</f>
        <v>67</v>
      </c>
      <c r="N208" s="20">
        <f>IF('S.D. Paste sheet'!N208="","",'S.D. Paste sheet'!N208)</f>
        <v>24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XXXX3898</v>
      </c>
      <c r="U208" s="20" t="str">
        <f>IF('S.D. Paste sheet'!U208="","",'S.D. Paste sheet'!U208)</f>
        <v/>
      </c>
      <c r="V208" s="20">
        <f>IF('S.D. Paste sheet'!V208="","",'S.D. Paste sheet'!V208)</f>
        <v>8290706369</v>
      </c>
      <c r="W208" s="20" t="str">
        <f>IF('S.D. Paste sheet'!W208="","",'S.D. Paste sheet'!W208)</f>
        <v>NEAR POWER HOUSE,RAIPUR,BAR,306105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0</v>
      </c>
      <c r="AE208" s="29"/>
      <c r="AF208">
        <f>IF(AK208="","",IF(AK208&gt;0,COUNT($AG$2:AG208),""))</f>
        <v>31</v>
      </c>
      <c r="AG208" s="25">
        <f t="shared" si="98"/>
        <v>8</v>
      </c>
      <c r="AH208" s="25" t="str">
        <f t="shared" si="99"/>
        <v>B</v>
      </c>
      <c r="AI208" s="25">
        <f t="shared" si="100"/>
        <v>419</v>
      </c>
      <c r="AJ208" s="25">
        <f t="shared" si="101"/>
        <v>42500</v>
      </c>
      <c r="AK208" s="25" t="str">
        <f t="shared" si="102"/>
        <v>SOIL</v>
      </c>
      <c r="AL208" s="25" t="str">
        <f t="shared" si="103"/>
        <v/>
      </c>
      <c r="AM208" s="25" t="str">
        <f t="shared" si="104"/>
        <v>AKBAR</v>
      </c>
      <c r="AN208" s="25" t="str">
        <f t="shared" si="105"/>
        <v>BIBIDA</v>
      </c>
      <c r="AO208" s="25" t="str">
        <f t="shared" si="106"/>
        <v>M</v>
      </c>
      <c r="AP208" s="25">
        <f t="shared" si="107"/>
        <v>39873</v>
      </c>
      <c r="AQ208" s="25">
        <f t="shared" si="108"/>
        <v>631</v>
      </c>
      <c r="AR208" s="25" t="str">
        <f t="shared" si="109"/>
        <v/>
      </c>
      <c r="AS208" s="25">
        <f t="shared" si="110"/>
        <v>67</v>
      </c>
      <c r="AT208" s="25">
        <f t="shared" si="111"/>
        <v>24</v>
      </c>
      <c r="AU208" s="25" t="str">
        <f t="shared" si="112"/>
        <v>OBC</v>
      </c>
      <c r="AV208" s="25" t="str">
        <f t="shared" si="113"/>
        <v>Muslim</v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8</v>
      </c>
      <c r="B209" s="20" t="str">
        <f>IF('S.D. Paste sheet'!B209="","",'S.D. Paste sheet'!B209)</f>
        <v>C</v>
      </c>
      <c r="C209" s="20">
        <f>IF('S.D. Paste sheet'!C209="","",'S.D. Paste sheet'!C209)</f>
        <v>819</v>
      </c>
      <c r="D209" s="20">
        <f>IF('S.D. Paste sheet'!D209="","",'S.D. Paste sheet'!D209)</f>
        <v>44061</v>
      </c>
      <c r="E209" s="20" t="str">
        <f>IF('S.D. Paste sheet'!E209="","",UPPER('S.D. Paste sheet'!E209))</f>
        <v>TANISH BHAYAL</v>
      </c>
      <c r="F209" s="20" t="str">
        <f>IF('S.D. Paste sheet'!F209="","",'S.D. Paste sheet'!F209)</f>
        <v/>
      </c>
      <c r="G209" s="20" t="str">
        <f>IF('S.D. Paste sheet'!G209="","",UPPER('S.D. Paste sheet'!G209))</f>
        <v>SWARNJEET BHAYAL</v>
      </c>
      <c r="H209" s="20" t="str">
        <f>IF('S.D. Paste sheet'!H209="","",UPPER('S.D. Paste sheet'!H209))</f>
        <v>NIRMA BHAYAL</v>
      </c>
      <c r="I209" s="20" t="str">
        <f>IF('S.D. Paste sheet'!I209="","",'S.D. Paste sheet'!I209)</f>
        <v>M</v>
      </c>
      <c r="J209" s="20">
        <f>IF('S.D. Paste sheet'!J209="","",'S.D. Paste sheet'!J209)</f>
        <v>40662</v>
      </c>
      <c r="K209" s="20">
        <f>IF('S.D. Paste sheet'!K209="","",'S.D. Paste sheet'!K209)</f>
        <v>632</v>
      </c>
      <c r="L209" s="20" t="str">
        <f>IF('S.D. Paste sheet'!L209="","",'S.D. Paste sheet'!L209)</f>
        <v/>
      </c>
      <c r="M209" s="20">
        <f>IF('S.D. Paste sheet'!M209="","",'S.D. Paste sheet'!M209)</f>
        <v>67</v>
      </c>
      <c r="N209" s="20">
        <f>IF('S.D. Paste sheet'!N209="","",'S.D. Paste sheet'!N209)</f>
        <v>54</v>
      </c>
      <c r="O209" s="20" t="str">
        <f>IF('S.D. Paste sheet'!O209="","",'S.D. Paste sheet'!O209)</f>
        <v>SC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XXXX2742</v>
      </c>
      <c r="U209" s="20" t="str">
        <f>IF('S.D. Paste sheet'!U209="","",'S.D. Paste sheet'!U209)</f>
        <v/>
      </c>
      <c r="V209" s="20">
        <f>IF('S.D. Paste sheet'!V209="","",'S.D. Paste sheet'!V209)</f>
        <v>8005502706</v>
      </c>
      <c r="W209" s="20" t="str">
        <f>IF('S.D. Paste sheet'!W209="","",'S.D. Paste sheet'!W209)</f>
        <v>BHAYAL NIWAS, JODHPUR ROAD, BAR,RAIPUR,BAR,306105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29"/>
      <c r="AF209">
        <f>IF(AK209="","",IF(AK209&gt;0,COUNT($AG$2:AG209),""))</f>
        <v>32</v>
      </c>
      <c r="AG209" s="25">
        <f t="shared" si="98"/>
        <v>8</v>
      </c>
      <c r="AH209" s="25" t="str">
        <f t="shared" si="99"/>
        <v>C</v>
      </c>
      <c r="AI209" s="25">
        <f t="shared" si="100"/>
        <v>819</v>
      </c>
      <c r="AJ209" s="25">
        <f t="shared" si="101"/>
        <v>44061</v>
      </c>
      <c r="AK209" s="25" t="str">
        <f t="shared" si="102"/>
        <v>TANISH BHAYAL</v>
      </c>
      <c r="AL209" s="25" t="str">
        <f t="shared" si="103"/>
        <v/>
      </c>
      <c r="AM209" s="25" t="str">
        <f t="shared" si="104"/>
        <v>SWARNJEET BHAYAL</v>
      </c>
      <c r="AN209" s="25" t="str">
        <f t="shared" si="105"/>
        <v>NIRMA BHAYAL</v>
      </c>
      <c r="AO209" s="25" t="str">
        <f t="shared" si="106"/>
        <v>M</v>
      </c>
      <c r="AP209" s="25">
        <f t="shared" si="107"/>
        <v>40662</v>
      </c>
      <c r="AQ209" s="25">
        <f t="shared" si="108"/>
        <v>632</v>
      </c>
      <c r="AR209" s="25" t="str">
        <f t="shared" si="109"/>
        <v/>
      </c>
      <c r="AS209" s="25">
        <f t="shared" si="110"/>
        <v>67</v>
      </c>
      <c r="AT209" s="25">
        <f t="shared" si="111"/>
        <v>54</v>
      </c>
      <c r="AU209" s="25" t="str">
        <f t="shared" si="112"/>
        <v>SC</v>
      </c>
      <c r="AV209" s="25" t="str">
        <f t="shared" si="113"/>
        <v>Hindu</v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8</v>
      </c>
      <c r="B210" s="20" t="str">
        <f>IF('S.D. Paste sheet'!B210="","",'S.D. Paste sheet'!B210)</f>
        <v>C</v>
      </c>
      <c r="C210" s="20">
        <f>IF('S.D. Paste sheet'!C210="","",'S.D. Paste sheet'!C210)</f>
        <v>435</v>
      </c>
      <c r="D210" s="20">
        <f>IF('S.D. Paste sheet'!D210="","",'S.D. Paste sheet'!D210)</f>
        <v>42557</v>
      </c>
      <c r="E210" s="20" t="str">
        <f>IF('S.D. Paste sheet'!E210="","",UPPER('S.D. Paste sheet'!E210))</f>
        <v>VANSH SAHU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MAYA DEVI</v>
      </c>
      <c r="I210" s="20" t="str">
        <f>IF('S.D. Paste sheet'!I210="","",'S.D. Paste sheet'!I210)</f>
        <v>M</v>
      </c>
      <c r="J210" s="20">
        <f>IF('S.D. Paste sheet'!J210="","",'S.D. Paste sheet'!J210)</f>
        <v>40335</v>
      </c>
      <c r="K210" s="20">
        <f>IF('S.D. Paste sheet'!K210="","",'S.D. Paste sheet'!K210)</f>
        <v>633</v>
      </c>
      <c r="L210" s="20" t="str">
        <f>IF('S.D. Paste sheet'!L210="","",'S.D. Paste sheet'!L210)</f>
        <v/>
      </c>
      <c r="M210" s="20">
        <f>IF('S.D. Paste sheet'!M210="","",'S.D. Paste sheet'!M210)</f>
        <v>67</v>
      </c>
      <c r="N210" s="20">
        <f>IF('S.D. Paste sheet'!N210="","",'S.D. Paste sheet'!N210)</f>
        <v>39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XXXX7209</v>
      </c>
      <c r="U210" s="20" t="str">
        <f>IF('S.D. Paste sheet'!U210="","",'S.D. Paste sheet'!U210)</f>
        <v/>
      </c>
      <c r="V210" s="20">
        <f>IF('S.D. Paste sheet'!V210="","",'S.D. Paste sheet'!V210)</f>
        <v>9799382577</v>
      </c>
      <c r="W210" s="20" t="str">
        <f>IF('S.D. Paste sheet'!W210="","",'S.D. Paste sheet'!W210)</f>
        <v>NAI COLONY BAR,RAIPUR,BAR,306105</v>
      </c>
      <c r="X210" s="20">
        <f>IF('S.D. Paste sheet'!X210="","",'S.D. Paste sheet'!X210)</f>
        <v>36000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>
        <f>IF(AK210="","",IF(AK210&gt;0,COUNT($AG$2:AG210),""))</f>
        <v>33</v>
      </c>
      <c r="AG210" s="25">
        <f t="shared" si="98"/>
        <v>8</v>
      </c>
      <c r="AH210" s="25" t="str">
        <f t="shared" si="99"/>
        <v>C</v>
      </c>
      <c r="AI210" s="25">
        <f t="shared" si="100"/>
        <v>435</v>
      </c>
      <c r="AJ210" s="25">
        <f t="shared" si="101"/>
        <v>42557</v>
      </c>
      <c r="AK210" s="25" t="str">
        <f t="shared" si="102"/>
        <v>VANSH SAHU</v>
      </c>
      <c r="AL210" s="25" t="str">
        <f t="shared" si="103"/>
        <v/>
      </c>
      <c r="AM210" s="25" t="str">
        <f t="shared" si="104"/>
        <v>SHANKAR LAL</v>
      </c>
      <c r="AN210" s="25" t="str">
        <f t="shared" si="105"/>
        <v>MAYA DEVI</v>
      </c>
      <c r="AO210" s="25" t="str">
        <f t="shared" si="106"/>
        <v>M</v>
      </c>
      <c r="AP210" s="25">
        <f t="shared" si="107"/>
        <v>40335</v>
      </c>
      <c r="AQ210" s="25">
        <f t="shared" si="108"/>
        <v>633</v>
      </c>
      <c r="AR210" s="25" t="str">
        <f t="shared" si="109"/>
        <v/>
      </c>
      <c r="AS210" s="25">
        <f t="shared" si="110"/>
        <v>67</v>
      </c>
      <c r="AT210" s="25">
        <f t="shared" si="111"/>
        <v>39</v>
      </c>
      <c r="AU210" s="25" t="str">
        <f t="shared" si="112"/>
        <v>OBC</v>
      </c>
      <c r="AV210" s="25" t="str">
        <f t="shared" si="113"/>
        <v>Hindu</v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8</v>
      </c>
      <c r="B211" s="20" t="str">
        <f>IF('S.D. Paste sheet'!B211="","",'S.D. Paste sheet'!B211)</f>
        <v>C</v>
      </c>
      <c r="C211" s="20">
        <f>IF('S.D. Paste sheet'!C211="","",'S.D. Paste sheet'!C211)</f>
        <v>816</v>
      </c>
      <c r="D211" s="20">
        <f>IF('S.D. Paste sheet'!D211="","",'S.D. Paste sheet'!D211)</f>
        <v>44061</v>
      </c>
      <c r="E211" s="20" t="str">
        <f>IF('S.D. Paste sheet'!E211="","",UPPER('S.D. Paste sheet'!E211))</f>
        <v>VIKASH GURJAR</v>
      </c>
      <c r="F211" s="20" t="str">
        <f>IF('S.D. Paste sheet'!F211="","",'S.D. Paste sheet'!F211)</f>
        <v/>
      </c>
      <c r="G211" s="20" t="str">
        <f>IF('S.D. Paste sheet'!G211="","",UPPER('S.D. Paste sheet'!G211))</f>
        <v>CHENA RAM</v>
      </c>
      <c r="H211" s="20" t="str">
        <f>IF('S.D. Paste sheet'!H211="","",UPPER('S.D. Paste sheet'!H211))</f>
        <v>LALI</v>
      </c>
      <c r="I211" s="20" t="str">
        <f>IF('S.D. Paste sheet'!I211="","",'S.D. Paste sheet'!I211)</f>
        <v>M</v>
      </c>
      <c r="J211" s="20">
        <f>IF('S.D. Paste sheet'!J211="","",'S.D. Paste sheet'!J211)</f>
        <v>40041</v>
      </c>
      <c r="K211" s="20">
        <f>IF('S.D. Paste sheet'!K211="","",'S.D. Paste sheet'!K211)</f>
        <v>634</v>
      </c>
      <c r="L211" s="20" t="str">
        <f>IF('S.D. Paste sheet'!L211="","",'S.D. Paste sheet'!L211)</f>
        <v/>
      </c>
      <c r="M211" s="20">
        <f>IF('S.D. Paste sheet'!M211="","",'S.D. Paste sheet'!M211)</f>
        <v>67</v>
      </c>
      <c r="N211" s="20">
        <f>IF('S.D. Paste sheet'!N211="","",'S.D. Paste sheet'!N211)</f>
        <v>60</v>
      </c>
      <c r="O211" s="20" t="str">
        <f>IF('S.D. Paste sheet'!O211="","",'S.D. Paste sheet'!O211)</f>
        <v>SBC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XXXX6081</v>
      </c>
      <c r="U211" s="20" t="str">
        <f>IF('S.D. Paste sheet'!U211="","",'S.D. Paste sheet'!U211)</f>
        <v>VVWWGOP</v>
      </c>
      <c r="V211" s="20">
        <f>IF('S.D. Paste sheet'!V211="","",'S.D. Paste sheet'!V211)</f>
        <v>6377701105</v>
      </c>
      <c r="W211" s="20" t="str">
        <f>IF('S.D. Paste sheet'!W211="","",'S.D. Paste sheet'!W211)</f>
        <v>GURJARO KA BAS ,RAIPUR,HAJIWAS,BAR,306105</v>
      </c>
      <c r="X211" s="20">
        <f>IF('S.D. Paste sheet'!X211="","",'S.D. Paste sheet'!X211)</f>
        <v>18000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13</v>
      </c>
      <c r="AC211" s="20" t="str">
        <f>IF('S.D. Paste sheet'!AC211="","",'S.D. Paste sheet'!AC211)</f>
        <v>None</v>
      </c>
      <c r="AD211" s="20">
        <f>IF('S.D. Paste sheet'!AD211="","",'S.D. Paste sheet'!AD211)</f>
        <v>1</v>
      </c>
      <c r="AE211" s="29"/>
      <c r="AF211">
        <f>IF(AK211="","",IF(AK211&gt;0,COUNT($AG$2:AG211),""))</f>
        <v>34</v>
      </c>
      <c r="AG211" s="25">
        <f t="shared" si="98"/>
        <v>8</v>
      </c>
      <c r="AH211" s="25" t="str">
        <f t="shared" si="99"/>
        <v>C</v>
      </c>
      <c r="AI211" s="25">
        <f t="shared" si="100"/>
        <v>816</v>
      </c>
      <c r="AJ211" s="25">
        <f t="shared" si="101"/>
        <v>44061</v>
      </c>
      <c r="AK211" s="25" t="str">
        <f t="shared" si="102"/>
        <v>VIKASH GURJAR</v>
      </c>
      <c r="AL211" s="25" t="str">
        <f t="shared" si="103"/>
        <v/>
      </c>
      <c r="AM211" s="25" t="str">
        <f t="shared" si="104"/>
        <v>CHENA RAM</v>
      </c>
      <c r="AN211" s="25" t="str">
        <f t="shared" si="105"/>
        <v>LALI</v>
      </c>
      <c r="AO211" s="25" t="str">
        <f t="shared" si="106"/>
        <v>M</v>
      </c>
      <c r="AP211" s="25">
        <f t="shared" si="107"/>
        <v>40041</v>
      </c>
      <c r="AQ211" s="25">
        <f t="shared" si="108"/>
        <v>634</v>
      </c>
      <c r="AR211" s="25" t="str">
        <f t="shared" si="109"/>
        <v/>
      </c>
      <c r="AS211" s="25">
        <f t="shared" si="110"/>
        <v>67</v>
      </c>
      <c r="AT211" s="25">
        <f t="shared" si="111"/>
        <v>60</v>
      </c>
      <c r="AU211" s="25" t="str">
        <f t="shared" si="112"/>
        <v>SBC</v>
      </c>
      <c r="AV211" s="25" t="str">
        <f t="shared" si="113"/>
        <v>Hindu</v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8</v>
      </c>
      <c r="B212" s="20" t="str">
        <f>IF('S.D. Paste sheet'!B212="","",'S.D. Paste sheet'!B212)</f>
        <v>C</v>
      </c>
      <c r="C212" s="20">
        <f>IF('S.D. Paste sheet'!C212="","",'S.D. Paste sheet'!C212)</f>
        <v>826</v>
      </c>
      <c r="D212" s="20">
        <f>IF('S.D. Paste sheet'!D212="","",'S.D. Paste sheet'!D212)</f>
        <v>44061</v>
      </c>
      <c r="E212" s="20" t="str">
        <f>IF('S.D. Paste sheet'!E212="","",UPPER('S.D. Paste sheet'!E212))</f>
        <v>YASH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 TANWAR</v>
      </c>
      <c r="I212" s="20" t="str">
        <f>IF('S.D. Paste sheet'!I212="","",'S.D. Paste sheet'!I212)</f>
        <v>M</v>
      </c>
      <c r="J212" s="20">
        <f>IF('S.D. Paste sheet'!J212="","",'S.D. Paste sheet'!J212)</f>
        <v>40381</v>
      </c>
      <c r="K212" s="20">
        <f>IF('S.D. Paste sheet'!K212="","",'S.D. Paste sheet'!K212)</f>
        <v>635</v>
      </c>
      <c r="L212" s="20" t="str">
        <f>IF('S.D. Paste sheet'!L212="","",'S.D. Paste sheet'!L212)</f>
        <v/>
      </c>
      <c r="M212" s="20">
        <f>IF('S.D. Paste sheet'!M212="","",'S.D. Paste sheet'!M212)</f>
        <v>67</v>
      </c>
      <c r="N212" s="20">
        <f>IF('S.D. Paste sheet'!N212="","",'S.D. Paste sheet'!N212)</f>
        <v>67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XXXX1498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NAGAR, JODHPUR ROAD, BAR , PALI,RAIPUR,BAR,306105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12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>
        <f>IF(AK212="","",IF(AK212&gt;0,COUNT($AG$2:AG212),""))</f>
        <v>35</v>
      </c>
      <c r="AG212" s="25">
        <f t="shared" si="98"/>
        <v>8</v>
      </c>
      <c r="AH212" s="25" t="str">
        <f t="shared" si="99"/>
        <v>C</v>
      </c>
      <c r="AI212" s="25">
        <f t="shared" si="100"/>
        <v>826</v>
      </c>
      <c r="AJ212" s="25">
        <f t="shared" si="101"/>
        <v>44061</v>
      </c>
      <c r="AK212" s="25" t="str">
        <f t="shared" si="102"/>
        <v>YASH TANWAR</v>
      </c>
      <c r="AL212" s="25" t="str">
        <f t="shared" si="103"/>
        <v/>
      </c>
      <c r="AM212" s="25" t="str">
        <f t="shared" si="104"/>
        <v>GHANSHYAM TANWAR</v>
      </c>
      <c r="AN212" s="25" t="str">
        <f t="shared" si="105"/>
        <v>SUMAN TANWAR</v>
      </c>
      <c r="AO212" s="25" t="str">
        <f t="shared" si="106"/>
        <v>M</v>
      </c>
      <c r="AP212" s="25">
        <f t="shared" si="107"/>
        <v>40381</v>
      </c>
      <c r="AQ212" s="25">
        <f t="shared" si="108"/>
        <v>635</v>
      </c>
      <c r="AR212" s="25" t="str">
        <f t="shared" si="109"/>
        <v/>
      </c>
      <c r="AS212" s="25">
        <f t="shared" si="110"/>
        <v>67</v>
      </c>
      <c r="AT212" s="25">
        <f t="shared" si="111"/>
        <v>67</v>
      </c>
      <c r="AU212" s="25" t="str">
        <f t="shared" si="112"/>
        <v>SC</v>
      </c>
      <c r="AV212" s="25" t="str">
        <f t="shared" si="113"/>
        <v>Hindu</v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8</v>
      </c>
      <c r="B213" s="20" t="str">
        <f>IF('S.D. Paste sheet'!B213="","",'S.D. Paste sheet'!B213)</f>
        <v>C</v>
      </c>
      <c r="C213" s="20">
        <f>IF('S.D. Paste sheet'!C213="","",'S.D. Paste sheet'!C213)</f>
        <v>555</v>
      </c>
      <c r="D213" s="20">
        <f>IF('S.D. Paste sheet'!D213="","",'S.D. Paste sheet'!D213)</f>
        <v>43286</v>
      </c>
      <c r="E213" s="20" t="str">
        <f>IF('S.D. Paste sheet'!E213="","",UPPER('S.D. Paste sheet'!E213))</f>
        <v>YASHSVI GURJAR</v>
      </c>
      <c r="F213" s="20" t="str">
        <f>IF('S.D. Paste sheet'!F213="","",'S.D. Paste sheet'!F213)</f>
        <v/>
      </c>
      <c r="G213" s="20" t="str">
        <f>IF('S.D. Paste sheet'!G213="","",UPPER('S.D. Paste sheet'!G213))</f>
        <v>SATYA NARAYAN GURJAR</v>
      </c>
      <c r="H213" s="20" t="str">
        <f>IF('S.D. Paste sheet'!H213="","",UPPER('S.D. Paste sheet'!H213))</f>
        <v>RATAN KANWAR</v>
      </c>
      <c r="I213" s="20" t="str">
        <f>IF('S.D. Paste sheet'!I213="","",'S.D. Paste sheet'!I213)</f>
        <v>F</v>
      </c>
      <c r="J213" s="20">
        <f>IF('S.D. Paste sheet'!J213="","",'S.D. Paste sheet'!J213)</f>
        <v>40054</v>
      </c>
      <c r="K213" s="20">
        <f>IF('S.D. Paste sheet'!K213="","",'S.D. Paste sheet'!K213)</f>
        <v>636</v>
      </c>
      <c r="L213" s="20" t="str">
        <f>IF('S.D. Paste sheet'!L213="","",'S.D. Paste sheet'!L213)</f>
        <v/>
      </c>
      <c r="M213" s="20">
        <f>IF('S.D. Paste sheet'!M213="","",'S.D. Paste sheet'!M213)</f>
        <v>67</v>
      </c>
      <c r="N213" s="20">
        <f>IF('S.D. Paste sheet'!N213="","",'S.D. Paste sheet'!N213)</f>
        <v>61</v>
      </c>
      <c r="O213" s="20" t="str">
        <f>IF('S.D. Paste sheet'!O213="","",'S.D. Paste sheet'!O213)</f>
        <v>SBC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XXXX4672</v>
      </c>
      <c r="U213" s="20" t="str">
        <f>IF('S.D. Paste sheet'!U213="","",'S.D. Paste sheet'!U213)</f>
        <v>VBBSZHX</v>
      </c>
      <c r="V213" s="20">
        <f>IF('S.D. Paste sheet'!V213="","",'S.D. Paste sheet'!V213)</f>
        <v>9660470342</v>
      </c>
      <c r="W213" s="20" t="str">
        <f>IF('S.D. Paste sheet'!W213="","",'S.D. Paste sheet'!W213)</f>
        <v>BAR ,Raipur,BAR,306105</v>
      </c>
      <c r="X213" s="20">
        <f>IF('S.D. Paste sheet'!X213="","",'S.D. Paste sheet'!X213)</f>
        <v>36000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1</v>
      </c>
      <c r="AE213" s="29"/>
      <c r="AF213">
        <f>IF(AK213="","",IF(AK213&gt;0,COUNT($AG$2:AG213),""))</f>
        <v>36</v>
      </c>
      <c r="AG213" s="25">
        <f t="shared" si="98"/>
        <v>8</v>
      </c>
      <c r="AH213" s="25" t="str">
        <f t="shared" si="99"/>
        <v>C</v>
      </c>
      <c r="AI213" s="25">
        <f t="shared" si="100"/>
        <v>555</v>
      </c>
      <c r="AJ213" s="25">
        <f t="shared" si="101"/>
        <v>43286</v>
      </c>
      <c r="AK213" s="25" t="str">
        <f t="shared" si="102"/>
        <v>YASHSVI GURJAR</v>
      </c>
      <c r="AL213" s="25" t="str">
        <f t="shared" si="103"/>
        <v/>
      </c>
      <c r="AM213" s="25" t="str">
        <f t="shared" si="104"/>
        <v>SATYA NARAYAN GURJAR</v>
      </c>
      <c r="AN213" s="25" t="str">
        <f t="shared" si="105"/>
        <v>RATAN KANWAR</v>
      </c>
      <c r="AO213" s="25" t="str">
        <f t="shared" si="106"/>
        <v>F</v>
      </c>
      <c r="AP213" s="25">
        <f t="shared" si="107"/>
        <v>40054</v>
      </c>
      <c r="AQ213" s="25">
        <f t="shared" si="108"/>
        <v>636</v>
      </c>
      <c r="AR213" s="25" t="str">
        <f t="shared" si="109"/>
        <v/>
      </c>
      <c r="AS213" s="25">
        <f t="shared" si="110"/>
        <v>67</v>
      </c>
      <c r="AT213" s="25">
        <f t="shared" si="111"/>
        <v>61</v>
      </c>
      <c r="AU213" s="25" t="str">
        <f t="shared" si="112"/>
        <v>SBC</v>
      </c>
      <c r="AV213" s="25" t="str">
        <f t="shared" si="113"/>
        <v>Hindu</v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8</v>
      </c>
      <c r="B214" s="20" t="str">
        <f>IF('S.D. Paste sheet'!B214="","",'S.D. Paste sheet'!B214)</f>
        <v>C</v>
      </c>
      <c r="C214" s="20">
        <f>IF('S.D. Paste sheet'!C214="","",'S.D. Paste sheet'!C214)</f>
        <v>326</v>
      </c>
      <c r="D214" s="20">
        <f>IF('S.D. Paste sheet'!D214="","",'S.D. Paste sheet'!D214)</f>
        <v>42136</v>
      </c>
      <c r="E214" s="20" t="str">
        <f>IF('S.D. Paste sheet'!E214="","",UPPER('S.D. Paste sheet'!E214))</f>
        <v>AKARAM KHAN</v>
      </c>
      <c r="F214" s="20" t="str">
        <f>IF('S.D. Paste sheet'!F214="","",'S.D. Paste sheet'!F214)</f>
        <v/>
      </c>
      <c r="G214" s="20" t="str">
        <f>IF('S.D. Paste sheet'!G214="","",UPPER('S.D. Paste sheet'!G214))</f>
        <v>DHAGLU KHAN</v>
      </c>
      <c r="H214" s="20" t="str">
        <f>IF('S.D. Paste sheet'!H214="","",UPPER('S.D. Paste sheet'!H214))</f>
        <v>KAMLA BANO</v>
      </c>
      <c r="I214" s="20" t="str">
        <f>IF('S.D. Paste sheet'!I214="","",'S.D. Paste sheet'!I214)</f>
        <v>M</v>
      </c>
      <c r="J214" s="20">
        <f>IF('S.D. Paste sheet'!J214="","",'S.D. Paste sheet'!J214)</f>
        <v>40280</v>
      </c>
      <c r="K214" s="20">
        <f>IF('S.D. Paste sheet'!K214="","",'S.D. Paste sheet'!K214)</f>
        <v>701</v>
      </c>
      <c r="L214" s="20" t="str">
        <f>IF('S.D. Paste sheet'!L214="","",'S.D. Paste sheet'!L214)</f>
        <v/>
      </c>
      <c r="M214" s="20">
        <f>IF('S.D. Paste sheet'!M214="","",'S.D. Paste sheet'!M214)</f>
        <v>92</v>
      </c>
      <c r="N214" s="20">
        <f>IF('S.D. Paste sheet'!N214="","",'S.D. Paste sheet'!N214)</f>
        <v>71</v>
      </c>
      <c r="O214" s="20" t="str">
        <f>IF('S.D. Paste sheet'!O214="","",'S.D. Paste sheet'!O214)</f>
        <v>OBC</v>
      </c>
      <c r="P214" s="20" t="str">
        <f>IF('S.D. Paste sheet'!P214="","",'S.D. Paste sheet'!P214)</f>
        <v>Muslim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XXXX0212</v>
      </c>
      <c r="U214" s="20" t="str">
        <f>IF('S.D. Paste sheet'!U214="","",'S.D. Paste sheet'!U214)</f>
        <v>VHOROCJ</v>
      </c>
      <c r="V214" s="20">
        <f>IF('S.D. Paste sheet'!V214="","",'S.D. Paste sheet'!V214)</f>
        <v>9680112865</v>
      </c>
      <c r="W214" s="20" t="str">
        <f>IF('S.D. Paste sheet'!W214="","",'S.D. Paste sheet'!W214)</f>
        <v>MIYAN MAGRI,RAIPUR,BAR,306105</v>
      </c>
      <c r="X214" s="20">
        <f>IF('S.D. Paste sheet'!X214="","",'S.D. Paste sheet'!X214)</f>
        <v>37000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Yes</v>
      </c>
      <c r="AB214" s="20">
        <f>IF('S.D. Paste sheet'!AB214="","",'S.D. Paste sheet'!AB214)</f>
        <v>12</v>
      </c>
      <c r="AC214" s="20" t="str">
        <f>IF('S.D. Paste sheet'!AC214="","",'S.D. Paste sheet'!AC214)</f>
        <v>None</v>
      </c>
      <c r="AD214" s="20">
        <f>IF('S.D. Paste sheet'!AD214="","",'S.D. Paste sheet'!AD214)</f>
        <v>0</v>
      </c>
      <c r="AE214" s="29"/>
      <c r="AF214">
        <f>IF(AK214="","",IF(AK214&gt;0,COUNT($AG$2:AG214),""))</f>
        <v>37</v>
      </c>
      <c r="AG214" s="25">
        <f t="shared" si="98"/>
        <v>8</v>
      </c>
      <c r="AH214" s="25" t="str">
        <f t="shared" si="99"/>
        <v>C</v>
      </c>
      <c r="AI214" s="25">
        <f t="shared" si="100"/>
        <v>326</v>
      </c>
      <c r="AJ214" s="25">
        <f t="shared" si="101"/>
        <v>42136</v>
      </c>
      <c r="AK214" s="25" t="str">
        <f t="shared" si="102"/>
        <v>AKARAM KHAN</v>
      </c>
      <c r="AL214" s="25" t="str">
        <f t="shared" si="103"/>
        <v/>
      </c>
      <c r="AM214" s="25" t="str">
        <f t="shared" si="104"/>
        <v>DHAGLU KHAN</v>
      </c>
      <c r="AN214" s="25" t="str">
        <f t="shared" si="105"/>
        <v>KAMLA BANO</v>
      </c>
      <c r="AO214" s="25" t="str">
        <f t="shared" si="106"/>
        <v>M</v>
      </c>
      <c r="AP214" s="25">
        <f t="shared" si="107"/>
        <v>40280</v>
      </c>
      <c r="AQ214" s="25">
        <f t="shared" si="108"/>
        <v>701</v>
      </c>
      <c r="AR214" s="25" t="str">
        <f t="shared" si="109"/>
        <v/>
      </c>
      <c r="AS214" s="25">
        <f t="shared" si="110"/>
        <v>92</v>
      </c>
      <c r="AT214" s="25">
        <f t="shared" si="111"/>
        <v>71</v>
      </c>
      <c r="AU214" s="25" t="str">
        <f t="shared" si="112"/>
        <v>OBC</v>
      </c>
      <c r="AV214" s="25" t="str">
        <f t="shared" si="113"/>
        <v>Muslim</v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8</v>
      </c>
      <c r="B215" s="20" t="str">
        <f>IF('S.D. Paste sheet'!B215="","",'S.D. Paste sheet'!B215)</f>
        <v>C</v>
      </c>
      <c r="C215" s="20">
        <f>IF('S.D. Paste sheet'!C215="","",'S.D. Paste sheet'!C215)</f>
        <v>640</v>
      </c>
      <c r="D215" s="20">
        <f>IF('S.D. Paste sheet'!D215="","",'S.D. Paste sheet'!D215)</f>
        <v>43661</v>
      </c>
      <c r="E215" s="20" t="str">
        <f>IF('S.D. Paste sheet'!E215="","",UPPER('S.D. Paste sheet'!E215))</f>
        <v>ALTAF SANKHALA</v>
      </c>
      <c r="F215" s="20" t="str">
        <f>IF('S.D. Paste sheet'!F215="","",'S.D. Paste sheet'!F215)</f>
        <v/>
      </c>
      <c r="G215" s="20" t="str">
        <f>IF('S.D. Paste sheet'!G215="","",UPPER('S.D. Paste sheet'!G215))</f>
        <v>NEMA KHAN</v>
      </c>
      <c r="H215" s="20" t="str">
        <f>IF('S.D. Paste sheet'!H215="","",UPPER('S.D. Paste sheet'!H215))</f>
        <v>RAZIYA</v>
      </c>
      <c r="I215" s="20" t="str">
        <f>IF('S.D. Paste sheet'!I215="","",'S.D. Paste sheet'!I215)</f>
        <v>M</v>
      </c>
      <c r="J215" s="20">
        <f>IF('S.D. Paste sheet'!J215="","",'S.D. Paste sheet'!J215)</f>
        <v>39682</v>
      </c>
      <c r="K215" s="20">
        <f>IF('S.D. Paste sheet'!K215="","",'S.D. Paste sheet'!K215)</f>
        <v>702</v>
      </c>
      <c r="L215" s="20" t="str">
        <f>IF('S.D. Paste sheet'!L215="","",'S.D. Paste sheet'!L215)</f>
        <v/>
      </c>
      <c r="M215" s="20">
        <f>IF('S.D. Paste sheet'!M215="","",'S.D. Paste sheet'!M215)</f>
        <v>92</v>
      </c>
      <c r="N215" s="20">
        <f>IF('S.D. Paste sheet'!N215="","",'S.D. Paste sheet'!N215)</f>
        <v>72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XXXX5012</v>
      </c>
      <c r="U215" s="20" t="str">
        <f>IF('S.D. Paste sheet'!U215="","",'S.D. Paste sheet'!U215)</f>
        <v>dcubyoo</v>
      </c>
      <c r="V215" s="20">
        <f>IF('S.D. Paste sheet'!V215="","",'S.D. Paste sheet'!V215)</f>
        <v>7357129486</v>
      </c>
      <c r="W215" s="20" t="str">
        <f>IF('S.D. Paste sheet'!W215="","",'S.D. Paste sheet'!W215)</f>
        <v>MIYA MANGRI BAR,RAIPUR,BAR,306105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14</v>
      </c>
      <c r="AC215" s="20" t="str">
        <f>IF('S.D. Paste sheet'!AC215="","",'S.D. Paste sheet'!AC215)</f>
        <v>None</v>
      </c>
      <c r="AD215" s="20">
        <f>IF('S.D. Paste sheet'!AD215="","",'S.D. Paste sheet'!AD215)</f>
        <v>2</v>
      </c>
      <c r="AE215" s="29"/>
      <c r="AF215">
        <f>IF(AK215="","",IF(AK215&gt;0,COUNT($AG$2:AG215),""))</f>
        <v>38</v>
      </c>
      <c r="AG215" s="25">
        <f t="shared" si="98"/>
        <v>8</v>
      </c>
      <c r="AH215" s="25" t="str">
        <f t="shared" si="99"/>
        <v>C</v>
      </c>
      <c r="AI215" s="25">
        <f t="shared" si="100"/>
        <v>640</v>
      </c>
      <c r="AJ215" s="25">
        <f t="shared" si="101"/>
        <v>43661</v>
      </c>
      <c r="AK215" s="25" t="str">
        <f t="shared" si="102"/>
        <v>ALTAF SANKHALA</v>
      </c>
      <c r="AL215" s="25" t="str">
        <f t="shared" si="103"/>
        <v/>
      </c>
      <c r="AM215" s="25" t="str">
        <f t="shared" si="104"/>
        <v>NEMA KHAN</v>
      </c>
      <c r="AN215" s="25" t="str">
        <f t="shared" si="105"/>
        <v>RAZIYA</v>
      </c>
      <c r="AO215" s="25" t="str">
        <f t="shared" si="106"/>
        <v>M</v>
      </c>
      <c r="AP215" s="25">
        <f t="shared" si="107"/>
        <v>39682</v>
      </c>
      <c r="AQ215" s="25">
        <f t="shared" si="108"/>
        <v>702</v>
      </c>
      <c r="AR215" s="25" t="str">
        <f t="shared" si="109"/>
        <v/>
      </c>
      <c r="AS215" s="25">
        <f t="shared" si="110"/>
        <v>92</v>
      </c>
      <c r="AT215" s="25">
        <f t="shared" si="111"/>
        <v>72</v>
      </c>
      <c r="AU215" s="25" t="str">
        <f t="shared" si="112"/>
        <v>OBC</v>
      </c>
      <c r="AV215" s="25" t="str">
        <f t="shared" si="113"/>
        <v>Muslim</v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8</v>
      </c>
      <c r="B216" s="20" t="str">
        <f>IF('S.D. Paste sheet'!B216="","",'S.D. Paste sheet'!B216)</f>
        <v>C</v>
      </c>
      <c r="C216" s="20">
        <f>IF('S.D. Paste sheet'!C216="","",'S.D. Paste sheet'!C216)</f>
        <v>324</v>
      </c>
      <c r="D216" s="20">
        <f>IF('S.D. Paste sheet'!D216="","",'S.D. Paste sheet'!D216)</f>
        <v>42136</v>
      </c>
      <c r="E216" s="20" t="str">
        <f>IF('S.D. Paste sheet'!E216="","",UPPER('S.D. Paste sheet'!E216))</f>
        <v>ANITA</v>
      </c>
      <c r="F216" s="20" t="str">
        <f>IF('S.D. Paste sheet'!F216="","",'S.D. Paste sheet'!F216)</f>
        <v/>
      </c>
      <c r="G216" s="20" t="str">
        <f>IF('S.D. Paste sheet'!G216="","",UPPER('S.D. Paste sheet'!G216))</f>
        <v>SHANKAR LAL</v>
      </c>
      <c r="H216" s="20" t="str">
        <f>IF('S.D. Paste sheet'!H216="","",UPPER('S.D. Paste sheet'!H216))</f>
        <v>MEEMA DEVI</v>
      </c>
      <c r="I216" s="20" t="str">
        <f>IF('S.D. Paste sheet'!I216="","",'S.D. Paste sheet'!I216)</f>
        <v>F</v>
      </c>
      <c r="J216" s="20">
        <f>IF('S.D. Paste sheet'!J216="","",'S.D. Paste sheet'!J216)</f>
        <v>40804</v>
      </c>
      <c r="K216" s="20">
        <f>IF('S.D. Paste sheet'!K216="","",'S.D. Paste sheet'!K216)</f>
        <v>703</v>
      </c>
      <c r="L216" s="20" t="str">
        <f>IF('S.D. Paste sheet'!L216="","",'S.D. Paste sheet'!L216)</f>
        <v/>
      </c>
      <c r="M216" s="20">
        <f>IF('S.D. Paste sheet'!M216="","",'S.D. Paste sheet'!M216)</f>
        <v>92</v>
      </c>
      <c r="N216" s="20">
        <f>IF('S.D. Paste sheet'!N216="","",'S.D. Paste sheet'!N216)</f>
        <v>82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XXXX6298</v>
      </c>
      <c r="U216" s="20" t="str">
        <f>IF('S.D. Paste sheet'!U216="","",'S.D. Paste sheet'!U216)</f>
        <v>VBBGVNT</v>
      </c>
      <c r="V216" s="20">
        <f>IF('S.D. Paste sheet'!V216="","",'S.D. Paste sheet'!V216)</f>
        <v>9784723621</v>
      </c>
      <c r="W216" s="20" t="str">
        <f>IF('S.D. Paste sheet'!W216="","",'S.D. Paste sheet'!W216)</f>
        <v>Gehloto ka Bera,RAIPUR,BAR,306105</v>
      </c>
      <c r="X216" s="20">
        <f>IF('S.D. Paste sheet'!X216="","",'S.D. Paste sheet'!X216)</f>
        <v>100000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11</v>
      </c>
      <c r="AC216" s="20" t="str">
        <f>IF('S.D. Paste sheet'!AC216="","",'S.D. Paste sheet'!AC216)</f>
        <v>None</v>
      </c>
      <c r="AD216" s="20">
        <f>IF('S.D. Paste sheet'!AD216="","",'S.D. Paste sheet'!AD216)</f>
        <v>1</v>
      </c>
      <c r="AE216" s="29"/>
      <c r="AF216">
        <f>IF(AK216="","",IF(AK216&gt;0,COUNT($AG$2:AG216),""))</f>
        <v>39</v>
      </c>
      <c r="AG216" s="25">
        <f t="shared" si="98"/>
        <v>8</v>
      </c>
      <c r="AH216" s="25" t="str">
        <f t="shared" si="99"/>
        <v>C</v>
      </c>
      <c r="AI216" s="25">
        <f t="shared" si="100"/>
        <v>324</v>
      </c>
      <c r="AJ216" s="25">
        <f t="shared" si="101"/>
        <v>42136</v>
      </c>
      <c r="AK216" s="25" t="str">
        <f t="shared" si="102"/>
        <v>ANITA</v>
      </c>
      <c r="AL216" s="25" t="str">
        <f t="shared" si="103"/>
        <v/>
      </c>
      <c r="AM216" s="25" t="str">
        <f t="shared" si="104"/>
        <v>SHANKAR LAL</v>
      </c>
      <c r="AN216" s="25" t="str">
        <f t="shared" si="105"/>
        <v>MEEMA DEVI</v>
      </c>
      <c r="AO216" s="25" t="str">
        <f t="shared" si="106"/>
        <v>F</v>
      </c>
      <c r="AP216" s="25">
        <f t="shared" si="107"/>
        <v>40804</v>
      </c>
      <c r="AQ216" s="25">
        <f t="shared" si="108"/>
        <v>703</v>
      </c>
      <c r="AR216" s="25" t="str">
        <f t="shared" si="109"/>
        <v/>
      </c>
      <c r="AS216" s="25">
        <f t="shared" si="110"/>
        <v>92</v>
      </c>
      <c r="AT216" s="25">
        <f t="shared" si="111"/>
        <v>82</v>
      </c>
      <c r="AU216" s="25" t="str">
        <f t="shared" si="112"/>
        <v>OBC</v>
      </c>
      <c r="AV216" s="25" t="str">
        <f t="shared" si="113"/>
        <v>Hindu</v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8</v>
      </c>
      <c r="B217" s="20" t="str">
        <f>IF('S.D. Paste sheet'!B217="","",'S.D. Paste sheet'!B217)</f>
        <v>C</v>
      </c>
      <c r="C217" s="20">
        <f>IF('S.D. Paste sheet'!C217="","",'S.D. Paste sheet'!C217)</f>
        <v>321</v>
      </c>
      <c r="D217" s="20">
        <f>IF('S.D. Paste sheet'!D217="","",'S.D. Paste sheet'!D217)</f>
        <v>42135</v>
      </c>
      <c r="E217" s="20" t="str">
        <f>IF('S.D. Paste sheet'!E217="","",UPPER('S.D. Paste sheet'!E217))</f>
        <v>BHAGWATI</v>
      </c>
      <c r="F217" s="20" t="str">
        <f>IF('S.D. Paste sheet'!F217="","",'S.D. Paste sheet'!F217)</f>
        <v/>
      </c>
      <c r="G217" s="20" t="str">
        <f>IF('S.D. Paste sheet'!G217="","",UPPER('S.D. Paste sheet'!G217))</f>
        <v>SHANKAR LAL</v>
      </c>
      <c r="H217" s="20" t="str">
        <f>IF('S.D. Paste sheet'!H217="","",UPPER('S.D. Paste sheet'!H217))</f>
        <v>MEEMA DEVI</v>
      </c>
      <c r="I217" s="20" t="str">
        <f>IF('S.D. Paste sheet'!I217="","",'S.D. Paste sheet'!I217)</f>
        <v>F</v>
      </c>
      <c r="J217" s="20">
        <f>IF('S.D. Paste sheet'!J217="","",'S.D. Paste sheet'!J217)</f>
        <v>40300</v>
      </c>
      <c r="K217" s="20">
        <f>IF('S.D. Paste sheet'!K217="","",'S.D. Paste sheet'!K217)</f>
        <v>704</v>
      </c>
      <c r="L217" s="20" t="str">
        <f>IF('S.D. Paste sheet'!L217="","",'S.D. Paste sheet'!L217)</f>
        <v/>
      </c>
      <c r="M217" s="20">
        <f>IF('S.D. Paste sheet'!M217="","",'S.D. Paste sheet'!M217)</f>
        <v>92</v>
      </c>
      <c r="N217" s="20">
        <f>IF('S.D. Paste sheet'!N217="","",'S.D. Paste sheet'!N217)</f>
        <v>77</v>
      </c>
      <c r="O217" s="20" t="str">
        <f>IF('S.D. Paste sheet'!O217="","",'S.D. Paste sheet'!O217)</f>
        <v>OBC</v>
      </c>
      <c r="P217" s="20" t="str">
        <f>IF('S.D. Paste sheet'!P217="","",'S.D. Paste sheet'!P217)</f>
        <v>Hindu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XXXX5822</v>
      </c>
      <c r="U217" s="20" t="str">
        <f>IF('S.D. Paste sheet'!U217="","",'S.D. Paste sheet'!U217)</f>
        <v/>
      </c>
      <c r="V217" s="20">
        <f>IF('S.D. Paste sheet'!V217="","",'S.D. Paste sheet'!V217)</f>
        <v>9784723621</v>
      </c>
      <c r="W217" s="20" t="str">
        <f>IF('S.D. Paste sheet'!W217="","",'S.D. Paste sheet'!W217)</f>
        <v>Gehloto ka Bera,RAIPUR,BAR,306105</v>
      </c>
      <c r="X217" s="20">
        <f>IF('S.D. Paste sheet'!X217="","",'S.D. Paste sheet'!X217)</f>
        <v>100000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No</v>
      </c>
      <c r="AB217" s="20">
        <f>IF('S.D. Paste sheet'!AB217="","",'S.D. Paste sheet'!AB217)</f>
        <v>12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29"/>
      <c r="AF217">
        <f>IF(AK217="","",IF(AK217&gt;0,COUNT($AG$2:AG217),""))</f>
        <v>40</v>
      </c>
      <c r="AG217" s="25">
        <f t="shared" si="98"/>
        <v>8</v>
      </c>
      <c r="AH217" s="25" t="str">
        <f t="shared" si="99"/>
        <v>C</v>
      </c>
      <c r="AI217" s="25">
        <f t="shared" si="100"/>
        <v>321</v>
      </c>
      <c r="AJ217" s="25">
        <f t="shared" si="101"/>
        <v>42135</v>
      </c>
      <c r="AK217" s="25" t="str">
        <f t="shared" si="102"/>
        <v>BHAGWATI</v>
      </c>
      <c r="AL217" s="25" t="str">
        <f t="shared" si="103"/>
        <v/>
      </c>
      <c r="AM217" s="25" t="str">
        <f t="shared" si="104"/>
        <v>SHANKAR LAL</v>
      </c>
      <c r="AN217" s="25" t="str">
        <f t="shared" si="105"/>
        <v>MEEMA DEVI</v>
      </c>
      <c r="AO217" s="25" t="str">
        <f t="shared" si="106"/>
        <v>F</v>
      </c>
      <c r="AP217" s="25">
        <f t="shared" si="107"/>
        <v>40300</v>
      </c>
      <c r="AQ217" s="25">
        <f t="shared" si="108"/>
        <v>704</v>
      </c>
      <c r="AR217" s="25" t="str">
        <f t="shared" si="109"/>
        <v/>
      </c>
      <c r="AS217" s="25">
        <f t="shared" si="110"/>
        <v>92</v>
      </c>
      <c r="AT217" s="25">
        <f t="shared" si="111"/>
        <v>77</v>
      </c>
      <c r="AU217" s="25" t="str">
        <f t="shared" si="112"/>
        <v>OBC</v>
      </c>
      <c r="AV217" s="25" t="str">
        <f t="shared" si="113"/>
        <v>Hindu</v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8</v>
      </c>
      <c r="B218" s="20" t="str">
        <f>IF('S.D. Paste sheet'!B218="","",'S.D. Paste sheet'!B218)</f>
        <v>C</v>
      </c>
      <c r="C218" s="20">
        <f>IF('S.D. Paste sheet'!C218="","",'S.D. Paste sheet'!C218)</f>
        <v>892</v>
      </c>
      <c r="D218" s="20">
        <f>IF('S.D. Paste sheet'!D218="","",'S.D. Paste sheet'!D218)</f>
        <v>44081</v>
      </c>
      <c r="E218" s="20" t="str">
        <f>IF('S.D. Paste sheet'!E218="","",UPPER('S.D. Paste sheet'!E218))</f>
        <v>CHANDRAVEER SINGH</v>
      </c>
      <c r="F218" s="20" t="str">
        <f>IF('S.D. Paste sheet'!F218="","",'S.D. Paste sheet'!F218)</f>
        <v/>
      </c>
      <c r="G218" s="20" t="str">
        <f>IF('S.D. Paste sheet'!G218="","",UPPER('S.D. Paste sheet'!G218))</f>
        <v>UMMED SINGH</v>
      </c>
      <c r="H218" s="20" t="str">
        <f>IF('S.D. Paste sheet'!H218="","",UPPER('S.D. Paste sheet'!H218))</f>
        <v>KAUSHAL KANWAR</v>
      </c>
      <c r="I218" s="20" t="str">
        <f>IF('S.D. Paste sheet'!I218="","",'S.D. Paste sheet'!I218)</f>
        <v>M</v>
      </c>
      <c r="J218" s="20">
        <f>IF('S.D. Paste sheet'!J218="","",'S.D. Paste sheet'!J218)</f>
        <v>39791</v>
      </c>
      <c r="K218" s="20">
        <f>IF('S.D. Paste sheet'!K218="","",'S.D. Paste sheet'!K218)</f>
        <v>705</v>
      </c>
      <c r="L218" s="20" t="str">
        <f>IF('S.D. Paste sheet'!L218="","",'S.D. Paste sheet'!L218)</f>
        <v/>
      </c>
      <c r="M218" s="20">
        <f>IF('S.D. Paste sheet'!M218="","",'S.D. Paste sheet'!M218)</f>
        <v>92</v>
      </c>
      <c r="N218" s="20">
        <f>IF('S.D. Paste sheet'!N218="","",'S.D. Paste sheet'!N218)</f>
        <v>82</v>
      </c>
      <c r="O218" s="20" t="str">
        <f>IF('S.D. Paste sheet'!O218="","",'S.D. Paste sheet'!O218)</f>
        <v>GEN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XXXX5454</v>
      </c>
      <c r="U218" s="20" t="str">
        <f>IF('S.D. Paste sheet'!U218="","",'S.D. Paste sheet'!U218)</f>
        <v/>
      </c>
      <c r="V218" s="20">
        <f>IF('S.D. Paste sheet'!V218="","",'S.D. Paste sheet'!V218)</f>
        <v>8769774394</v>
      </c>
      <c r="W218" s="20" t="str">
        <f>IF('S.D. Paste sheet'!W218="","",'S.D. Paste sheet'!W218)</f>
        <v>MAIN FORT VILLAGE DHOOLKOT,RAIPUR,DHOOLKOT,306105</v>
      </c>
      <c r="X218" s="20">
        <f>IF('S.D. Paste sheet'!X218="","",'S.D. Paste sheet'!X218)</f>
        <v>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14</v>
      </c>
      <c r="AC218" s="20" t="str">
        <f>IF('S.D. Paste sheet'!AC218="","",'S.D. Paste sheet'!AC218)</f>
        <v>None</v>
      </c>
      <c r="AD218" s="20">
        <f>IF('S.D. Paste sheet'!AD218="","",'S.D. Paste sheet'!AD218)</f>
        <v>9</v>
      </c>
      <c r="AE218" s="29"/>
      <c r="AF218">
        <f>IF(AK218="","",IF(AK218&gt;0,COUNT($AG$2:AG218),""))</f>
        <v>41</v>
      </c>
      <c r="AG218" s="25">
        <f t="shared" si="98"/>
        <v>8</v>
      </c>
      <c r="AH218" s="25" t="str">
        <f t="shared" si="99"/>
        <v>C</v>
      </c>
      <c r="AI218" s="25">
        <f t="shared" si="100"/>
        <v>892</v>
      </c>
      <c r="AJ218" s="25">
        <f t="shared" si="101"/>
        <v>44081</v>
      </c>
      <c r="AK218" s="25" t="str">
        <f t="shared" si="102"/>
        <v>CHANDRAVEER SINGH</v>
      </c>
      <c r="AL218" s="25" t="str">
        <f t="shared" si="103"/>
        <v/>
      </c>
      <c r="AM218" s="25" t="str">
        <f t="shared" si="104"/>
        <v>UMMED SINGH</v>
      </c>
      <c r="AN218" s="25" t="str">
        <f t="shared" si="105"/>
        <v>KAUSHAL KANWAR</v>
      </c>
      <c r="AO218" s="25" t="str">
        <f t="shared" si="106"/>
        <v>M</v>
      </c>
      <c r="AP218" s="25">
        <f t="shared" si="107"/>
        <v>39791</v>
      </c>
      <c r="AQ218" s="25">
        <f t="shared" si="108"/>
        <v>705</v>
      </c>
      <c r="AR218" s="25" t="str">
        <f t="shared" si="109"/>
        <v/>
      </c>
      <c r="AS218" s="25">
        <f t="shared" si="110"/>
        <v>92</v>
      </c>
      <c r="AT218" s="25">
        <f t="shared" si="111"/>
        <v>82</v>
      </c>
      <c r="AU218" s="25" t="str">
        <f t="shared" si="112"/>
        <v>GEN</v>
      </c>
      <c r="AV218" s="25" t="str">
        <f t="shared" si="113"/>
        <v>Hindu</v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8</v>
      </c>
      <c r="B219" s="20" t="str">
        <f>IF('S.D. Paste sheet'!B219="","",'S.D. Paste sheet'!B219)</f>
        <v>C</v>
      </c>
      <c r="C219" s="20">
        <f>IF('S.D. Paste sheet'!C219="","",'S.D. Paste sheet'!C219)</f>
        <v>853</v>
      </c>
      <c r="D219" s="20">
        <f>IF('S.D. Paste sheet'!D219="","",'S.D. Paste sheet'!D219)</f>
        <v>44061</v>
      </c>
      <c r="E219" s="20" t="str">
        <f>IF('S.D. Paste sheet'!E219="","",UPPER('S.D. Paste sheet'!E219))</f>
        <v>DIMPAL TANWAR</v>
      </c>
      <c r="F219" s="20" t="str">
        <f>IF('S.D. Paste sheet'!F219="","",'S.D. Paste sheet'!F219)</f>
        <v/>
      </c>
      <c r="G219" s="20" t="str">
        <f>IF('S.D. Paste sheet'!G219="","",UPPER('S.D. Paste sheet'!G219))</f>
        <v>GHANSHYAM TANWAR</v>
      </c>
      <c r="H219" s="20" t="str">
        <f>IF('S.D. Paste sheet'!H219="","",UPPER('S.D. Paste sheet'!H219))</f>
        <v>SUMAN</v>
      </c>
      <c r="I219" s="20" t="str">
        <f>IF('S.D. Paste sheet'!I219="","",'S.D. Paste sheet'!I219)</f>
        <v>F</v>
      </c>
      <c r="J219" s="20">
        <f>IF('S.D. Paste sheet'!J219="","",'S.D. Paste sheet'!J219)</f>
        <v>39525</v>
      </c>
      <c r="K219" s="20">
        <f>IF('S.D. Paste sheet'!K219="","",'S.D. Paste sheet'!K219)</f>
        <v>706</v>
      </c>
      <c r="L219" s="20" t="str">
        <f>IF('S.D. Paste sheet'!L219="","",'S.D. Paste sheet'!L219)</f>
        <v/>
      </c>
      <c r="M219" s="20">
        <f>IF('S.D. Paste sheet'!M219="","",'S.D. Paste sheet'!M219)</f>
        <v>92</v>
      </c>
      <c r="N219" s="20">
        <f>IF('S.D. Paste sheet'!N219="","",'S.D. Paste sheet'!N219)</f>
        <v>88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XXXX2486</v>
      </c>
      <c r="U219" s="20" t="str">
        <f>IF('S.D. Paste sheet'!U219="","",'S.D. Paste sheet'!U219)</f>
        <v/>
      </c>
      <c r="V219" s="20">
        <f>IF('S.D. Paste sheet'!V219="","",'S.D. Paste sheet'!V219)</f>
        <v>9166610138</v>
      </c>
      <c r="W219" s="20" t="str">
        <f>IF('S.D. Paste sheet'!W219="","",'S.D. Paste sheet'!W219)</f>
        <v>RAMDEV COLONY JODHPUR,RAIPUR,BAR,306105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14</v>
      </c>
      <c r="AC219" s="20" t="str">
        <f>IF('S.D. Paste sheet'!AC219="","",'S.D. Paste sheet'!AC219)</f>
        <v>None</v>
      </c>
      <c r="AD219" s="20">
        <f>IF('S.D. Paste sheet'!AD219="","",'S.D. Paste sheet'!AD219)</f>
        <v>2</v>
      </c>
      <c r="AE219" s="29"/>
      <c r="AF219">
        <f>IF(AK219="","",IF(AK219&gt;0,COUNT($AG$2:AG219),""))</f>
        <v>42</v>
      </c>
      <c r="AG219" s="25">
        <f t="shared" si="98"/>
        <v>8</v>
      </c>
      <c r="AH219" s="25" t="str">
        <f t="shared" si="99"/>
        <v>C</v>
      </c>
      <c r="AI219" s="25">
        <f t="shared" si="100"/>
        <v>853</v>
      </c>
      <c r="AJ219" s="25">
        <f t="shared" si="101"/>
        <v>44061</v>
      </c>
      <c r="AK219" s="25" t="str">
        <f t="shared" si="102"/>
        <v>DIMPAL TANWAR</v>
      </c>
      <c r="AL219" s="25" t="str">
        <f t="shared" si="103"/>
        <v/>
      </c>
      <c r="AM219" s="25" t="str">
        <f t="shared" si="104"/>
        <v>GHANSHYAM TANWAR</v>
      </c>
      <c r="AN219" s="25" t="str">
        <f t="shared" si="105"/>
        <v>SUMAN</v>
      </c>
      <c r="AO219" s="25" t="str">
        <f t="shared" si="106"/>
        <v>F</v>
      </c>
      <c r="AP219" s="25">
        <f t="shared" si="107"/>
        <v>39525</v>
      </c>
      <c r="AQ219" s="25">
        <f t="shared" si="108"/>
        <v>706</v>
      </c>
      <c r="AR219" s="25" t="str">
        <f t="shared" si="109"/>
        <v/>
      </c>
      <c r="AS219" s="25">
        <f t="shared" si="110"/>
        <v>92</v>
      </c>
      <c r="AT219" s="25">
        <f t="shared" si="111"/>
        <v>88</v>
      </c>
      <c r="AU219" s="25" t="str">
        <f t="shared" si="112"/>
        <v>SC</v>
      </c>
      <c r="AV219" s="25" t="str">
        <f t="shared" si="113"/>
        <v>Hindu</v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8</v>
      </c>
      <c r="B220" s="20" t="str">
        <f>IF('S.D. Paste sheet'!B220="","",'S.D. Paste sheet'!B220)</f>
        <v>C</v>
      </c>
      <c r="C220" s="20">
        <f>IF('S.D. Paste sheet'!C220="","",'S.D. Paste sheet'!C220)</f>
        <v>851</v>
      </c>
      <c r="D220" s="20">
        <f>IF('S.D. Paste sheet'!D220="","",'S.D. Paste sheet'!D220)</f>
        <v>44061</v>
      </c>
      <c r="E220" s="20" t="str">
        <f>IF('S.D. Paste sheet'!E220="","",UPPER('S.D. Paste sheet'!E220))</f>
        <v>DIVYA</v>
      </c>
      <c r="F220" s="20" t="str">
        <f>IF('S.D. Paste sheet'!F220="","",'S.D. Paste sheet'!F220)</f>
        <v/>
      </c>
      <c r="G220" s="20" t="str">
        <f>IF('S.D. Paste sheet'!G220="","",UPPER('S.D. Paste sheet'!G220))</f>
        <v>ANIL KUMAR KEER</v>
      </c>
      <c r="H220" s="20" t="str">
        <f>IF('S.D. Paste sheet'!H220="","",UPPER('S.D. Paste sheet'!H220))</f>
        <v>REKHA</v>
      </c>
      <c r="I220" s="20" t="str">
        <f>IF('S.D. Paste sheet'!I220="","",'S.D. Paste sheet'!I220)</f>
        <v>F</v>
      </c>
      <c r="J220" s="20">
        <f>IF('S.D. Paste sheet'!J220="","",'S.D. Paste sheet'!J220)</f>
        <v>39816</v>
      </c>
      <c r="K220" s="20">
        <f>IF('S.D. Paste sheet'!K220="","",'S.D. Paste sheet'!K220)</f>
        <v>707</v>
      </c>
      <c r="L220" s="20" t="str">
        <f>IF('S.D. Paste sheet'!L220="","",'S.D. Paste sheet'!L220)</f>
        <v/>
      </c>
      <c r="M220" s="20">
        <f>IF('S.D. Paste sheet'!M220="","",'S.D. Paste sheet'!M220)</f>
        <v>92</v>
      </c>
      <c r="N220" s="20">
        <f>IF('S.D. Paste sheet'!N220="","",'S.D. Paste sheet'!N220)</f>
        <v>74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XXXX4013</v>
      </c>
      <c r="U220" s="20" t="str">
        <f>IF('S.D. Paste sheet'!U220="","",'S.D. Paste sheet'!U220)</f>
        <v/>
      </c>
      <c r="V220" s="20">
        <f>IF('S.D. Paste sheet'!V220="","",'S.D. Paste sheet'!V220)</f>
        <v>9571779119</v>
      </c>
      <c r="W220" s="20" t="str">
        <f>IF('S.D. Paste sheet'!W220="","",'S.D. Paste sheet'!W220)</f>
        <v>KEERON KA BAAS ,RAIPUR,VP BAR,306105</v>
      </c>
      <c r="X220" s="20">
        <f>IF('S.D. Paste sheet'!X220="","",'S.D. Paste sheet'!X220)</f>
        <v>108000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2</v>
      </c>
      <c r="AE220" s="29"/>
      <c r="AF220">
        <f>IF(AK220="","",IF(AK220&gt;0,COUNT($AG$2:AG220),""))</f>
        <v>43</v>
      </c>
      <c r="AG220" s="25">
        <f t="shared" si="98"/>
        <v>8</v>
      </c>
      <c r="AH220" s="25" t="str">
        <f t="shared" si="99"/>
        <v>C</v>
      </c>
      <c r="AI220" s="25">
        <f t="shared" si="100"/>
        <v>851</v>
      </c>
      <c r="AJ220" s="25">
        <f t="shared" si="101"/>
        <v>44061</v>
      </c>
      <c r="AK220" s="25" t="str">
        <f t="shared" si="102"/>
        <v>DIVYA</v>
      </c>
      <c r="AL220" s="25" t="str">
        <f t="shared" si="103"/>
        <v/>
      </c>
      <c r="AM220" s="25" t="str">
        <f t="shared" si="104"/>
        <v>ANIL KUMAR KEER</v>
      </c>
      <c r="AN220" s="25" t="str">
        <f t="shared" si="105"/>
        <v>REKHA</v>
      </c>
      <c r="AO220" s="25" t="str">
        <f t="shared" si="106"/>
        <v>F</v>
      </c>
      <c r="AP220" s="25">
        <f t="shared" si="107"/>
        <v>39816</v>
      </c>
      <c r="AQ220" s="25">
        <f t="shared" si="108"/>
        <v>707</v>
      </c>
      <c r="AR220" s="25" t="str">
        <f t="shared" si="109"/>
        <v/>
      </c>
      <c r="AS220" s="25">
        <f t="shared" si="110"/>
        <v>92</v>
      </c>
      <c r="AT220" s="25">
        <f t="shared" si="111"/>
        <v>74</v>
      </c>
      <c r="AU220" s="25" t="str">
        <f t="shared" si="112"/>
        <v>OBC</v>
      </c>
      <c r="AV220" s="25" t="str">
        <f t="shared" si="113"/>
        <v>Hindu</v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8</v>
      </c>
      <c r="B221" s="20" t="str">
        <f>IF('S.D. Paste sheet'!B221="","",'S.D. Paste sheet'!B221)</f>
        <v>C</v>
      </c>
      <c r="C221" s="20">
        <f>IF('S.D. Paste sheet'!C221="","",'S.D. Paste sheet'!C221)</f>
        <v>850</v>
      </c>
      <c r="D221" s="20">
        <f>IF('S.D. Paste sheet'!D221="","",'S.D. Paste sheet'!D221)</f>
        <v>44061</v>
      </c>
      <c r="E221" s="20" t="str">
        <f>IF('S.D. Paste sheet'!E221="","",UPPER('S.D. Paste sheet'!E221))</f>
        <v>DUSHYANT SINGH GEHLOT</v>
      </c>
      <c r="F221" s="20" t="str">
        <f>IF('S.D. Paste sheet'!F221="","",'S.D. Paste sheet'!F221)</f>
        <v/>
      </c>
      <c r="G221" s="20" t="str">
        <f>IF('S.D. Paste sheet'!G221="","",UPPER('S.D. Paste sheet'!G221))</f>
        <v>KIRAN SINGH</v>
      </c>
      <c r="H221" s="20" t="str">
        <f>IF('S.D. Paste sheet'!H221="","",UPPER('S.D. Paste sheet'!H221))</f>
        <v>KULDEEP KANWAR</v>
      </c>
      <c r="I221" s="20" t="str">
        <f>IF('S.D. Paste sheet'!I221="","",'S.D. Paste sheet'!I221)</f>
        <v>M</v>
      </c>
      <c r="J221" s="20">
        <f>IF('S.D. Paste sheet'!J221="","",'S.D. Paste sheet'!J221)</f>
        <v>39925</v>
      </c>
      <c r="K221" s="20">
        <f>IF('S.D. Paste sheet'!K221="","",'S.D. Paste sheet'!K221)</f>
        <v>708</v>
      </c>
      <c r="L221" s="20" t="str">
        <f>IF('S.D. Paste sheet'!L221="","",'S.D. Paste sheet'!L221)</f>
        <v/>
      </c>
      <c r="M221" s="20">
        <f>IF('S.D. Paste sheet'!M221="","",'S.D. Paste sheet'!M221)</f>
        <v>92</v>
      </c>
      <c r="N221" s="20">
        <f>IF('S.D. Paste sheet'!N221="","",'S.D. Paste sheet'!N221)</f>
        <v>76</v>
      </c>
      <c r="O221" s="20" t="str">
        <f>IF('S.D. Paste sheet'!O221="","",'S.D. Paste sheet'!O221)</f>
        <v>OBC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XXXX8895</v>
      </c>
      <c r="U221" s="20" t="str">
        <f>IF('S.D. Paste sheet'!U221="","",'S.D. Paste sheet'!U221)</f>
        <v/>
      </c>
      <c r="V221" s="20">
        <f>IF('S.D. Paste sheet'!V221="","",'S.D. Paste sheet'!V221)</f>
        <v>9829754435</v>
      </c>
      <c r="W221" s="20" t="str">
        <f>IF('S.D. Paste sheet'!W221="","",'S.D. Paste sheet'!W221)</f>
        <v>SHREE RAM COLONY NEAR BUS STAND ,RAIPUR,BAR,306105</v>
      </c>
      <c r="X221" s="20">
        <f>IF('S.D. Paste sheet'!X221="","",'S.D. Paste sheet'!X221)</f>
        <v>60000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13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>
        <f>IF(AK221="","",IF(AK221&gt;0,COUNT($AG$2:AG221),""))</f>
        <v>44</v>
      </c>
      <c r="AG221" s="25">
        <f t="shared" si="98"/>
        <v>8</v>
      </c>
      <c r="AH221" s="25" t="str">
        <f t="shared" si="99"/>
        <v>C</v>
      </c>
      <c r="AI221" s="25">
        <f t="shared" si="100"/>
        <v>850</v>
      </c>
      <c r="AJ221" s="25">
        <f t="shared" si="101"/>
        <v>44061</v>
      </c>
      <c r="AK221" s="25" t="str">
        <f t="shared" si="102"/>
        <v>DUSHYANT SINGH GEHLOT</v>
      </c>
      <c r="AL221" s="25" t="str">
        <f t="shared" si="103"/>
        <v/>
      </c>
      <c r="AM221" s="25" t="str">
        <f t="shared" si="104"/>
        <v>KIRAN SINGH</v>
      </c>
      <c r="AN221" s="25" t="str">
        <f t="shared" si="105"/>
        <v>KULDEEP KANWAR</v>
      </c>
      <c r="AO221" s="25" t="str">
        <f t="shared" si="106"/>
        <v>M</v>
      </c>
      <c r="AP221" s="25">
        <f t="shared" si="107"/>
        <v>39925</v>
      </c>
      <c r="AQ221" s="25">
        <f t="shared" si="108"/>
        <v>708</v>
      </c>
      <c r="AR221" s="25" t="str">
        <f t="shared" si="109"/>
        <v/>
      </c>
      <c r="AS221" s="25">
        <f t="shared" si="110"/>
        <v>92</v>
      </c>
      <c r="AT221" s="25">
        <f t="shared" si="111"/>
        <v>76</v>
      </c>
      <c r="AU221" s="25" t="str">
        <f t="shared" si="112"/>
        <v>OBC</v>
      </c>
      <c r="AV221" s="25" t="str">
        <f t="shared" si="113"/>
        <v>Hindu</v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8</v>
      </c>
      <c r="B222" s="20" t="str">
        <f>IF('S.D. Paste sheet'!B222="","",'S.D. Paste sheet'!B222)</f>
        <v>C</v>
      </c>
      <c r="C222" s="20">
        <f>IF('S.D. Paste sheet'!C222="","",'S.D. Paste sheet'!C222)</f>
        <v>322</v>
      </c>
      <c r="D222" s="20">
        <f>IF('S.D. Paste sheet'!D222="","",'S.D. Paste sheet'!D222)</f>
        <v>42135</v>
      </c>
      <c r="E222" s="20" t="str">
        <f>IF('S.D. Paste sheet'!E222="","",UPPER('S.D. Paste sheet'!E222))</f>
        <v>FEJAN SHAH</v>
      </c>
      <c r="F222" s="20" t="str">
        <f>IF('S.D. Paste sheet'!F222="","",'S.D. Paste sheet'!F222)</f>
        <v/>
      </c>
      <c r="G222" s="20" t="str">
        <f>IF('S.D. Paste sheet'!G222="","",UPPER('S.D. Paste sheet'!G222))</f>
        <v>YASEEN SHAH</v>
      </c>
      <c r="H222" s="20" t="str">
        <f>IF('S.D. Paste sheet'!H222="","",UPPER('S.D. Paste sheet'!H222))</f>
        <v>AMEENA BANO</v>
      </c>
      <c r="I222" s="20" t="str">
        <f>IF('S.D. Paste sheet'!I222="","",'S.D. Paste sheet'!I222)</f>
        <v>M</v>
      </c>
      <c r="J222" s="20">
        <f>IF('S.D. Paste sheet'!J222="","",'S.D. Paste sheet'!J222)</f>
        <v>40495</v>
      </c>
      <c r="K222" s="20">
        <f>IF('S.D. Paste sheet'!K222="","",'S.D. Paste sheet'!K222)</f>
        <v>709</v>
      </c>
      <c r="L222" s="20" t="str">
        <f>IF('S.D. Paste sheet'!L222="","",'S.D. Paste sheet'!L222)</f>
        <v/>
      </c>
      <c r="M222" s="20">
        <f>IF('S.D. Paste sheet'!M222="","",'S.D. Paste sheet'!M222)</f>
        <v>92</v>
      </c>
      <c r="N222" s="20">
        <f>IF('S.D. Paste sheet'!N222="","",'S.D. Paste sheet'!N222)</f>
        <v>45</v>
      </c>
      <c r="O222" s="20" t="str">
        <f>IF('S.D. Paste sheet'!O222="","",'S.D. Paste sheet'!O222)</f>
        <v>OBC</v>
      </c>
      <c r="P222" s="20" t="str">
        <f>IF('S.D. Paste sheet'!P222="","",'S.D. Paste sheet'!P222)</f>
        <v>Muslim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XXXX8973</v>
      </c>
      <c r="U222" s="20" t="str">
        <f>IF('S.D. Paste sheet'!U222="","",'S.D. Paste sheet'!U222)</f>
        <v/>
      </c>
      <c r="V222" s="20">
        <f>IF('S.D. Paste sheet'!V222="","",'S.D. Paste sheet'!V222)</f>
        <v>9829800904</v>
      </c>
      <c r="W222" s="20" t="str">
        <f>IF('S.D. Paste sheet'!W222="","",'S.D. Paste sheet'!W222)</f>
        <v>Jodhpur road,RAIPUR,BAR,306105</v>
      </c>
      <c r="X222" s="20">
        <f>IF('S.D. Paste sheet'!X222="","",'S.D. Paste sheet'!X222)</f>
        <v>36000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Yes</v>
      </c>
      <c r="AB222" s="20">
        <f>IF('S.D. Paste sheet'!AB222="","",'S.D. Paste sheet'!AB222)</f>
        <v>12</v>
      </c>
      <c r="AC222" s="20" t="str">
        <f>IF('S.D. Paste sheet'!AC222="","",'S.D. Paste sheet'!AC222)</f>
        <v>None</v>
      </c>
      <c r="AD222" s="20">
        <f>IF('S.D. Paste sheet'!AD222="","",'S.D. Paste sheet'!AD222)</f>
        <v>0</v>
      </c>
      <c r="AE222" s="29"/>
      <c r="AF222">
        <f>IF(AK222="","",IF(AK222&gt;0,COUNT($AG$2:AG222),""))</f>
        <v>45</v>
      </c>
      <c r="AG222" s="25">
        <f t="shared" si="98"/>
        <v>8</v>
      </c>
      <c r="AH222" s="25" t="str">
        <f t="shared" si="99"/>
        <v>C</v>
      </c>
      <c r="AI222" s="25">
        <f t="shared" si="100"/>
        <v>322</v>
      </c>
      <c r="AJ222" s="25">
        <f t="shared" si="101"/>
        <v>42135</v>
      </c>
      <c r="AK222" s="25" t="str">
        <f t="shared" si="102"/>
        <v>FEJAN SHAH</v>
      </c>
      <c r="AL222" s="25" t="str">
        <f t="shared" si="103"/>
        <v/>
      </c>
      <c r="AM222" s="25" t="str">
        <f t="shared" si="104"/>
        <v>YASEEN SHAH</v>
      </c>
      <c r="AN222" s="25" t="str">
        <f t="shared" si="105"/>
        <v>AMEENA BANO</v>
      </c>
      <c r="AO222" s="25" t="str">
        <f t="shared" si="106"/>
        <v>M</v>
      </c>
      <c r="AP222" s="25">
        <f t="shared" si="107"/>
        <v>40495</v>
      </c>
      <c r="AQ222" s="25">
        <f t="shared" si="108"/>
        <v>709</v>
      </c>
      <c r="AR222" s="25" t="str">
        <f t="shared" si="109"/>
        <v/>
      </c>
      <c r="AS222" s="25">
        <f t="shared" si="110"/>
        <v>92</v>
      </c>
      <c r="AT222" s="25">
        <f t="shared" si="111"/>
        <v>45</v>
      </c>
      <c r="AU222" s="25" t="str">
        <f t="shared" si="112"/>
        <v>OBC</v>
      </c>
      <c r="AV222" s="25" t="str">
        <f t="shared" si="113"/>
        <v>Muslim</v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8</v>
      </c>
      <c r="B223" s="20" t="str">
        <f>IF('S.D. Paste sheet'!B223="","",'S.D. Paste sheet'!B223)</f>
        <v>D</v>
      </c>
      <c r="C223" s="20">
        <f>IF('S.D. Paste sheet'!C223="","",'S.D. Paste sheet'!C223)</f>
        <v>513</v>
      </c>
      <c r="D223" s="20">
        <f>IF('S.D. Paste sheet'!D223="","",'S.D. Paste sheet'!D223)</f>
        <v>42924</v>
      </c>
      <c r="E223" s="20" t="str">
        <f>IF('S.D. Paste sheet'!E223="","",UPPER('S.D. Paste sheet'!E223))</f>
        <v>GOPAL LAL</v>
      </c>
      <c r="F223" s="20" t="str">
        <f>IF('S.D. Paste sheet'!F223="","",'S.D. Paste sheet'!F223)</f>
        <v/>
      </c>
      <c r="G223" s="20" t="str">
        <f>IF('S.D. Paste sheet'!G223="","",UPPER('S.D. Paste sheet'!G223))</f>
        <v>GANPAT LAL</v>
      </c>
      <c r="H223" s="20" t="str">
        <f>IF('S.D. Paste sheet'!H223="","",UPPER('S.D. Paste sheet'!H223))</f>
        <v>SANTOSH DEVI</v>
      </c>
      <c r="I223" s="20" t="str">
        <f>IF('S.D. Paste sheet'!I223="","",'S.D. Paste sheet'!I223)</f>
        <v>M</v>
      </c>
      <c r="J223" s="20">
        <f>IF('S.D. Paste sheet'!J223="","",'S.D. Paste sheet'!J223)</f>
        <v>38320</v>
      </c>
      <c r="K223" s="20">
        <f>IF('S.D. Paste sheet'!K223="","",'S.D. Paste sheet'!K223)</f>
        <v>710</v>
      </c>
      <c r="L223" s="20" t="str">
        <f>IF('S.D. Paste sheet'!L223="","",'S.D. Paste sheet'!L223)</f>
        <v/>
      </c>
      <c r="M223" s="20">
        <f>IF('S.D. Paste sheet'!M223="","",'S.D. Paste sheet'!M223)</f>
        <v>92</v>
      </c>
      <c r="N223" s="20">
        <f>IF('S.D. Paste sheet'!N223="","",'S.D. Paste sheet'!N223)</f>
        <v>14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XXXX2968</v>
      </c>
      <c r="U223" s="20" t="str">
        <f>IF('S.D. Paste sheet'!U223="","",'S.D. Paste sheet'!U223)</f>
        <v/>
      </c>
      <c r="V223" s="20">
        <f>IF('S.D. Paste sheet'!V223="","",'S.D. Paste sheet'!V223)</f>
        <v>8769998731</v>
      </c>
      <c r="W223" s="20" t="str">
        <f>IF('S.D. Paste sheet'!W223="","",'S.D. Paste sheet'!W223)</f>
        <v>KALALO KA BAS BAR,RAIPUR,BAR,306105</v>
      </c>
      <c r="X223" s="20">
        <f>IF('S.D. Paste sheet'!X223="","",'S.D. Paste sheet'!X223)</f>
        <v>32000</v>
      </c>
      <c r="Y223" s="20" t="str">
        <f>IF('S.D. Paste sheet'!Y223="","",'S.D. Paste sheet'!Y223)</f>
        <v>N</v>
      </c>
      <c r="Z223" s="20" t="str">
        <f>IF('S.D. Paste sheet'!Z223="","",'S.D. Paste sheet'!Z223)</f>
        <v>Y</v>
      </c>
      <c r="AA223" s="20" t="str">
        <f>IF('S.D. Paste sheet'!AA223="","",'S.D. Paste sheet'!AA223)</f>
        <v>No</v>
      </c>
      <c r="AB223" s="20">
        <f>IF('S.D. Paste sheet'!AB223="","",'S.D. Paste sheet'!AB223)</f>
        <v>18</v>
      </c>
      <c r="AC223" s="20" t="str">
        <f>IF('S.D. Paste sheet'!AC223="","",'S.D. Paste sheet'!AC223)</f>
        <v>None</v>
      </c>
      <c r="AD223" s="20">
        <f>IF('S.D. Paste sheet'!AD223="","",'S.D. Paste sheet'!AD223)</f>
        <v>0</v>
      </c>
      <c r="AE223" s="29"/>
      <c r="AF223">
        <f>IF(AK223="","",IF(AK223&gt;0,COUNT($AG$2:AG223),""))</f>
        <v>46</v>
      </c>
      <c r="AG223" s="25">
        <f t="shared" si="98"/>
        <v>8</v>
      </c>
      <c r="AH223" s="25" t="str">
        <f t="shared" si="99"/>
        <v>D</v>
      </c>
      <c r="AI223" s="25">
        <f t="shared" si="100"/>
        <v>513</v>
      </c>
      <c r="AJ223" s="25">
        <f t="shared" si="101"/>
        <v>42924</v>
      </c>
      <c r="AK223" s="25" t="str">
        <f t="shared" si="102"/>
        <v>GOPAL LAL</v>
      </c>
      <c r="AL223" s="25" t="str">
        <f t="shared" si="103"/>
        <v/>
      </c>
      <c r="AM223" s="25" t="str">
        <f t="shared" si="104"/>
        <v>GANPAT LAL</v>
      </c>
      <c r="AN223" s="25" t="str">
        <f t="shared" si="105"/>
        <v>SANTOSH DEVI</v>
      </c>
      <c r="AO223" s="25" t="str">
        <f t="shared" si="106"/>
        <v>M</v>
      </c>
      <c r="AP223" s="25">
        <f t="shared" si="107"/>
        <v>38320</v>
      </c>
      <c r="AQ223" s="25">
        <f t="shared" si="108"/>
        <v>710</v>
      </c>
      <c r="AR223" s="25" t="str">
        <f t="shared" si="109"/>
        <v/>
      </c>
      <c r="AS223" s="25">
        <f t="shared" si="110"/>
        <v>92</v>
      </c>
      <c r="AT223" s="25">
        <f t="shared" si="111"/>
        <v>14</v>
      </c>
      <c r="AU223" s="25" t="str">
        <f t="shared" si="112"/>
        <v>OBC</v>
      </c>
      <c r="AV223" s="25" t="str">
        <f t="shared" si="113"/>
        <v>Hindu</v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D</v>
      </c>
      <c r="C224" s="20">
        <f>IF('S.D. Paste sheet'!C224="","",'S.D. Paste sheet'!C224)</f>
        <v>846</v>
      </c>
      <c r="D224" s="20">
        <f>IF('S.D. Paste sheet'!D224="","",'S.D. Paste sheet'!D224)</f>
        <v>44061</v>
      </c>
      <c r="E224" s="20" t="str">
        <f>IF('S.D. Paste sheet'!E224="","",UPPER('S.D. Paste sheet'!E224))</f>
        <v>HARSH BAGRI</v>
      </c>
      <c r="F224" s="20" t="str">
        <f>IF('S.D. Paste sheet'!F224="","",'S.D. Paste sheet'!F224)</f>
        <v/>
      </c>
      <c r="G224" s="20" t="str">
        <f>IF('S.D. Paste sheet'!G224="","",UPPER('S.D. Paste sheet'!G224))</f>
        <v>KANHAIYA LAL BAGRI</v>
      </c>
      <c r="H224" s="20" t="str">
        <f>IF('S.D. Paste sheet'!H224="","",UPPER('S.D. Paste sheet'!H224))</f>
        <v>VIDHYA DEVI</v>
      </c>
      <c r="I224" s="20" t="str">
        <f>IF('S.D. Paste sheet'!I224="","",'S.D. Paste sheet'!I224)</f>
        <v>M</v>
      </c>
      <c r="J224" s="20">
        <f>IF('S.D. Paste sheet'!J224="","",'S.D. Paste sheet'!J224)</f>
        <v>40015</v>
      </c>
      <c r="K224" s="20">
        <f>IF('S.D. Paste sheet'!K224="","",'S.D. Paste sheet'!K224)</f>
        <v>711</v>
      </c>
      <c r="L224" s="20" t="str">
        <f>IF('S.D. Paste sheet'!L224="","",'S.D. Paste sheet'!L224)</f>
        <v/>
      </c>
      <c r="M224" s="20">
        <f>IF('S.D. Paste sheet'!M224="","",'S.D. Paste sheet'!M224)</f>
        <v>92</v>
      </c>
      <c r="N224" s="20">
        <f>IF('S.D. Paste sheet'!N224="","",'S.D. Paste sheet'!N224)</f>
        <v>87</v>
      </c>
      <c r="O224" s="20" t="str">
        <f>IF('S.D. Paste sheet'!O224="","",'S.D. Paste sheet'!O224)</f>
        <v>OBC</v>
      </c>
      <c r="P224" s="20" t="str">
        <f>IF('S.D. Paste sheet'!P224="","",'S.D. Paste sheet'!P224)</f>
        <v>Hindu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XXXX5094</v>
      </c>
      <c r="U224" s="20" t="str">
        <f>IF('S.D. Paste sheet'!U224="","",'S.D. Paste sheet'!U224)</f>
        <v/>
      </c>
      <c r="V224" s="20">
        <f>IF('S.D. Paste sheet'!V224="","",'S.D. Paste sheet'!V224)</f>
        <v>8769090011</v>
      </c>
      <c r="W224" s="20" t="str">
        <f>IF('S.D. Paste sheet'!W224="","",'S.D. Paste sheet'!W224)</f>
        <v>BERA GANGA SAGAR MEGHRDA ROAD,RAIPUR,VP BAR,306105</v>
      </c>
      <c r="X224" s="20">
        <f>IF('S.D. Paste sheet'!X224="","",'S.D. Paste sheet'!X224)</f>
        <v>108000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No</v>
      </c>
      <c r="AB224" s="20">
        <f>IF('S.D. Paste sheet'!AB224="","",'S.D. Paste sheet'!AB224)</f>
        <v>13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>
        <f>IF(AK224="","",IF(AK224&gt;0,COUNT($AG$2:AG224),""))</f>
        <v>47</v>
      </c>
      <c r="AG224" s="25">
        <f t="shared" si="98"/>
        <v>8</v>
      </c>
      <c r="AH224" s="25" t="str">
        <f t="shared" si="99"/>
        <v>D</v>
      </c>
      <c r="AI224" s="25">
        <f t="shared" si="100"/>
        <v>846</v>
      </c>
      <c r="AJ224" s="25">
        <f t="shared" si="101"/>
        <v>44061</v>
      </c>
      <c r="AK224" s="25" t="str">
        <f t="shared" si="102"/>
        <v>HARSH BAGRI</v>
      </c>
      <c r="AL224" s="25" t="str">
        <f t="shared" si="103"/>
        <v/>
      </c>
      <c r="AM224" s="25" t="str">
        <f t="shared" si="104"/>
        <v>KANHAIYA LAL BAGRI</v>
      </c>
      <c r="AN224" s="25" t="str">
        <f t="shared" si="105"/>
        <v>VIDHYA DEVI</v>
      </c>
      <c r="AO224" s="25" t="str">
        <f t="shared" si="106"/>
        <v>M</v>
      </c>
      <c r="AP224" s="25">
        <f t="shared" si="107"/>
        <v>40015</v>
      </c>
      <c r="AQ224" s="25">
        <f t="shared" si="108"/>
        <v>711</v>
      </c>
      <c r="AR224" s="25" t="str">
        <f t="shared" si="109"/>
        <v/>
      </c>
      <c r="AS224" s="25">
        <f t="shared" si="110"/>
        <v>92</v>
      </c>
      <c r="AT224" s="25">
        <f t="shared" si="111"/>
        <v>87</v>
      </c>
      <c r="AU224" s="25" t="str">
        <f t="shared" si="112"/>
        <v>OBC</v>
      </c>
      <c r="AV224" s="25" t="str">
        <f t="shared" si="113"/>
        <v>Hindu</v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D</v>
      </c>
      <c r="C225" s="20">
        <f>IF('S.D. Paste sheet'!C225="","",'S.D. Paste sheet'!C225)</f>
        <v>893</v>
      </c>
      <c r="D225" s="20">
        <f>IF('S.D. Paste sheet'!D225="","",'S.D. Paste sheet'!D225)</f>
        <v>44081</v>
      </c>
      <c r="E225" s="20" t="str">
        <f>IF('S.D. Paste sheet'!E225="","",UPPER('S.D. Paste sheet'!E225))</f>
        <v>INASHA BANO</v>
      </c>
      <c r="F225" s="20" t="str">
        <f>IF('S.D. Paste sheet'!F225="","",'S.D. Paste sheet'!F225)</f>
        <v/>
      </c>
      <c r="G225" s="20" t="str">
        <f>IF('S.D. Paste sheet'!G225="","",UPPER('S.D. Paste sheet'!G225))</f>
        <v>MOHAMMAD SHAREEF</v>
      </c>
      <c r="H225" s="20" t="str">
        <f>IF('S.D. Paste sheet'!H225="","",UPPER('S.D. Paste sheet'!H225))</f>
        <v>FARJANA BANO</v>
      </c>
      <c r="I225" s="20" t="str">
        <f>IF('S.D. Paste sheet'!I225="","",'S.D. Paste sheet'!I225)</f>
        <v>F</v>
      </c>
      <c r="J225" s="20">
        <f>IF('S.D. Paste sheet'!J225="","",'S.D. Paste sheet'!J225)</f>
        <v>39940</v>
      </c>
      <c r="K225" s="20">
        <f>IF('S.D. Paste sheet'!K225="","",'S.D. Paste sheet'!K225)</f>
        <v>712</v>
      </c>
      <c r="L225" s="20" t="str">
        <f>IF('S.D. Paste sheet'!L225="","",'S.D. Paste sheet'!L225)</f>
        <v/>
      </c>
      <c r="M225" s="20">
        <f>IF('S.D. Paste sheet'!M225="","",'S.D. Paste sheet'!M225)</f>
        <v>92</v>
      </c>
      <c r="N225" s="20">
        <f>IF('S.D. Paste sheet'!N225="","",'S.D. Paste sheet'!N225)</f>
        <v>87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XXXX0337</v>
      </c>
      <c r="U225" s="20" t="str">
        <f>IF('S.D. Paste sheet'!U225="","",'S.D. Paste sheet'!U225)</f>
        <v/>
      </c>
      <c r="V225" s="20">
        <f>IF('S.D. Paste sheet'!V225="","",'S.D. Paste sheet'!V225)</f>
        <v>9636347220</v>
      </c>
      <c r="W225" s="20" t="str">
        <f>IF('S.D. Paste sheet'!W225="","",'S.D. Paste sheet'!W225)</f>
        <v>JODHPUR ROAD BAR NEAR SBI BANK,RAIPUR,BAR,306105</v>
      </c>
      <c r="X225" s="20">
        <f>IF('S.D. Paste sheet'!X225="","",'S.D. Paste sheet'!X225)</f>
        <v>856660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29"/>
      <c r="AF225">
        <f>IF(AK225="","",IF(AK225&gt;0,COUNT($AG$2:AG225),""))</f>
        <v>48</v>
      </c>
      <c r="AG225" s="25">
        <f t="shared" si="98"/>
        <v>8</v>
      </c>
      <c r="AH225" s="25" t="str">
        <f t="shared" si="99"/>
        <v>D</v>
      </c>
      <c r="AI225" s="25">
        <f t="shared" si="100"/>
        <v>893</v>
      </c>
      <c r="AJ225" s="25">
        <f t="shared" si="101"/>
        <v>44081</v>
      </c>
      <c r="AK225" s="25" t="str">
        <f t="shared" si="102"/>
        <v>INASHA BANO</v>
      </c>
      <c r="AL225" s="25" t="str">
        <f t="shared" si="103"/>
        <v/>
      </c>
      <c r="AM225" s="25" t="str">
        <f t="shared" si="104"/>
        <v>MOHAMMAD SHAREEF</v>
      </c>
      <c r="AN225" s="25" t="str">
        <f t="shared" si="105"/>
        <v>FARJANA BANO</v>
      </c>
      <c r="AO225" s="25" t="str">
        <f t="shared" si="106"/>
        <v>F</v>
      </c>
      <c r="AP225" s="25">
        <f t="shared" si="107"/>
        <v>39940</v>
      </c>
      <c r="AQ225" s="25">
        <f t="shared" si="108"/>
        <v>712</v>
      </c>
      <c r="AR225" s="25" t="str">
        <f t="shared" si="109"/>
        <v/>
      </c>
      <c r="AS225" s="25">
        <f t="shared" si="110"/>
        <v>92</v>
      </c>
      <c r="AT225" s="25">
        <f t="shared" si="111"/>
        <v>87</v>
      </c>
      <c r="AU225" s="25" t="str">
        <f t="shared" si="112"/>
        <v>OBC</v>
      </c>
      <c r="AV225" s="25" t="str">
        <f t="shared" si="113"/>
        <v>Muslim</v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D</v>
      </c>
      <c r="C226" s="20">
        <f>IF('S.D. Paste sheet'!C226="","",'S.D. Paste sheet'!C226)</f>
        <v>845</v>
      </c>
      <c r="D226" s="20">
        <f>IF('S.D. Paste sheet'!D226="","",'S.D. Paste sheet'!D226)</f>
        <v>44061</v>
      </c>
      <c r="E226" s="20" t="str">
        <f>IF('S.D. Paste sheet'!E226="","",UPPER('S.D. Paste sheet'!E226))</f>
        <v>JAIDITYA PHULWARI</v>
      </c>
      <c r="F226" s="20" t="str">
        <f>IF('S.D. Paste sheet'!F226="","",'S.D. Paste sheet'!F226)</f>
        <v/>
      </c>
      <c r="G226" s="20" t="str">
        <f>IF('S.D. Paste sheet'!G226="","",UPPER('S.D. Paste sheet'!G226))</f>
        <v>RAJENDRA PHULWARI</v>
      </c>
      <c r="H226" s="20" t="str">
        <f>IF('S.D. Paste sheet'!H226="","",UPPER('S.D. Paste sheet'!H226))</f>
        <v>MUNNI PHULWARI</v>
      </c>
      <c r="I226" s="20" t="str">
        <f>IF('S.D. Paste sheet'!I226="","",'S.D. Paste sheet'!I226)</f>
        <v>M</v>
      </c>
      <c r="J226" s="20">
        <f>IF('S.D. Paste sheet'!J226="","",'S.D. Paste sheet'!J226)</f>
        <v>40029</v>
      </c>
      <c r="K226" s="20">
        <f>IF('S.D. Paste sheet'!K226="","",'S.D. Paste sheet'!K226)</f>
        <v>713</v>
      </c>
      <c r="L226" s="20" t="str">
        <f>IF('S.D. Paste sheet'!L226="","",'S.D. Paste sheet'!L226)</f>
        <v/>
      </c>
      <c r="M226" s="20">
        <f>IF('S.D. Paste sheet'!M226="","",'S.D. Paste sheet'!M226)</f>
        <v>92</v>
      </c>
      <c r="N226" s="20">
        <f>IF('S.D. Paste sheet'!N226="","",'S.D. Paste sheet'!N226)</f>
        <v>62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XXXX0190</v>
      </c>
      <c r="U226" s="20" t="str">
        <f>IF('S.D. Paste sheet'!U226="","",'S.D. Paste sheet'!U226)</f>
        <v>VWPJSKN</v>
      </c>
      <c r="V226" s="20">
        <f>IF('S.D. Paste sheet'!V226="","",'S.D. Paste sheet'!V226)</f>
        <v>9636195373</v>
      </c>
      <c r="W226" s="20" t="str">
        <f>IF('S.D. Paste sheet'!W226="","",'S.D. Paste sheet'!W226)</f>
        <v>NEAR GANGA MAIYA TEMPLE ,RAIPUR,VP GIRI,306102</v>
      </c>
      <c r="X226" s="20">
        <f>IF('S.D. Paste sheet'!X226="","",'S.D. Paste sheet'!X226)</f>
        <v>360000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13</v>
      </c>
      <c r="AE226" s="29"/>
      <c r="AF226">
        <f>IF(AK226="","",IF(AK226&gt;0,COUNT($AG$2:AG226),""))</f>
        <v>49</v>
      </c>
      <c r="AG226" s="25">
        <f t="shared" si="98"/>
        <v>8</v>
      </c>
      <c r="AH226" s="25" t="str">
        <f t="shared" si="99"/>
        <v>D</v>
      </c>
      <c r="AI226" s="25">
        <f t="shared" si="100"/>
        <v>845</v>
      </c>
      <c r="AJ226" s="25">
        <f t="shared" si="101"/>
        <v>44061</v>
      </c>
      <c r="AK226" s="25" t="str">
        <f t="shared" si="102"/>
        <v>JAIDITYA PHULWARI</v>
      </c>
      <c r="AL226" s="25" t="str">
        <f t="shared" si="103"/>
        <v/>
      </c>
      <c r="AM226" s="25" t="str">
        <f t="shared" si="104"/>
        <v>RAJENDRA PHULWARI</v>
      </c>
      <c r="AN226" s="25" t="str">
        <f t="shared" si="105"/>
        <v>MUNNI PHULWARI</v>
      </c>
      <c r="AO226" s="25" t="str">
        <f t="shared" si="106"/>
        <v>M</v>
      </c>
      <c r="AP226" s="25">
        <f t="shared" si="107"/>
        <v>40029</v>
      </c>
      <c r="AQ226" s="25">
        <f t="shared" si="108"/>
        <v>713</v>
      </c>
      <c r="AR226" s="25" t="str">
        <f t="shared" si="109"/>
        <v/>
      </c>
      <c r="AS226" s="25">
        <f t="shared" si="110"/>
        <v>92</v>
      </c>
      <c r="AT226" s="25">
        <f t="shared" si="111"/>
        <v>62</v>
      </c>
      <c r="AU226" s="25" t="str">
        <f t="shared" si="112"/>
        <v>SC</v>
      </c>
      <c r="AV226" s="25" t="str">
        <f t="shared" si="113"/>
        <v>Hindu</v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D</v>
      </c>
      <c r="C227" s="20">
        <f>IF('S.D. Paste sheet'!C227="","",'S.D. Paste sheet'!C227)</f>
        <v>338</v>
      </c>
      <c r="D227" s="20">
        <f>IF('S.D. Paste sheet'!D227="","",'S.D. Paste sheet'!D227)</f>
        <v>42186</v>
      </c>
      <c r="E227" s="20" t="str">
        <f>IF('S.D. Paste sheet'!E227="","",UPPER('S.D. Paste sheet'!E227))</f>
        <v>JANNAT BANO</v>
      </c>
      <c r="F227" s="20" t="str">
        <f>IF('S.D. Paste sheet'!F227="","",'S.D. Paste sheet'!F227)</f>
        <v/>
      </c>
      <c r="G227" s="20" t="str">
        <f>IF('S.D. Paste sheet'!G227="","",UPPER('S.D. Paste sheet'!G227))</f>
        <v>BABU KHAN</v>
      </c>
      <c r="H227" s="20" t="str">
        <f>IF('S.D. Paste sheet'!H227="","",UPPER('S.D. Paste sheet'!H227))</f>
        <v>GALKAI DEVI</v>
      </c>
      <c r="I227" s="20" t="str">
        <f>IF('S.D. Paste sheet'!I227="","",'S.D. Paste sheet'!I227)</f>
        <v>F</v>
      </c>
      <c r="J227" s="20">
        <f>IF('S.D. Paste sheet'!J227="","",'S.D. Paste sheet'!J227)</f>
        <v>40067</v>
      </c>
      <c r="K227" s="20">
        <f>IF('S.D. Paste sheet'!K227="","",'S.D. Paste sheet'!K227)</f>
        <v>714</v>
      </c>
      <c r="L227" s="20" t="str">
        <f>IF('S.D. Paste sheet'!L227="","",'S.D. Paste sheet'!L227)</f>
        <v/>
      </c>
      <c r="M227" s="20">
        <f>IF('S.D. Paste sheet'!M227="","",'S.D. Paste sheet'!M227)</f>
        <v>92</v>
      </c>
      <c r="N227" s="20">
        <f>IF('S.D. Paste sheet'!N227="","",'S.D. Paste sheet'!N227)</f>
        <v>56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XXXX0938</v>
      </c>
      <c r="U227" s="20" t="str">
        <f>IF('S.D. Paste sheet'!U227="","",'S.D. Paste sheet'!U227)</f>
        <v/>
      </c>
      <c r="V227" s="20">
        <f>IF('S.D. Paste sheet'!V227="","",'S.D. Paste sheet'!V227)</f>
        <v>7726001882</v>
      </c>
      <c r="W227" s="20" t="str">
        <f>IF('S.D. Paste sheet'!W227="","",'S.D. Paste sheet'!W227)</f>
        <v>miyan magri,RAIPUR,BAR,306105</v>
      </c>
      <c r="X227" s="20">
        <f>IF('S.D. Paste sheet'!X227="","",'S.D. Paste sheet'!X227)</f>
        <v>38000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0</v>
      </c>
      <c r="AE227" s="29"/>
      <c r="AF227">
        <f>IF(AK227="","",IF(AK227&gt;0,COUNT($AG$2:AG227),""))</f>
        <v>50</v>
      </c>
      <c r="AG227" s="25">
        <f t="shared" si="98"/>
        <v>8</v>
      </c>
      <c r="AH227" s="25" t="str">
        <f t="shared" si="99"/>
        <v>D</v>
      </c>
      <c r="AI227" s="25">
        <f t="shared" si="100"/>
        <v>338</v>
      </c>
      <c r="AJ227" s="25">
        <f t="shared" si="101"/>
        <v>42186</v>
      </c>
      <c r="AK227" s="25" t="str">
        <f t="shared" si="102"/>
        <v>JANNAT BANO</v>
      </c>
      <c r="AL227" s="25" t="str">
        <f t="shared" si="103"/>
        <v/>
      </c>
      <c r="AM227" s="25" t="str">
        <f t="shared" si="104"/>
        <v>BABU KHAN</v>
      </c>
      <c r="AN227" s="25" t="str">
        <f t="shared" si="105"/>
        <v>GALKAI DEVI</v>
      </c>
      <c r="AO227" s="25" t="str">
        <f t="shared" si="106"/>
        <v>F</v>
      </c>
      <c r="AP227" s="25">
        <f t="shared" si="107"/>
        <v>40067</v>
      </c>
      <c r="AQ227" s="25">
        <f t="shared" si="108"/>
        <v>714</v>
      </c>
      <c r="AR227" s="25" t="str">
        <f t="shared" si="109"/>
        <v/>
      </c>
      <c r="AS227" s="25">
        <f t="shared" si="110"/>
        <v>92</v>
      </c>
      <c r="AT227" s="25">
        <f t="shared" si="111"/>
        <v>56</v>
      </c>
      <c r="AU227" s="25" t="str">
        <f t="shared" si="112"/>
        <v>OBC</v>
      </c>
      <c r="AV227" s="25" t="str">
        <f t="shared" si="113"/>
        <v>Muslim</v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D</v>
      </c>
      <c r="C228" s="20">
        <f>IF('S.D. Paste sheet'!C228="","",'S.D. Paste sheet'!C228)</f>
        <v>325</v>
      </c>
      <c r="D228" s="20">
        <f>IF('S.D. Paste sheet'!D228="","",'S.D. Paste sheet'!D228)</f>
        <v>42136</v>
      </c>
      <c r="E228" s="20" t="str">
        <f>IF('S.D. Paste sheet'!E228="","",UPPER('S.D. Paste sheet'!E228))</f>
        <v>JASMIN BANO</v>
      </c>
      <c r="F228" s="20" t="str">
        <f>IF('S.D. Paste sheet'!F228="","",'S.D. Paste sheet'!F228)</f>
        <v/>
      </c>
      <c r="G228" s="20" t="str">
        <f>IF('S.D. Paste sheet'!G228="","",UPPER('S.D. Paste sheet'!G228))</f>
        <v>YASEEN SHAH</v>
      </c>
      <c r="H228" s="20" t="str">
        <f>IF('S.D. Paste sheet'!H228="","",UPPER('S.D. Paste sheet'!H228))</f>
        <v>AMEENA BANO</v>
      </c>
      <c r="I228" s="20" t="str">
        <f>IF('S.D. Paste sheet'!I228="","",'S.D. Paste sheet'!I228)</f>
        <v>F</v>
      </c>
      <c r="J228" s="20">
        <f>IF('S.D. Paste sheet'!J228="","",'S.D. Paste sheet'!J228)</f>
        <v>40042</v>
      </c>
      <c r="K228" s="20">
        <f>IF('S.D. Paste sheet'!K228="","",'S.D. Paste sheet'!K228)</f>
        <v>715</v>
      </c>
      <c r="L228" s="20" t="str">
        <f>IF('S.D. Paste sheet'!L228="","",'S.D. Paste sheet'!L228)</f>
        <v/>
      </c>
      <c r="M228" s="20">
        <f>IF('S.D. Paste sheet'!M228="","",'S.D. Paste sheet'!M228)</f>
        <v>92</v>
      </c>
      <c r="N228" s="20">
        <f>IF('S.D. Paste sheet'!N228="","",'S.D. Paste sheet'!N228)</f>
        <v>49</v>
      </c>
      <c r="O228" s="20" t="str">
        <f>IF('S.D. Paste sheet'!O228="","",'S.D. Paste sheet'!O228)</f>
        <v>OBC</v>
      </c>
      <c r="P228" s="20" t="str">
        <f>IF('S.D. Paste sheet'!P228="","",'S.D. Paste sheet'!P228)</f>
        <v>Muslim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XXXX8773</v>
      </c>
      <c r="U228" s="20" t="str">
        <f>IF('S.D. Paste sheet'!U228="","",'S.D. Paste sheet'!U228)</f>
        <v/>
      </c>
      <c r="V228" s="20">
        <f>IF('S.D. Paste sheet'!V228="","",'S.D. Paste sheet'!V228)</f>
        <v>9829800904</v>
      </c>
      <c r="W228" s="20" t="str">
        <f>IF('S.D. Paste sheet'!W228="","",'S.D. Paste sheet'!W228)</f>
        <v>miyan magri,RAIPUR,BAR,306105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Yes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</v>
      </c>
      <c r="AE228" s="29"/>
      <c r="AF228">
        <f>IF(AK228="","",IF(AK228&gt;0,COUNT($AG$2:AG228),""))</f>
        <v>51</v>
      </c>
      <c r="AG228" s="25">
        <f t="shared" si="98"/>
        <v>8</v>
      </c>
      <c r="AH228" s="25" t="str">
        <f t="shared" si="99"/>
        <v>D</v>
      </c>
      <c r="AI228" s="25">
        <f t="shared" si="100"/>
        <v>325</v>
      </c>
      <c r="AJ228" s="25">
        <f t="shared" si="101"/>
        <v>42136</v>
      </c>
      <c r="AK228" s="25" t="str">
        <f t="shared" si="102"/>
        <v>JASMIN BANO</v>
      </c>
      <c r="AL228" s="25" t="str">
        <f t="shared" si="103"/>
        <v/>
      </c>
      <c r="AM228" s="25" t="str">
        <f t="shared" si="104"/>
        <v>YASEEN SHAH</v>
      </c>
      <c r="AN228" s="25" t="str">
        <f t="shared" si="105"/>
        <v>AMEENA BANO</v>
      </c>
      <c r="AO228" s="25" t="str">
        <f t="shared" si="106"/>
        <v>F</v>
      </c>
      <c r="AP228" s="25">
        <f t="shared" si="107"/>
        <v>40042</v>
      </c>
      <c r="AQ228" s="25">
        <f t="shared" si="108"/>
        <v>715</v>
      </c>
      <c r="AR228" s="25" t="str">
        <f t="shared" si="109"/>
        <v/>
      </c>
      <c r="AS228" s="25">
        <f t="shared" si="110"/>
        <v>92</v>
      </c>
      <c r="AT228" s="25">
        <f t="shared" si="111"/>
        <v>49</v>
      </c>
      <c r="AU228" s="25" t="str">
        <f t="shared" si="112"/>
        <v>OBC</v>
      </c>
      <c r="AV228" s="25" t="str">
        <f t="shared" si="113"/>
        <v>Muslim</v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D</v>
      </c>
      <c r="C229" s="20">
        <f>IF('S.D. Paste sheet'!C229="","",'S.D. Paste sheet'!C229)</f>
        <v>346</v>
      </c>
      <c r="D229" s="20">
        <f>IF('S.D. Paste sheet'!D229="","",'S.D. Paste sheet'!D229)</f>
        <v>42186</v>
      </c>
      <c r="E229" s="20" t="str">
        <f>IF('S.D. Paste sheet'!E229="","",UPPER('S.D. Paste sheet'!E229))</f>
        <v>KANCHAN GURJAR</v>
      </c>
      <c r="F229" s="20" t="str">
        <f>IF('S.D. Paste sheet'!F229="","",'S.D. Paste sheet'!F229)</f>
        <v/>
      </c>
      <c r="G229" s="20" t="str">
        <f>IF('S.D. Paste sheet'!G229="","",UPPER('S.D. Paste sheet'!G229))</f>
        <v>DURGA RAM GURJAR</v>
      </c>
      <c r="H229" s="20" t="str">
        <f>IF('S.D. Paste sheet'!H229="","",UPPER('S.D. Paste sheet'!H229))</f>
        <v>REKHA DEVI</v>
      </c>
      <c r="I229" s="20" t="str">
        <f>IF('S.D. Paste sheet'!I229="","",'S.D. Paste sheet'!I229)</f>
        <v>F</v>
      </c>
      <c r="J229" s="20">
        <f>IF('S.D. Paste sheet'!J229="","",'S.D. Paste sheet'!J229)</f>
        <v>40361</v>
      </c>
      <c r="K229" s="20">
        <f>IF('S.D. Paste sheet'!K229="","",'S.D. Paste sheet'!K229)</f>
        <v>716</v>
      </c>
      <c r="L229" s="20" t="str">
        <f>IF('S.D. Paste sheet'!L229="","",'S.D. Paste sheet'!L229)</f>
        <v/>
      </c>
      <c r="M229" s="20">
        <f>IF('S.D. Paste sheet'!M229="","",'S.D. Paste sheet'!M229)</f>
        <v>92</v>
      </c>
      <c r="N229" s="20">
        <f>IF('S.D. Paste sheet'!N229="","",'S.D. Paste sheet'!N229)</f>
        <v>71</v>
      </c>
      <c r="O229" s="20" t="str">
        <f>IF('S.D. Paste sheet'!O229="","",'S.D. Paste sheet'!O229)</f>
        <v>SBC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XXXX5138</v>
      </c>
      <c r="U229" s="20" t="str">
        <f>IF('S.D. Paste sheet'!U229="","",'S.D. Paste sheet'!U229)</f>
        <v/>
      </c>
      <c r="V229" s="20">
        <f>IF('S.D. Paste sheet'!V229="","",'S.D. Paste sheet'!V229)</f>
        <v>8003828685</v>
      </c>
      <c r="W229" s="20" t="str">
        <f>IF('S.D. Paste sheet'!W229="","",'S.D. Paste sheet'!W229)</f>
        <v>Gurjaro ka bas,RAIPUR,BAR,306105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12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29"/>
      <c r="AF229">
        <f>IF(AK229="","",IF(AK229&gt;0,COUNT($AG$2:AG229),""))</f>
        <v>52</v>
      </c>
      <c r="AG229" s="25">
        <f t="shared" si="98"/>
        <v>8</v>
      </c>
      <c r="AH229" s="25" t="str">
        <f t="shared" si="99"/>
        <v>D</v>
      </c>
      <c r="AI229" s="25">
        <f t="shared" si="100"/>
        <v>346</v>
      </c>
      <c r="AJ229" s="25">
        <f t="shared" si="101"/>
        <v>42186</v>
      </c>
      <c r="AK229" s="25" t="str">
        <f t="shared" si="102"/>
        <v>KANCHAN GURJAR</v>
      </c>
      <c r="AL229" s="25" t="str">
        <f t="shared" si="103"/>
        <v/>
      </c>
      <c r="AM229" s="25" t="str">
        <f t="shared" si="104"/>
        <v>DURGA RAM GURJAR</v>
      </c>
      <c r="AN229" s="25" t="str">
        <f t="shared" si="105"/>
        <v>REKHA DEVI</v>
      </c>
      <c r="AO229" s="25" t="str">
        <f t="shared" si="106"/>
        <v>F</v>
      </c>
      <c r="AP229" s="25">
        <f t="shared" si="107"/>
        <v>40361</v>
      </c>
      <c r="AQ229" s="25">
        <f t="shared" si="108"/>
        <v>716</v>
      </c>
      <c r="AR229" s="25" t="str">
        <f t="shared" si="109"/>
        <v/>
      </c>
      <c r="AS229" s="25">
        <f t="shared" si="110"/>
        <v>92</v>
      </c>
      <c r="AT229" s="25">
        <f t="shared" si="111"/>
        <v>71</v>
      </c>
      <c r="AU229" s="25" t="str">
        <f t="shared" si="112"/>
        <v>SBC</v>
      </c>
      <c r="AV229" s="25" t="str">
        <f t="shared" si="113"/>
        <v>Hindu</v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D</v>
      </c>
      <c r="C230" s="20">
        <f>IF('S.D. Paste sheet'!C230="","",'S.D. Paste sheet'!C230)</f>
        <v>849</v>
      </c>
      <c r="D230" s="20">
        <f>IF('S.D. Paste sheet'!D230="","",'S.D. Paste sheet'!D230)</f>
        <v>44061</v>
      </c>
      <c r="E230" s="20" t="str">
        <f>IF('S.D. Paste sheet'!E230="","",UPPER('S.D. Paste sheet'!E230))</f>
        <v>KRISHPAL SINGH KHICHI</v>
      </c>
      <c r="F230" s="20" t="str">
        <f>IF('S.D. Paste sheet'!F230="","",'S.D. Paste sheet'!F230)</f>
        <v/>
      </c>
      <c r="G230" s="20" t="str">
        <f>IF('S.D. Paste sheet'!G230="","",UPPER('S.D. Paste sheet'!G230))</f>
        <v>RAJU SINGH</v>
      </c>
      <c r="H230" s="20" t="str">
        <f>IF('S.D. Paste sheet'!H230="","",UPPER('S.D. Paste sheet'!H230))</f>
        <v>INDU KANWAR</v>
      </c>
      <c r="I230" s="20" t="str">
        <f>IF('S.D. Paste sheet'!I230="","",'S.D. Paste sheet'!I230)</f>
        <v>M</v>
      </c>
      <c r="J230" s="20">
        <f>IF('S.D. Paste sheet'!J230="","",'S.D. Paste sheet'!J230)</f>
        <v>39412</v>
      </c>
      <c r="K230" s="20">
        <f>IF('S.D. Paste sheet'!K230="","",'S.D. Paste sheet'!K230)</f>
        <v>717</v>
      </c>
      <c r="L230" s="20" t="str">
        <f>IF('S.D. Paste sheet'!L230="","",'S.D. Paste sheet'!L230)</f>
        <v/>
      </c>
      <c r="M230" s="20">
        <f>IF('S.D. Paste sheet'!M230="","",'S.D. Paste sheet'!M230)</f>
        <v>92</v>
      </c>
      <c r="N230" s="20">
        <f>IF('S.D. Paste sheet'!N230="","",'S.D. Paste sheet'!N230)</f>
        <v>76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XXXX6112</v>
      </c>
      <c r="U230" s="20" t="str">
        <f>IF('S.D. Paste sheet'!U230="","",'S.D. Paste sheet'!U230)</f>
        <v/>
      </c>
      <c r="V230" s="20">
        <f>IF('S.D. Paste sheet'!V230="","",'S.D. Paste sheet'!V230)</f>
        <v>7023313330</v>
      </c>
      <c r="W230" s="20" t="str">
        <f>IF('S.D. Paste sheet'!W230="","",'S.D. Paste sheet'!W230)</f>
        <v>BERA RAMSAGAR PALI ROAD ,RAIPUR,BAR,306105</v>
      </c>
      <c r="X230" s="20">
        <f>IF('S.D. Paste sheet'!X230="","",'S.D. Paste sheet'!X230)</f>
        <v>120000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15</v>
      </c>
      <c r="AC230" s="20" t="str">
        <f>IF('S.D. Paste sheet'!AC230="","",'S.D. Paste sheet'!AC230)</f>
        <v>None</v>
      </c>
      <c r="AD230" s="20">
        <f>IF('S.D. Paste sheet'!AD230="","",'S.D. Paste sheet'!AD230)</f>
        <v>1</v>
      </c>
      <c r="AE230" s="29"/>
      <c r="AF230">
        <f>IF(AK230="","",IF(AK230&gt;0,COUNT($AG$2:AG230),""))</f>
        <v>53</v>
      </c>
      <c r="AG230" s="25">
        <f t="shared" si="98"/>
        <v>8</v>
      </c>
      <c r="AH230" s="25" t="str">
        <f t="shared" si="99"/>
        <v>D</v>
      </c>
      <c r="AI230" s="25">
        <f t="shared" si="100"/>
        <v>849</v>
      </c>
      <c r="AJ230" s="25">
        <f t="shared" si="101"/>
        <v>44061</v>
      </c>
      <c r="AK230" s="25" t="str">
        <f t="shared" si="102"/>
        <v>KRISHPAL SINGH KHICHI</v>
      </c>
      <c r="AL230" s="25" t="str">
        <f t="shared" si="103"/>
        <v/>
      </c>
      <c r="AM230" s="25" t="str">
        <f t="shared" si="104"/>
        <v>RAJU SINGH</v>
      </c>
      <c r="AN230" s="25" t="str">
        <f t="shared" si="105"/>
        <v>INDU KANWAR</v>
      </c>
      <c r="AO230" s="25" t="str">
        <f t="shared" si="106"/>
        <v>M</v>
      </c>
      <c r="AP230" s="25">
        <f t="shared" si="107"/>
        <v>39412</v>
      </c>
      <c r="AQ230" s="25">
        <f t="shared" si="108"/>
        <v>717</v>
      </c>
      <c r="AR230" s="25" t="str">
        <f t="shared" si="109"/>
        <v/>
      </c>
      <c r="AS230" s="25">
        <f t="shared" si="110"/>
        <v>92</v>
      </c>
      <c r="AT230" s="25">
        <f t="shared" si="111"/>
        <v>76</v>
      </c>
      <c r="AU230" s="25" t="str">
        <f t="shared" si="112"/>
        <v>OBC</v>
      </c>
      <c r="AV230" s="25" t="str">
        <f t="shared" si="113"/>
        <v>Hindu</v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D</v>
      </c>
      <c r="C231" s="20">
        <f>IF('S.D. Paste sheet'!C231="","",'S.D. Paste sheet'!C231)</f>
        <v>908</v>
      </c>
      <c r="D231" s="20">
        <f>IF('S.D. Paste sheet'!D231="","",'S.D. Paste sheet'!D231)</f>
        <v>44081</v>
      </c>
      <c r="E231" s="20" t="str">
        <f>IF('S.D. Paste sheet'!E231="","",UPPER('S.D. Paste sheet'!E231))</f>
        <v>LAKSHITA SOLANKI</v>
      </c>
      <c r="F231" s="20" t="str">
        <f>IF('S.D. Paste sheet'!F231="","",'S.D. Paste sheet'!F231)</f>
        <v/>
      </c>
      <c r="G231" s="20" t="str">
        <f>IF('S.D. Paste sheet'!G231="","",UPPER('S.D. Paste sheet'!G231))</f>
        <v>MOHAN SINGH SOLANKI</v>
      </c>
      <c r="H231" s="20" t="str">
        <f>IF('S.D. Paste sheet'!H231="","",UPPER('S.D. Paste sheet'!H231))</f>
        <v>CHANDRA KANTA</v>
      </c>
      <c r="I231" s="20" t="str">
        <f>IF('S.D. Paste sheet'!I231="","",'S.D. Paste sheet'!I231)</f>
        <v>F</v>
      </c>
      <c r="J231" s="20">
        <f>IF('S.D. Paste sheet'!J231="","",'S.D. Paste sheet'!J231)</f>
        <v>40175</v>
      </c>
      <c r="K231" s="20">
        <f>IF('S.D. Paste sheet'!K231="","",'S.D. Paste sheet'!K231)</f>
        <v>718</v>
      </c>
      <c r="L231" s="20" t="str">
        <f>IF('S.D. Paste sheet'!L231="","",'S.D. Paste sheet'!L231)</f>
        <v/>
      </c>
      <c r="M231" s="20">
        <f>IF('S.D. Paste sheet'!M231="","",'S.D. Paste sheet'!M231)</f>
        <v>92</v>
      </c>
      <c r="N231" s="20">
        <f>IF('S.D. Paste sheet'!N231="","",'S.D. Paste sheet'!N231)</f>
        <v>77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XXXX3302</v>
      </c>
      <c r="U231" s="20" t="str">
        <f>IF('S.D. Paste sheet'!U231="","",'S.D. Paste sheet'!U231)</f>
        <v/>
      </c>
      <c r="V231" s="20">
        <f>IF('S.D. Paste sheet'!V231="","",'S.D. Paste sheet'!V231)</f>
        <v>9799850305</v>
      </c>
      <c r="W231" s="20" t="str">
        <f>IF('S.D. Paste sheet'!W231="","",'S.D. Paste sheet'!W231)</f>
        <v>PWD ROAD NEAR BUS STAND,RAIPUR,BAR,306105</v>
      </c>
      <c r="X231" s="20">
        <f>IF('S.D. Paste sheet'!X231="","",'S.D. Paste sheet'!X231)</f>
        <v>84000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13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>
        <f>IF(AK231="","",IF(AK231&gt;0,COUNT($AG$2:AG231),""))</f>
        <v>54</v>
      </c>
      <c r="AG231" s="25">
        <f t="shared" si="98"/>
        <v>8</v>
      </c>
      <c r="AH231" s="25" t="str">
        <f t="shared" si="99"/>
        <v>D</v>
      </c>
      <c r="AI231" s="25">
        <f t="shared" si="100"/>
        <v>908</v>
      </c>
      <c r="AJ231" s="25">
        <f t="shared" si="101"/>
        <v>44081</v>
      </c>
      <c r="AK231" s="25" t="str">
        <f t="shared" si="102"/>
        <v>LAKSHITA SOLANKI</v>
      </c>
      <c r="AL231" s="25" t="str">
        <f t="shared" si="103"/>
        <v/>
      </c>
      <c r="AM231" s="25" t="str">
        <f t="shared" si="104"/>
        <v>MOHAN SINGH SOLANKI</v>
      </c>
      <c r="AN231" s="25" t="str">
        <f t="shared" si="105"/>
        <v>CHANDRA KANTA</v>
      </c>
      <c r="AO231" s="25" t="str">
        <f t="shared" si="106"/>
        <v>F</v>
      </c>
      <c r="AP231" s="25">
        <f t="shared" si="107"/>
        <v>40175</v>
      </c>
      <c r="AQ231" s="25">
        <f t="shared" si="108"/>
        <v>718</v>
      </c>
      <c r="AR231" s="25" t="str">
        <f t="shared" si="109"/>
        <v/>
      </c>
      <c r="AS231" s="25">
        <f t="shared" si="110"/>
        <v>92</v>
      </c>
      <c r="AT231" s="25">
        <f t="shared" si="111"/>
        <v>77</v>
      </c>
      <c r="AU231" s="25" t="str">
        <f t="shared" si="112"/>
        <v>OBC</v>
      </c>
      <c r="AV231" s="25" t="str">
        <f t="shared" si="113"/>
        <v>Hindu</v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D</v>
      </c>
      <c r="C232" s="20">
        <f>IF('S.D. Paste sheet'!C232="","",'S.D. Paste sheet'!C232)</f>
        <v>355</v>
      </c>
      <c r="D232" s="20">
        <f>IF('S.D. Paste sheet'!D232="","",'S.D. Paste sheet'!D232)</f>
        <v>42188</v>
      </c>
      <c r="E232" s="20" t="str">
        <f>IF('S.D. Paste sheet'!E232="","",UPPER('S.D. Paste sheet'!E232))</f>
        <v>MANISHA BANO</v>
      </c>
      <c r="F232" s="20" t="str">
        <f>IF('S.D. Paste sheet'!F232="","",'S.D. Paste sheet'!F232)</f>
        <v/>
      </c>
      <c r="G232" s="20" t="str">
        <f>IF('S.D. Paste sheet'!G232="","",UPPER('S.D. Paste sheet'!G232))</f>
        <v>DHAGLU KHAN</v>
      </c>
      <c r="H232" s="20" t="str">
        <f>IF('S.D. Paste sheet'!H232="","",UPPER('S.D. Paste sheet'!H232))</f>
        <v>KAMLA BANO</v>
      </c>
      <c r="I232" s="20" t="str">
        <f>IF('S.D. Paste sheet'!I232="","",'S.D. Paste sheet'!I232)</f>
        <v>F</v>
      </c>
      <c r="J232" s="20">
        <f>IF('S.D. Paste sheet'!J232="","",'S.D. Paste sheet'!J232)</f>
        <v>39614</v>
      </c>
      <c r="K232" s="20">
        <f>IF('S.D. Paste sheet'!K232="","",'S.D. Paste sheet'!K232)</f>
        <v>719</v>
      </c>
      <c r="L232" s="20" t="str">
        <f>IF('S.D. Paste sheet'!L232="","",'S.D. Paste sheet'!L232)</f>
        <v/>
      </c>
      <c r="M232" s="20">
        <f>IF('S.D. Paste sheet'!M232="","",'S.D. Paste sheet'!M232)</f>
        <v>92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XXXX9842</v>
      </c>
      <c r="U232" s="20" t="str">
        <f>IF('S.D. Paste sheet'!U232="","",'S.D. Paste sheet'!U232)</f>
        <v/>
      </c>
      <c r="V232" s="20">
        <f>IF('S.D. Paste sheet'!V232="","",'S.D. Paste sheet'!V232)</f>
        <v>9680112865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37000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>
        <f>IF(AK232="","",IF(AK232&gt;0,COUNT($AG$2:AG232),""))</f>
        <v>55</v>
      </c>
      <c r="AG232" s="25">
        <f t="shared" si="98"/>
        <v>8</v>
      </c>
      <c r="AH232" s="25" t="str">
        <f t="shared" si="99"/>
        <v>D</v>
      </c>
      <c r="AI232" s="25">
        <f t="shared" si="100"/>
        <v>355</v>
      </c>
      <c r="AJ232" s="25">
        <f t="shared" si="101"/>
        <v>42188</v>
      </c>
      <c r="AK232" s="25" t="str">
        <f t="shared" si="102"/>
        <v>MANISHA BANO</v>
      </c>
      <c r="AL232" s="25" t="str">
        <f t="shared" si="103"/>
        <v/>
      </c>
      <c r="AM232" s="25" t="str">
        <f t="shared" si="104"/>
        <v>DHAGLU KHAN</v>
      </c>
      <c r="AN232" s="25" t="str">
        <f t="shared" si="105"/>
        <v>KAMLA BANO</v>
      </c>
      <c r="AO232" s="25" t="str">
        <f t="shared" si="106"/>
        <v>F</v>
      </c>
      <c r="AP232" s="25">
        <f t="shared" si="107"/>
        <v>39614</v>
      </c>
      <c r="AQ232" s="25">
        <f t="shared" si="108"/>
        <v>719</v>
      </c>
      <c r="AR232" s="25" t="str">
        <f t="shared" si="109"/>
        <v/>
      </c>
      <c r="AS232" s="25">
        <f t="shared" si="110"/>
        <v>92</v>
      </c>
      <c r="AT232" s="25">
        <f t="shared" si="111"/>
        <v>68</v>
      </c>
      <c r="AU232" s="25" t="str">
        <f t="shared" si="112"/>
        <v>OBC</v>
      </c>
      <c r="AV232" s="25" t="str">
        <f t="shared" si="113"/>
        <v>Muslim</v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D</v>
      </c>
      <c r="C233" s="20">
        <f>IF('S.D. Paste sheet'!C233="","",'S.D. Paste sheet'!C233)</f>
        <v>349</v>
      </c>
      <c r="D233" s="20">
        <f>IF('S.D. Paste sheet'!D233="","",'S.D. Paste sheet'!D233)</f>
        <v>42186</v>
      </c>
      <c r="E233" s="20" t="str">
        <f>IF('S.D. Paste sheet'!E233="","",UPPER('S.D. Paste sheet'!E233))</f>
        <v>MAYA GURJAR</v>
      </c>
      <c r="F233" s="20" t="str">
        <f>IF('S.D. Paste sheet'!F233="","",'S.D. Paste sheet'!F233)</f>
        <v/>
      </c>
      <c r="G233" s="20" t="str">
        <f>IF('S.D. Paste sheet'!G233="","",UPPER('S.D. Paste sheet'!G233))</f>
        <v>SHIV LAL GURJAR</v>
      </c>
      <c r="H233" s="20" t="str">
        <f>IF('S.D. Paste sheet'!H233="","",UPPER('S.D. Paste sheet'!H233))</f>
        <v>INDRA DEVI</v>
      </c>
      <c r="I233" s="20" t="str">
        <f>IF('S.D. Paste sheet'!I233="","",'S.D. Paste sheet'!I233)</f>
        <v>F</v>
      </c>
      <c r="J233" s="20">
        <f>IF('S.D. Paste sheet'!J233="","",'S.D. Paste sheet'!J233)</f>
        <v>40030</v>
      </c>
      <c r="K233" s="20">
        <f>IF('S.D. Paste sheet'!K233="","",'S.D. Paste sheet'!K233)</f>
        <v>720</v>
      </c>
      <c r="L233" s="20" t="str">
        <f>IF('S.D. Paste sheet'!L233="","",'S.D. Paste sheet'!L233)</f>
        <v/>
      </c>
      <c r="M233" s="20">
        <f>IF('S.D. Paste sheet'!M233="","",'S.D. Paste sheet'!M233)</f>
        <v>92</v>
      </c>
      <c r="N233" s="20">
        <f>IF('S.D. Paste sheet'!N233="","",'S.D. Paste sheet'!N233)</f>
        <v>0</v>
      </c>
      <c r="O233" s="20" t="str">
        <f>IF('S.D. Paste sheet'!O233="","",'S.D. Paste sheet'!O233)</f>
        <v>SBC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XXXX5428</v>
      </c>
      <c r="U233" s="20" t="str">
        <f>IF('S.D. Paste sheet'!U233="","",'S.D. Paste sheet'!U233)</f>
        <v/>
      </c>
      <c r="V233" s="20">
        <f>IF('S.D. Paste sheet'!V233="","",'S.D. Paste sheet'!V233)</f>
        <v>9001371661</v>
      </c>
      <c r="W233" s="20" t="str">
        <f>IF('S.D. Paste sheet'!W233="","",'S.D. Paste sheet'!W233)</f>
        <v>gurjaro ka mohalla,Raipur,Bar,306105</v>
      </c>
      <c r="X233" s="20">
        <f>IF('S.D. Paste sheet'!X233="","",'S.D. Paste sheet'!X233)</f>
        <v>40000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29"/>
      <c r="AF233">
        <f>IF(AK233="","",IF(AK233&gt;0,COUNT($AG$2:AG233),""))</f>
        <v>56</v>
      </c>
      <c r="AG233" s="25">
        <f t="shared" si="98"/>
        <v>8</v>
      </c>
      <c r="AH233" s="25" t="str">
        <f t="shared" si="99"/>
        <v>D</v>
      </c>
      <c r="AI233" s="25">
        <f t="shared" si="100"/>
        <v>349</v>
      </c>
      <c r="AJ233" s="25">
        <f t="shared" si="101"/>
        <v>42186</v>
      </c>
      <c r="AK233" s="25" t="str">
        <f t="shared" si="102"/>
        <v>MAYA GURJAR</v>
      </c>
      <c r="AL233" s="25" t="str">
        <f t="shared" si="103"/>
        <v/>
      </c>
      <c r="AM233" s="25" t="str">
        <f t="shared" si="104"/>
        <v>SHIV LAL GURJAR</v>
      </c>
      <c r="AN233" s="25" t="str">
        <f t="shared" si="105"/>
        <v>INDRA DEVI</v>
      </c>
      <c r="AO233" s="25" t="str">
        <f t="shared" si="106"/>
        <v>F</v>
      </c>
      <c r="AP233" s="25">
        <f t="shared" si="107"/>
        <v>40030</v>
      </c>
      <c r="AQ233" s="25">
        <f t="shared" si="108"/>
        <v>720</v>
      </c>
      <c r="AR233" s="25" t="str">
        <f t="shared" si="109"/>
        <v/>
      </c>
      <c r="AS233" s="25">
        <f t="shared" si="110"/>
        <v>92</v>
      </c>
      <c r="AT233" s="25">
        <f t="shared" si="111"/>
        <v>0</v>
      </c>
      <c r="AU233" s="25" t="str">
        <f t="shared" si="112"/>
        <v>SBC</v>
      </c>
      <c r="AV233" s="25" t="str">
        <f t="shared" si="113"/>
        <v>Hindu</v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D</v>
      </c>
      <c r="C234" s="20">
        <f>IF('S.D. Paste sheet'!C234="","",'S.D. Paste sheet'!C234)</f>
        <v>894</v>
      </c>
      <c r="D234" s="20">
        <f>IF('S.D. Paste sheet'!D234="","",'S.D. Paste sheet'!D234)</f>
        <v>44081</v>
      </c>
      <c r="E234" s="20" t="str">
        <f>IF('S.D. Paste sheet'!E234="","",UPPER('S.D. Paste sheet'!E234))</f>
        <v>MOHAMMAD SHAHID</v>
      </c>
      <c r="F234" s="20" t="str">
        <f>IF('S.D. Paste sheet'!F234="","",'S.D. Paste sheet'!F234)</f>
        <v/>
      </c>
      <c r="G234" s="20" t="str">
        <f>IF('S.D. Paste sheet'!G234="","",UPPER('S.D. Paste sheet'!G234))</f>
        <v>SHER MOHAMMAD</v>
      </c>
      <c r="H234" s="20" t="str">
        <f>IF('S.D. Paste sheet'!H234="","",UPPER('S.D. Paste sheet'!H234))</f>
        <v>SAMIM BANO</v>
      </c>
      <c r="I234" s="20" t="str">
        <f>IF('S.D. Paste sheet'!I234="","",'S.D. Paste sheet'!I234)</f>
        <v>M</v>
      </c>
      <c r="J234" s="20">
        <f>IF('S.D. Paste sheet'!J234="","",'S.D. Paste sheet'!J234)</f>
        <v>39971</v>
      </c>
      <c r="K234" s="20">
        <f>IF('S.D. Paste sheet'!K234="","",'S.D. Paste sheet'!K234)</f>
        <v>721</v>
      </c>
      <c r="L234" s="20" t="str">
        <f>IF('S.D. Paste sheet'!L234="","",'S.D. Paste sheet'!L234)</f>
        <v/>
      </c>
      <c r="M234" s="20">
        <f>IF('S.D. Paste sheet'!M234="","",'S.D. Paste sheet'!M234)</f>
        <v>92</v>
      </c>
      <c r="N234" s="20">
        <f>IF('S.D. Paste sheet'!N234="","",'S.D. Paste sheet'!N234)</f>
        <v>73</v>
      </c>
      <c r="O234" s="20" t="str">
        <f>IF('S.D. Paste sheet'!O234="","",'S.D. Paste sheet'!O234)</f>
        <v>OBC</v>
      </c>
      <c r="P234" s="20" t="str">
        <f>IF('S.D. Paste sheet'!P234="","",'S.D. Paste sheet'!P234)</f>
        <v>Muslim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XXXX8654</v>
      </c>
      <c r="U234" s="20" t="str">
        <f>IF('S.D. Paste sheet'!U234="","",'S.D. Paste sheet'!U234)</f>
        <v/>
      </c>
      <c r="V234" s="20">
        <f>IF('S.D. Paste sheet'!V234="","",'S.D. Paste sheet'!V234)</f>
        <v>8290165730</v>
      </c>
      <c r="W234" s="20" t="str">
        <f>IF('S.D. Paste sheet'!W234="","",'S.D. Paste sheet'!W234)</f>
        <v>NEAR BUS STAND,RAIPUR,BAR,306105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Yes</v>
      </c>
      <c r="AB234" s="20">
        <f>IF('S.D. Paste sheet'!AB234="","",'S.D. Paste sheet'!AB234)</f>
        <v>13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>
        <f>IF(AK234="","",IF(AK234&gt;0,COUNT($AG$2:AG234),""))</f>
        <v>57</v>
      </c>
      <c r="AG234" s="25">
        <f t="shared" si="98"/>
        <v>8</v>
      </c>
      <c r="AH234" s="25" t="str">
        <f t="shared" si="99"/>
        <v>D</v>
      </c>
      <c r="AI234" s="25">
        <f t="shared" si="100"/>
        <v>894</v>
      </c>
      <c r="AJ234" s="25">
        <f t="shared" si="101"/>
        <v>44081</v>
      </c>
      <c r="AK234" s="25" t="str">
        <f t="shared" si="102"/>
        <v>MOHAMMAD SHAHID</v>
      </c>
      <c r="AL234" s="25" t="str">
        <f t="shared" si="103"/>
        <v/>
      </c>
      <c r="AM234" s="25" t="str">
        <f t="shared" si="104"/>
        <v>SHER MOHAMMAD</v>
      </c>
      <c r="AN234" s="25" t="str">
        <f t="shared" si="105"/>
        <v>SAMIM BANO</v>
      </c>
      <c r="AO234" s="25" t="str">
        <f t="shared" si="106"/>
        <v>M</v>
      </c>
      <c r="AP234" s="25">
        <f t="shared" si="107"/>
        <v>39971</v>
      </c>
      <c r="AQ234" s="25">
        <f t="shared" si="108"/>
        <v>721</v>
      </c>
      <c r="AR234" s="25" t="str">
        <f t="shared" si="109"/>
        <v/>
      </c>
      <c r="AS234" s="25">
        <f t="shared" si="110"/>
        <v>92</v>
      </c>
      <c r="AT234" s="25">
        <f t="shared" si="111"/>
        <v>73</v>
      </c>
      <c r="AU234" s="25" t="str">
        <f t="shared" si="112"/>
        <v>OBC</v>
      </c>
      <c r="AV234" s="25" t="str">
        <f t="shared" si="113"/>
        <v>Muslim</v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D</v>
      </c>
      <c r="C235" s="20">
        <f>IF('S.D. Paste sheet'!C235="","",'S.D. Paste sheet'!C235)</f>
        <v>852</v>
      </c>
      <c r="D235" s="20">
        <f>IF('S.D. Paste sheet'!D235="","",'S.D. Paste sheet'!D235)</f>
        <v>44061</v>
      </c>
      <c r="E235" s="20" t="str">
        <f>IF('S.D. Paste sheet'!E235="","",UPPER('S.D. Paste sheet'!E235))</f>
        <v>MOHAMMAD SHARIK</v>
      </c>
      <c r="F235" s="20" t="str">
        <f>IF('S.D. Paste sheet'!F235="","",'S.D. Paste sheet'!F235)</f>
        <v/>
      </c>
      <c r="G235" s="20" t="str">
        <f>IF('S.D. Paste sheet'!G235="","",UPPER('S.D. Paste sheet'!G235))</f>
        <v>MOHAMMAD IQBAL</v>
      </c>
      <c r="H235" s="20" t="str">
        <f>IF('S.D. Paste sheet'!H235="","",UPPER('S.D. Paste sheet'!H235))</f>
        <v>MRS ZAREENA BANO</v>
      </c>
      <c r="I235" s="20" t="str">
        <f>IF('S.D. Paste sheet'!I235="","",'S.D. Paste sheet'!I235)</f>
        <v>M</v>
      </c>
      <c r="J235" s="20">
        <f>IF('S.D. Paste sheet'!J235="","",'S.D. Paste sheet'!J235)</f>
        <v>40117</v>
      </c>
      <c r="K235" s="20">
        <f>IF('S.D. Paste sheet'!K235="","",'S.D. Paste sheet'!K235)</f>
        <v>722</v>
      </c>
      <c r="L235" s="20" t="str">
        <f>IF('S.D. Paste sheet'!L235="","",'S.D. Paste sheet'!L235)</f>
        <v/>
      </c>
      <c r="M235" s="20">
        <f>IF('S.D. Paste sheet'!M235="","",'S.D. Paste sheet'!M235)</f>
        <v>92</v>
      </c>
      <c r="N235" s="20">
        <f>IF('S.D. Paste sheet'!N235="","",'S.D. Paste sheet'!N235)</f>
        <v>84</v>
      </c>
      <c r="O235" s="20" t="str">
        <f>IF('S.D. Paste sheet'!O235="","",'S.D. Paste sheet'!O235)</f>
        <v>OBC</v>
      </c>
      <c r="P235" s="20" t="str">
        <f>IF('S.D. Paste sheet'!P235="","",'S.D. Paste sheet'!P235)</f>
        <v>Muslim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XXXX9065</v>
      </c>
      <c r="U235" s="20" t="str">
        <f>IF('S.D. Paste sheet'!U235="","",'S.D. Paste sheet'!U235)</f>
        <v/>
      </c>
      <c r="V235" s="20">
        <f>IF('S.D. Paste sheet'!V235="","",'S.D. Paste sheet'!V235)</f>
        <v>8432519540</v>
      </c>
      <c r="W235" s="20" t="str">
        <f>IF('S.D. Paste sheet'!W235="","",'S.D. Paste sheet'!W235)</f>
        <v>BEAWAR ROAD ,RAIPUR,SENDRA,306102</v>
      </c>
      <c r="X235" s="20">
        <f>IF('S.D. Paste sheet'!X235="","",'S.D. Paste sheet'!X235)</f>
        <v>60000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Yes</v>
      </c>
      <c r="AB235" s="20">
        <f>IF('S.D. Paste sheet'!AB235="","",'S.D. Paste sheet'!AB235)</f>
        <v>13</v>
      </c>
      <c r="AC235" s="20" t="str">
        <f>IF('S.D. Paste sheet'!AC235="","",'S.D. Paste sheet'!AC235)</f>
        <v>None</v>
      </c>
      <c r="AD235" s="20">
        <f>IF('S.D. Paste sheet'!AD235="","",'S.D. Paste sheet'!AD235)</f>
        <v>8</v>
      </c>
      <c r="AE235" s="29"/>
      <c r="AF235">
        <f>IF(AK235="","",IF(AK235&gt;0,COUNT($AG$2:AG235),""))</f>
        <v>58</v>
      </c>
      <c r="AG235" s="25">
        <f t="shared" si="98"/>
        <v>8</v>
      </c>
      <c r="AH235" s="25" t="str">
        <f t="shared" si="99"/>
        <v>D</v>
      </c>
      <c r="AI235" s="25">
        <f t="shared" si="100"/>
        <v>852</v>
      </c>
      <c r="AJ235" s="25">
        <f t="shared" si="101"/>
        <v>44061</v>
      </c>
      <c r="AK235" s="25" t="str">
        <f t="shared" si="102"/>
        <v>MOHAMMAD SHARIK</v>
      </c>
      <c r="AL235" s="25" t="str">
        <f t="shared" si="103"/>
        <v/>
      </c>
      <c r="AM235" s="25" t="str">
        <f t="shared" si="104"/>
        <v>MOHAMMAD IQBAL</v>
      </c>
      <c r="AN235" s="25" t="str">
        <f t="shared" si="105"/>
        <v>MRS ZAREENA BANO</v>
      </c>
      <c r="AO235" s="25" t="str">
        <f t="shared" si="106"/>
        <v>M</v>
      </c>
      <c r="AP235" s="25">
        <f t="shared" si="107"/>
        <v>40117</v>
      </c>
      <c r="AQ235" s="25">
        <f t="shared" si="108"/>
        <v>722</v>
      </c>
      <c r="AR235" s="25" t="str">
        <f t="shared" si="109"/>
        <v/>
      </c>
      <c r="AS235" s="25">
        <f t="shared" si="110"/>
        <v>92</v>
      </c>
      <c r="AT235" s="25">
        <f t="shared" si="111"/>
        <v>84</v>
      </c>
      <c r="AU235" s="25" t="str">
        <f t="shared" si="112"/>
        <v>OBC</v>
      </c>
      <c r="AV235" s="25" t="str">
        <f t="shared" si="113"/>
        <v>Muslim</v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D</v>
      </c>
      <c r="C236" s="20">
        <f>IF('S.D. Paste sheet'!C236="","",'S.D. Paste sheet'!C236)</f>
        <v>320</v>
      </c>
      <c r="D236" s="20">
        <f>IF('S.D. Paste sheet'!D236="","",'S.D. Paste sheet'!D236)</f>
        <v>42135</v>
      </c>
      <c r="E236" s="20" t="str">
        <f>IF('S.D. Paste sheet'!E236="","",UPPER('S.D. Paste sheet'!E236))</f>
        <v>MOHAMMAD TAUFIQ</v>
      </c>
      <c r="F236" s="20" t="str">
        <f>IF('S.D. Paste sheet'!F236="","",'S.D. Paste sheet'!F236)</f>
        <v/>
      </c>
      <c r="G236" s="20" t="str">
        <f>IF('S.D. Paste sheet'!G236="","",UPPER('S.D. Paste sheet'!G236))</f>
        <v>FAKHRUDDIN</v>
      </c>
      <c r="H236" s="20" t="str">
        <f>IF('S.D. Paste sheet'!H236="","",UPPER('S.D. Paste sheet'!H236))</f>
        <v>AYASHA SANKHLA</v>
      </c>
      <c r="I236" s="20" t="str">
        <f>IF('S.D. Paste sheet'!I236="","",'S.D. Paste sheet'!I236)</f>
        <v>M</v>
      </c>
      <c r="J236" s="20">
        <f>IF('S.D. Paste sheet'!J236="","",'S.D. Paste sheet'!J236)</f>
        <v>39909</v>
      </c>
      <c r="K236" s="20">
        <f>IF('S.D. Paste sheet'!K236="","",'S.D. Paste sheet'!K236)</f>
        <v>723</v>
      </c>
      <c r="L236" s="20" t="str">
        <f>IF('S.D. Paste sheet'!L236="","",'S.D. Paste sheet'!L236)</f>
        <v/>
      </c>
      <c r="M236" s="20">
        <f>IF('S.D. Paste sheet'!M236="","",'S.D. Paste sheet'!M236)</f>
        <v>92</v>
      </c>
      <c r="N236" s="20">
        <f>IF('S.D. Paste sheet'!N236="","",'S.D. Paste sheet'!N236)</f>
        <v>71</v>
      </c>
      <c r="O236" s="20" t="str">
        <f>IF('S.D. Paste sheet'!O236="","",'S.D. Paste sheet'!O236)</f>
        <v>OBC</v>
      </c>
      <c r="P236" s="20" t="str">
        <f>IF('S.D. Paste sheet'!P236="","",'S.D. Paste sheet'!P236)</f>
        <v>Muslim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XXXX4204</v>
      </c>
      <c r="U236" s="20" t="str">
        <f>IF('S.D. Paste sheet'!U236="","",'S.D. Paste sheet'!U236)</f>
        <v/>
      </c>
      <c r="V236" s="20">
        <f>IF('S.D. Paste sheet'!V236="","",'S.D. Paste sheet'!V236)</f>
        <v>9413222706</v>
      </c>
      <c r="W236" s="20" t="str">
        <f>IF('S.D. Paste sheet'!W236="","",'S.D. Paste sheet'!W236)</f>
        <v>purana railay station,RAIPUR,BAR,306105</v>
      </c>
      <c r="X236" s="20">
        <f>IF('S.D. Paste sheet'!X236="","",'S.D. Paste sheet'!X236)</f>
        <v>350000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Yes</v>
      </c>
      <c r="AB236" s="20">
        <f>IF('S.D. Paste sheet'!AB236="","",'S.D. Paste sheet'!AB236)</f>
        <v>13</v>
      </c>
      <c r="AC236" s="20" t="str">
        <f>IF('S.D. Paste sheet'!AC236="","",'S.D. Paste sheet'!AC236)</f>
        <v>None</v>
      </c>
      <c r="AD236" s="20">
        <f>IF('S.D. Paste sheet'!AD236="","",'S.D. Paste sheet'!AD236)</f>
        <v>2</v>
      </c>
      <c r="AE236" s="29"/>
      <c r="AF236">
        <f>IF(AK236="","",IF(AK236&gt;0,COUNT($AG$2:AG236),""))</f>
        <v>59</v>
      </c>
      <c r="AG236" s="25">
        <f t="shared" si="98"/>
        <v>8</v>
      </c>
      <c r="AH236" s="25" t="str">
        <f t="shared" si="99"/>
        <v>D</v>
      </c>
      <c r="AI236" s="25">
        <f t="shared" si="100"/>
        <v>320</v>
      </c>
      <c r="AJ236" s="25">
        <f t="shared" si="101"/>
        <v>42135</v>
      </c>
      <c r="AK236" s="25" t="str">
        <f t="shared" si="102"/>
        <v>MOHAMMAD TAUFIQ</v>
      </c>
      <c r="AL236" s="25" t="str">
        <f t="shared" si="103"/>
        <v/>
      </c>
      <c r="AM236" s="25" t="str">
        <f t="shared" si="104"/>
        <v>FAKHRUDDIN</v>
      </c>
      <c r="AN236" s="25" t="str">
        <f t="shared" si="105"/>
        <v>AYASHA SANKHLA</v>
      </c>
      <c r="AO236" s="25" t="str">
        <f t="shared" si="106"/>
        <v>M</v>
      </c>
      <c r="AP236" s="25">
        <f t="shared" si="107"/>
        <v>39909</v>
      </c>
      <c r="AQ236" s="25">
        <f t="shared" si="108"/>
        <v>723</v>
      </c>
      <c r="AR236" s="25" t="str">
        <f t="shared" si="109"/>
        <v/>
      </c>
      <c r="AS236" s="25">
        <f t="shared" si="110"/>
        <v>92</v>
      </c>
      <c r="AT236" s="25">
        <f t="shared" si="111"/>
        <v>71</v>
      </c>
      <c r="AU236" s="25" t="str">
        <f t="shared" si="112"/>
        <v>OBC</v>
      </c>
      <c r="AV236" s="25" t="str">
        <f t="shared" si="113"/>
        <v>Muslim</v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D</v>
      </c>
      <c r="C237" s="20">
        <f>IF('S.D. Paste sheet'!C237="","",'S.D. Paste sheet'!C237)</f>
        <v>412</v>
      </c>
      <c r="D237" s="20">
        <f>IF('S.D. Paste sheet'!D237="","",'S.D. Paste sheet'!D237)</f>
        <v>42219</v>
      </c>
      <c r="E237" s="20" t="str">
        <f>IF('S.D. Paste sheet'!E237="","",UPPER('S.D. Paste sheet'!E237))</f>
        <v>MONIKA BAGRI</v>
      </c>
      <c r="F237" s="20" t="str">
        <f>IF('S.D. Paste sheet'!F237="","",'S.D. Paste sheet'!F237)</f>
        <v/>
      </c>
      <c r="G237" s="20" t="str">
        <f>IF('S.D. Paste sheet'!G237="","",UPPER('S.D. Paste sheet'!G237))</f>
        <v>RAJU RAM BAGRI</v>
      </c>
      <c r="H237" s="20" t="str">
        <f>IF('S.D. Paste sheet'!H237="","",UPPER('S.D. Paste sheet'!H237))</f>
        <v>PISTA DEVI</v>
      </c>
      <c r="I237" s="20" t="str">
        <f>IF('S.D. Paste sheet'!I237="","",'S.D. Paste sheet'!I237)</f>
        <v>F</v>
      </c>
      <c r="J237" s="20">
        <f>IF('S.D. Paste sheet'!J237="","",'S.D. Paste sheet'!J237)</f>
        <v>39904</v>
      </c>
      <c r="K237" s="20">
        <f>IF('S.D. Paste sheet'!K237="","",'S.D. Paste sheet'!K237)</f>
        <v>724</v>
      </c>
      <c r="L237" s="20" t="str">
        <f>IF('S.D. Paste sheet'!L237="","",'S.D. Paste sheet'!L237)</f>
        <v/>
      </c>
      <c r="M237" s="20">
        <f>IF('S.D. Paste sheet'!M237="","",'S.D. Paste sheet'!M237)</f>
        <v>92</v>
      </c>
      <c r="N237" s="20">
        <f>IF('S.D. Paste sheet'!N237="","",'S.D. Paste sheet'!N237)</f>
        <v>89</v>
      </c>
      <c r="O237" s="20" t="str">
        <f>IF('S.D. Paste sheet'!O237="","",'S.D. Paste sheet'!O237)</f>
        <v>OBC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XXXX1258</v>
      </c>
      <c r="U237" s="20" t="str">
        <f>IF('S.D. Paste sheet'!U237="","",'S.D. Paste sheet'!U237)</f>
        <v/>
      </c>
      <c r="V237" s="20">
        <f>IF('S.D. Paste sheet'!V237="","",'S.D. Paste sheet'!V237)</f>
        <v>9166976462</v>
      </c>
      <c r="W237" s="20" t="str">
        <f>IF('S.D. Paste sheet'!W237="","",'S.D. Paste sheet'!W237)</f>
        <v>KHINIYO KI BERI,RAIPUR,BAR,306105</v>
      </c>
      <c r="X237" s="20">
        <f>IF('S.D. Paste sheet'!X237="","",'S.D. Paste sheet'!X237)</f>
        <v>36000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>
        <f>IF(AK237="","",IF(AK237&gt;0,COUNT($AG$2:AG237),""))</f>
        <v>60</v>
      </c>
      <c r="AG237" s="25">
        <f t="shared" si="98"/>
        <v>8</v>
      </c>
      <c r="AH237" s="25" t="str">
        <f t="shared" si="99"/>
        <v>D</v>
      </c>
      <c r="AI237" s="25">
        <f t="shared" si="100"/>
        <v>412</v>
      </c>
      <c r="AJ237" s="25">
        <f t="shared" si="101"/>
        <v>42219</v>
      </c>
      <c r="AK237" s="25" t="str">
        <f t="shared" si="102"/>
        <v>MONIKA BAGRI</v>
      </c>
      <c r="AL237" s="25" t="str">
        <f t="shared" si="103"/>
        <v/>
      </c>
      <c r="AM237" s="25" t="str">
        <f t="shared" si="104"/>
        <v>RAJU RAM BAGRI</v>
      </c>
      <c r="AN237" s="25" t="str">
        <f t="shared" si="105"/>
        <v>PISTA DEVI</v>
      </c>
      <c r="AO237" s="25" t="str">
        <f t="shared" si="106"/>
        <v>F</v>
      </c>
      <c r="AP237" s="25">
        <f t="shared" si="107"/>
        <v>39904</v>
      </c>
      <c r="AQ237" s="25">
        <f t="shared" si="108"/>
        <v>724</v>
      </c>
      <c r="AR237" s="25" t="str">
        <f t="shared" si="109"/>
        <v/>
      </c>
      <c r="AS237" s="25">
        <f t="shared" si="110"/>
        <v>92</v>
      </c>
      <c r="AT237" s="25">
        <f t="shared" si="111"/>
        <v>89</v>
      </c>
      <c r="AU237" s="25" t="str">
        <f t="shared" si="112"/>
        <v>OBC</v>
      </c>
      <c r="AV237" s="25" t="str">
        <f t="shared" si="113"/>
        <v>Hindu</v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D</v>
      </c>
      <c r="C238" s="20">
        <f>IF('S.D. Paste sheet'!C238="","",'S.D. Paste sheet'!C238)</f>
        <v>333</v>
      </c>
      <c r="D238" s="20">
        <f>IF('S.D. Paste sheet'!D238="","",'S.D. Paste sheet'!D238)</f>
        <v>42138</v>
      </c>
      <c r="E238" s="20" t="str">
        <f>IF('S.D. Paste sheet'!E238="","",UPPER('S.D. Paste sheet'!E238))</f>
        <v>MUSKAN BANO</v>
      </c>
      <c r="F238" s="20" t="str">
        <f>IF('S.D. Paste sheet'!F238="","",'S.D. Paste sheet'!F238)</f>
        <v/>
      </c>
      <c r="G238" s="20" t="str">
        <f>IF('S.D. Paste sheet'!G238="","",UPPER('S.D. Paste sheet'!G238))</f>
        <v>RAFIQ MOHAMMAD</v>
      </c>
      <c r="H238" s="20" t="str">
        <f>IF('S.D. Paste sheet'!H238="","",UPPER('S.D. Paste sheet'!H238))</f>
        <v>RABIYA BANO</v>
      </c>
      <c r="I238" s="20" t="str">
        <f>IF('S.D. Paste sheet'!I238="","",'S.D. Paste sheet'!I238)</f>
        <v>F</v>
      </c>
      <c r="J238" s="20">
        <f>IF('S.D. Paste sheet'!J238="","",'S.D. Paste sheet'!J238)</f>
        <v>40050</v>
      </c>
      <c r="K238" s="20">
        <f>IF('S.D. Paste sheet'!K238="","",'S.D. Paste sheet'!K238)</f>
        <v>725</v>
      </c>
      <c r="L238" s="20" t="str">
        <f>IF('S.D. Paste sheet'!L238="","",'S.D. Paste sheet'!L238)</f>
        <v/>
      </c>
      <c r="M238" s="20">
        <f>IF('S.D. Paste sheet'!M238="","",'S.D. Paste sheet'!M238)</f>
        <v>92</v>
      </c>
      <c r="N238" s="20">
        <f>IF('S.D. Paste sheet'!N238="","",'S.D. Paste sheet'!N238)</f>
        <v>55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XXXX1784</v>
      </c>
      <c r="U238" s="20" t="str">
        <f>IF('S.D. Paste sheet'!U238="","",'S.D. Paste sheet'!U238)</f>
        <v/>
      </c>
      <c r="V238" s="20">
        <f>IF('S.D. Paste sheet'!V238="","",'S.D. Paste sheet'!V238)</f>
        <v>9950943451</v>
      </c>
      <c r="W238" s="20" t="str">
        <f>IF('S.D. Paste sheet'!W238="","",'S.D. Paste sheet'!W238)</f>
        <v>Jodhpur road,Raipur,Bar,306105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13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29"/>
      <c r="AF238">
        <f>IF(AK238="","",IF(AK238&gt;0,COUNT($AG$2:AG238),""))</f>
        <v>61</v>
      </c>
      <c r="AG238" s="25">
        <f t="shared" si="98"/>
        <v>8</v>
      </c>
      <c r="AH238" s="25" t="str">
        <f t="shared" si="99"/>
        <v>D</v>
      </c>
      <c r="AI238" s="25">
        <f t="shared" si="100"/>
        <v>333</v>
      </c>
      <c r="AJ238" s="25">
        <f t="shared" si="101"/>
        <v>42138</v>
      </c>
      <c r="AK238" s="25" t="str">
        <f t="shared" si="102"/>
        <v>MUSKAN BANO</v>
      </c>
      <c r="AL238" s="25" t="str">
        <f t="shared" si="103"/>
        <v/>
      </c>
      <c r="AM238" s="25" t="str">
        <f t="shared" si="104"/>
        <v>RAFIQ MOHAMMAD</v>
      </c>
      <c r="AN238" s="25" t="str">
        <f t="shared" si="105"/>
        <v>RABIYA BANO</v>
      </c>
      <c r="AO238" s="25" t="str">
        <f t="shared" si="106"/>
        <v>F</v>
      </c>
      <c r="AP238" s="25">
        <f t="shared" si="107"/>
        <v>40050</v>
      </c>
      <c r="AQ238" s="25">
        <f t="shared" si="108"/>
        <v>725</v>
      </c>
      <c r="AR238" s="25" t="str">
        <f t="shared" si="109"/>
        <v/>
      </c>
      <c r="AS238" s="25">
        <f t="shared" si="110"/>
        <v>92</v>
      </c>
      <c r="AT238" s="25">
        <f t="shared" si="111"/>
        <v>55</v>
      </c>
      <c r="AU238" s="25" t="str">
        <f t="shared" si="112"/>
        <v>OBC</v>
      </c>
      <c r="AV238" s="25" t="str">
        <f t="shared" si="113"/>
        <v>Muslim</v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D</v>
      </c>
      <c r="C239" s="20">
        <f>IF('S.D. Paste sheet'!C239="","",'S.D. Paste sheet'!C239)</f>
        <v>519</v>
      </c>
      <c r="D239" s="20">
        <f>IF('S.D. Paste sheet'!D239="","",'S.D. Paste sheet'!D239)</f>
        <v>42929</v>
      </c>
      <c r="E239" s="20" t="str">
        <f>IF('S.D. Paste sheet'!E239="","",UPPER('S.D. Paste sheet'!E239))</f>
        <v>NASEEMA</v>
      </c>
      <c r="F239" s="20" t="str">
        <f>IF('S.D. Paste sheet'!F239="","",'S.D. Paste sheet'!F239)</f>
        <v/>
      </c>
      <c r="G239" s="20" t="str">
        <f>IF('S.D. Paste sheet'!G239="","",UPPER('S.D. Paste sheet'!G239))</f>
        <v>BABU KHAN</v>
      </c>
      <c r="H239" s="20" t="str">
        <f>IF('S.D. Paste sheet'!H239="","",UPPER('S.D. Paste sheet'!H239))</f>
        <v>ROSHAN DEVI</v>
      </c>
      <c r="I239" s="20" t="str">
        <f>IF('S.D. Paste sheet'!I239="","",'S.D. Paste sheet'!I239)</f>
        <v>F</v>
      </c>
      <c r="J239" s="20">
        <f>IF('S.D. Paste sheet'!J239="","",'S.D. Paste sheet'!J239)</f>
        <v>39758</v>
      </c>
      <c r="K239" s="20">
        <f>IF('S.D. Paste sheet'!K239="","",'S.D. Paste sheet'!K239)</f>
        <v>726</v>
      </c>
      <c r="L239" s="20" t="str">
        <f>IF('S.D. Paste sheet'!L239="","",'S.D. Paste sheet'!L239)</f>
        <v/>
      </c>
      <c r="M239" s="20">
        <f>IF('S.D. Paste sheet'!M239="","",'S.D. Paste sheet'!M239)</f>
        <v>92</v>
      </c>
      <c r="N239" s="20">
        <f>IF('S.D. Paste sheet'!N239="","",'S.D. Paste sheet'!N239)</f>
        <v>44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XXXX5797</v>
      </c>
      <c r="U239" s="20" t="str">
        <f>IF('S.D. Paste sheet'!U239="","",'S.D. Paste sheet'!U239)</f>
        <v>WZZHPNN</v>
      </c>
      <c r="V239" s="20">
        <f>IF('S.D. Paste sheet'!V239="","",'S.D. Paste sheet'!V239)</f>
        <v>7568368868</v>
      </c>
      <c r="W239" s="20" t="str">
        <f>IF('S.D. Paste sheet'!W239="","",'S.D. Paste sheet'!W239)</f>
        <v>PURANA RAILWAY STATION BAR,RAIPUR,BAR,306105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2</v>
      </c>
      <c r="AE239" s="29"/>
      <c r="AF239">
        <f>IF(AK239="","",IF(AK239&gt;0,COUNT($AG$2:AG239),""))</f>
        <v>62</v>
      </c>
      <c r="AG239" s="25">
        <f t="shared" si="98"/>
        <v>8</v>
      </c>
      <c r="AH239" s="25" t="str">
        <f t="shared" si="99"/>
        <v>D</v>
      </c>
      <c r="AI239" s="25">
        <f t="shared" si="100"/>
        <v>519</v>
      </c>
      <c r="AJ239" s="25">
        <f t="shared" si="101"/>
        <v>42929</v>
      </c>
      <c r="AK239" s="25" t="str">
        <f t="shared" si="102"/>
        <v>NASEEMA</v>
      </c>
      <c r="AL239" s="25" t="str">
        <f t="shared" si="103"/>
        <v/>
      </c>
      <c r="AM239" s="25" t="str">
        <f t="shared" si="104"/>
        <v>BABU KHAN</v>
      </c>
      <c r="AN239" s="25" t="str">
        <f t="shared" si="105"/>
        <v>ROSHAN DEVI</v>
      </c>
      <c r="AO239" s="25" t="str">
        <f t="shared" si="106"/>
        <v>F</v>
      </c>
      <c r="AP239" s="25">
        <f t="shared" si="107"/>
        <v>39758</v>
      </c>
      <c r="AQ239" s="25">
        <f t="shared" si="108"/>
        <v>726</v>
      </c>
      <c r="AR239" s="25" t="str">
        <f t="shared" si="109"/>
        <v/>
      </c>
      <c r="AS239" s="25">
        <f t="shared" si="110"/>
        <v>92</v>
      </c>
      <c r="AT239" s="25">
        <f t="shared" si="111"/>
        <v>44</v>
      </c>
      <c r="AU239" s="25" t="str">
        <f t="shared" si="112"/>
        <v>OBC</v>
      </c>
      <c r="AV239" s="25" t="str">
        <f t="shared" si="113"/>
        <v>Hindu</v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D</v>
      </c>
      <c r="C240" s="20">
        <f>IF('S.D. Paste sheet'!C240="","",'S.D. Paste sheet'!C240)</f>
        <v>847</v>
      </c>
      <c r="D240" s="20">
        <f>IF('S.D. Paste sheet'!D240="","",'S.D. Paste sheet'!D240)</f>
        <v>44061</v>
      </c>
      <c r="E240" s="20" t="str">
        <f>IF('S.D. Paste sheet'!E240="","",UPPER('S.D. Paste sheet'!E240))</f>
        <v>NILAM</v>
      </c>
      <c r="F240" s="20" t="str">
        <f>IF('S.D. Paste sheet'!F240="","",'S.D. Paste sheet'!F240)</f>
        <v/>
      </c>
      <c r="G240" s="20" t="str">
        <f>IF('S.D. Paste sheet'!G240="","",UPPER('S.D. Paste sheet'!G240))</f>
        <v>PARAS MAL GEHLOT</v>
      </c>
      <c r="H240" s="20" t="str">
        <f>IF('S.D. Paste sheet'!H240="","",UPPER('S.D. Paste sheet'!H240))</f>
        <v>RINKU DEVI</v>
      </c>
      <c r="I240" s="20" t="str">
        <f>IF('S.D. Paste sheet'!I240="","",'S.D. Paste sheet'!I240)</f>
        <v>F</v>
      </c>
      <c r="J240" s="20">
        <f>IF('S.D. Paste sheet'!J240="","",'S.D. Paste sheet'!J240)</f>
        <v>39780</v>
      </c>
      <c r="K240" s="20">
        <f>IF('S.D. Paste sheet'!K240="","",'S.D. Paste sheet'!K240)</f>
        <v>727</v>
      </c>
      <c r="L240" s="20" t="str">
        <f>IF('S.D. Paste sheet'!L240="","",'S.D. Paste sheet'!L240)</f>
        <v/>
      </c>
      <c r="M240" s="20">
        <f>IF('S.D. Paste sheet'!M240="","",'S.D. Paste sheet'!M240)</f>
        <v>92</v>
      </c>
      <c r="N240" s="20">
        <f>IF('S.D. Paste sheet'!N240="","",'S.D. Paste sheet'!N240)</f>
        <v>86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XXXX4918</v>
      </c>
      <c r="U240" s="20" t="str">
        <f>IF('S.D. Paste sheet'!U240="","",'S.D. Paste sheet'!U240)</f>
        <v/>
      </c>
      <c r="V240" s="20">
        <f>IF('S.D. Paste sheet'!V240="","",'S.D. Paste sheet'!V240)</f>
        <v>9950616286</v>
      </c>
      <c r="W240" s="20" t="str">
        <f>IF('S.D. Paste sheet'!W240="","",'S.D. Paste sheet'!W240)</f>
        <v>MAIN BAJAAR BAR,RAIPUR,BAR,306105</v>
      </c>
      <c r="X240" s="20">
        <f>IF('S.D. Paste sheet'!X240="","",'S.D. Paste sheet'!X240)</f>
        <v>120000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1</v>
      </c>
      <c r="AE240" s="29"/>
      <c r="AF240">
        <f>IF(AK240="","",IF(AK240&gt;0,COUNT($AG$2:AG240),""))</f>
        <v>63</v>
      </c>
      <c r="AG240" s="25">
        <f t="shared" si="98"/>
        <v>8</v>
      </c>
      <c r="AH240" s="25" t="str">
        <f t="shared" si="99"/>
        <v>D</v>
      </c>
      <c r="AI240" s="25">
        <f t="shared" si="100"/>
        <v>847</v>
      </c>
      <c r="AJ240" s="25">
        <f t="shared" si="101"/>
        <v>44061</v>
      </c>
      <c r="AK240" s="25" t="str">
        <f t="shared" si="102"/>
        <v>NILAM</v>
      </c>
      <c r="AL240" s="25" t="str">
        <f t="shared" si="103"/>
        <v/>
      </c>
      <c r="AM240" s="25" t="str">
        <f t="shared" si="104"/>
        <v>PARAS MAL GEHLOT</v>
      </c>
      <c r="AN240" s="25" t="str">
        <f t="shared" si="105"/>
        <v>RINKU DEVI</v>
      </c>
      <c r="AO240" s="25" t="str">
        <f t="shared" si="106"/>
        <v>F</v>
      </c>
      <c r="AP240" s="25">
        <f t="shared" si="107"/>
        <v>39780</v>
      </c>
      <c r="AQ240" s="25">
        <f t="shared" si="108"/>
        <v>727</v>
      </c>
      <c r="AR240" s="25" t="str">
        <f t="shared" si="109"/>
        <v/>
      </c>
      <c r="AS240" s="25">
        <f t="shared" si="110"/>
        <v>92</v>
      </c>
      <c r="AT240" s="25">
        <f t="shared" si="111"/>
        <v>86</v>
      </c>
      <c r="AU240" s="25" t="str">
        <f t="shared" si="112"/>
        <v>OBC</v>
      </c>
      <c r="AV240" s="25" t="str">
        <f t="shared" si="113"/>
        <v>Hindu</v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D</v>
      </c>
      <c r="C241" s="20">
        <f>IF('S.D. Paste sheet'!C241="","",'S.D. Paste sheet'!C241)</f>
        <v>848</v>
      </c>
      <c r="D241" s="20">
        <f>IF('S.D. Paste sheet'!D241="","",'S.D. Paste sheet'!D241)</f>
        <v>44061</v>
      </c>
      <c r="E241" s="20" t="str">
        <f>IF('S.D. Paste sheet'!E241="","",UPPER('S.D. Paste sheet'!E241))</f>
        <v>PRINCE CHOUHAN</v>
      </c>
      <c r="F241" s="20" t="str">
        <f>IF('S.D. Paste sheet'!F241="","",'S.D. Paste sheet'!F241)</f>
        <v/>
      </c>
      <c r="G241" s="20" t="str">
        <f>IF('S.D. Paste sheet'!G241="","",UPPER('S.D. Paste sheet'!G241))</f>
        <v>LAXMI CHAND MALI</v>
      </c>
      <c r="H241" s="20" t="str">
        <f>IF('S.D. Paste sheet'!H241="","",UPPER('S.D. Paste sheet'!H241))</f>
        <v>MADHURI</v>
      </c>
      <c r="I241" s="20" t="str">
        <f>IF('S.D. Paste sheet'!I241="","",'S.D. Paste sheet'!I241)</f>
        <v>M</v>
      </c>
      <c r="J241" s="20">
        <f>IF('S.D. Paste sheet'!J241="","",'S.D. Paste sheet'!J241)</f>
        <v>40123</v>
      </c>
      <c r="K241" s="20">
        <f>IF('S.D. Paste sheet'!K241="","",'S.D. Paste sheet'!K241)</f>
        <v>728</v>
      </c>
      <c r="L241" s="20" t="str">
        <f>IF('S.D. Paste sheet'!L241="","",'S.D. Paste sheet'!L241)</f>
        <v/>
      </c>
      <c r="M241" s="20">
        <f>IF('S.D. Paste sheet'!M241="","",'S.D. Paste sheet'!M241)</f>
        <v>92</v>
      </c>
      <c r="N241" s="20">
        <f>IF('S.D. Paste sheet'!N241="","",'S.D. Paste sheet'!N241)</f>
        <v>68</v>
      </c>
      <c r="O241" s="20" t="str">
        <f>IF('S.D. Paste sheet'!O241="","",'S.D. Paste sheet'!O241)</f>
        <v>OBC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XXXX5732</v>
      </c>
      <c r="U241" s="20" t="str">
        <f>IF('S.D. Paste sheet'!U241="","",'S.D. Paste sheet'!U241)</f>
        <v/>
      </c>
      <c r="V241" s="20">
        <f>IF('S.D. Paste sheet'!V241="","",'S.D. Paste sheet'!V241)</f>
        <v>9030166438</v>
      </c>
      <c r="W241" s="20" t="str">
        <f>IF('S.D. Paste sheet'!W241="","",'S.D. Paste sheet'!W241)</f>
        <v>JODHPUR ROAD BAR,RAIPUR,BAR,306105</v>
      </c>
      <c r="X241" s="20">
        <f>IF('S.D. Paste sheet'!X241="","",'S.D. Paste sheet'!X241)</f>
        <v>72000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1</v>
      </c>
      <c r="AE241" s="29"/>
      <c r="AF241">
        <f>IF(AK241="","",IF(AK241&gt;0,COUNT($AG$2:AG241),""))</f>
        <v>64</v>
      </c>
      <c r="AG241" s="25">
        <f t="shared" si="98"/>
        <v>8</v>
      </c>
      <c r="AH241" s="25" t="str">
        <f t="shared" si="99"/>
        <v>D</v>
      </c>
      <c r="AI241" s="25">
        <f t="shared" si="100"/>
        <v>848</v>
      </c>
      <c r="AJ241" s="25">
        <f t="shared" si="101"/>
        <v>44061</v>
      </c>
      <c r="AK241" s="25" t="str">
        <f t="shared" si="102"/>
        <v>PRINCE CHOUHAN</v>
      </c>
      <c r="AL241" s="25" t="str">
        <f t="shared" si="103"/>
        <v/>
      </c>
      <c r="AM241" s="25" t="str">
        <f t="shared" si="104"/>
        <v>LAXMI CHAND MALI</v>
      </c>
      <c r="AN241" s="25" t="str">
        <f t="shared" si="105"/>
        <v>MADHURI</v>
      </c>
      <c r="AO241" s="25" t="str">
        <f t="shared" si="106"/>
        <v>M</v>
      </c>
      <c r="AP241" s="25">
        <f t="shared" si="107"/>
        <v>40123</v>
      </c>
      <c r="AQ241" s="25">
        <f t="shared" si="108"/>
        <v>728</v>
      </c>
      <c r="AR241" s="25" t="str">
        <f t="shared" si="109"/>
        <v/>
      </c>
      <c r="AS241" s="25">
        <f t="shared" si="110"/>
        <v>92</v>
      </c>
      <c r="AT241" s="25">
        <f t="shared" si="111"/>
        <v>68</v>
      </c>
      <c r="AU241" s="25" t="str">
        <f t="shared" si="112"/>
        <v>OBC</v>
      </c>
      <c r="AV241" s="25" t="str">
        <f t="shared" si="113"/>
        <v>Hindu</v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D</v>
      </c>
      <c r="C242" s="20">
        <f>IF('S.D. Paste sheet'!C242="","",'S.D. Paste sheet'!C242)</f>
        <v>909</v>
      </c>
      <c r="D242" s="20">
        <f>IF('S.D. Paste sheet'!D242="","",'S.D. Paste sheet'!D242)</f>
        <v>44081</v>
      </c>
      <c r="E242" s="20" t="str">
        <f>IF('S.D. Paste sheet'!E242="","",UPPER('S.D. Paste sheet'!E242))</f>
        <v>PRINCE DAGDI</v>
      </c>
      <c r="F242" s="20" t="str">
        <f>IF('S.D. Paste sheet'!F242="","",'S.D. Paste sheet'!F242)</f>
        <v/>
      </c>
      <c r="G242" s="20" t="str">
        <f>IF('S.D. Paste sheet'!G242="","",UPPER('S.D. Paste sheet'!G242))</f>
        <v>ASHOK KUMAR</v>
      </c>
      <c r="H242" s="20" t="str">
        <f>IF('S.D. Paste sheet'!H242="","",UPPER('S.D. Paste sheet'!H242))</f>
        <v>REKHA DAGDI</v>
      </c>
      <c r="I242" s="20" t="str">
        <f>IF('S.D. Paste sheet'!I242="","",'S.D. Paste sheet'!I242)</f>
        <v>M</v>
      </c>
      <c r="J242" s="20">
        <f>IF('S.D. Paste sheet'!J242="","",'S.D. Paste sheet'!J242)</f>
        <v>39875</v>
      </c>
      <c r="K242" s="20">
        <f>IF('S.D. Paste sheet'!K242="","",'S.D. Paste sheet'!K242)</f>
        <v>729</v>
      </c>
      <c r="L242" s="20" t="str">
        <f>IF('S.D. Paste sheet'!L242="","",'S.D. Paste sheet'!L242)</f>
        <v/>
      </c>
      <c r="M242" s="20">
        <f>IF('S.D. Paste sheet'!M242="","",'S.D. Paste sheet'!M242)</f>
        <v>92</v>
      </c>
      <c r="N242" s="20">
        <f>IF('S.D. Paste sheet'!N242="","",'S.D. Paste sheet'!N242)</f>
        <v>81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XXXX6162</v>
      </c>
      <c r="U242" s="20" t="str">
        <f>IF('S.D. Paste sheet'!U242="","",'S.D. Paste sheet'!U242)</f>
        <v/>
      </c>
      <c r="V242" s="20">
        <f>IF('S.D. Paste sheet'!V242="","",'S.D. Paste sheet'!V242)</f>
        <v>9829800905</v>
      </c>
      <c r="W242" s="20" t="str">
        <f>IF('S.D. Paste sheet'!W242="","",'S.D. Paste sheet'!W242)</f>
        <v>village bar,raipur,bar,306105</v>
      </c>
      <c r="X242" s="20">
        <f>IF('S.D. Paste sheet'!X242="","",'S.D. Paste sheet'!X242)</f>
        <v>108000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1</v>
      </c>
      <c r="AE242" s="29"/>
      <c r="AF242">
        <f>IF(AK242="","",IF(AK242&gt;0,COUNT($AG$2:AG242),""))</f>
        <v>65</v>
      </c>
      <c r="AG242" s="25">
        <f t="shared" si="98"/>
        <v>8</v>
      </c>
      <c r="AH242" s="25" t="str">
        <f t="shared" si="99"/>
        <v>D</v>
      </c>
      <c r="AI242" s="25">
        <f t="shared" si="100"/>
        <v>909</v>
      </c>
      <c r="AJ242" s="25">
        <f t="shared" si="101"/>
        <v>44081</v>
      </c>
      <c r="AK242" s="25" t="str">
        <f t="shared" si="102"/>
        <v>PRINCE DAGDI</v>
      </c>
      <c r="AL242" s="25" t="str">
        <f t="shared" si="103"/>
        <v/>
      </c>
      <c r="AM242" s="25" t="str">
        <f t="shared" si="104"/>
        <v>ASHOK KUMAR</v>
      </c>
      <c r="AN242" s="25" t="str">
        <f t="shared" si="105"/>
        <v>REKHA DAGDI</v>
      </c>
      <c r="AO242" s="25" t="str">
        <f t="shared" si="106"/>
        <v>M</v>
      </c>
      <c r="AP242" s="25">
        <f t="shared" si="107"/>
        <v>39875</v>
      </c>
      <c r="AQ242" s="25">
        <f t="shared" si="108"/>
        <v>729</v>
      </c>
      <c r="AR242" s="25" t="str">
        <f t="shared" si="109"/>
        <v/>
      </c>
      <c r="AS242" s="25">
        <f t="shared" si="110"/>
        <v>92</v>
      </c>
      <c r="AT242" s="25">
        <f t="shared" si="111"/>
        <v>81</v>
      </c>
      <c r="AU242" s="25" t="str">
        <f t="shared" si="112"/>
        <v>OBC</v>
      </c>
      <c r="AV242" s="25" t="str">
        <f t="shared" si="113"/>
        <v>Hindu</v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D</v>
      </c>
      <c r="C243" s="20">
        <f>IF('S.D. Paste sheet'!C243="","",'S.D. Paste sheet'!C243)</f>
        <v>323</v>
      </c>
      <c r="D243" s="20">
        <f>IF('S.D. Paste sheet'!D243="","",'S.D. Paste sheet'!D243)</f>
        <v>42136</v>
      </c>
      <c r="E243" s="20" t="str">
        <f>IF('S.D. Paste sheet'!E243="","",UPPER('S.D. Paste sheet'!E243))</f>
        <v>RAVI KUMAR JALWANIYA</v>
      </c>
      <c r="F243" s="20" t="str">
        <f>IF('S.D. Paste sheet'!F243="","",'S.D. Paste sheet'!F243)</f>
        <v/>
      </c>
      <c r="G243" s="20" t="str">
        <f>IF('S.D. Paste sheet'!G243="","",UPPER('S.D. Paste sheet'!G243))</f>
        <v>NARAYAN LAL</v>
      </c>
      <c r="H243" s="20" t="str">
        <f>IF('S.D. Paste sheet'!H243="","",UPPER('S.D. Paste sheet'!H243))</f>
        <v>MANJU DEVI</v>
      </c>
      <c r="I243" s="20" t="str">
        <f>IF('S.D. Paste sheet'!I243="","",'S.D. Paste sheet'!I243)</f>
        <v>M</v>
      </c>
      <c r="J243" s="20">
        <f>IF('S.D. Paste sheet'!J243="","",'S.D. Paste sheet'!J243)</f>
        <v>40363</v>
      </c>
      <c r="K243" s="20">
        <f>IF('S.D. Paste sheet'!K243="","",'S.D. Paste sheet'!K243)</f>
        <v>731</v>
      </c>
      <c r="L243" s="20" t="str">
        <f>IF('S.D. Paste sheet'!L243="","",'S.D. Paste sheet'!L243)</f>
        <v/>
      </c>
      <c r="M243" s="20">
        <f>IF('S.D. Paste sheet'!M243="","",'S.D. Paste sheet'!M243)</f>
        <v>92</v>
      </c>
      <c r="N243" s="20">
        <f>IF('S.D. Paste sheet'!N243="","",'S.D. Paste sheet'!N243)</f>
        <v>55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XXXX1139</v>
      </c>
      <c r="U243" s="20" t="str">
        <f>IF('S.D. Paste sheet'!U243="","",'S.D. Paste sheet'!U243)</f>
        <v/>
      </c>
      <c r="V243" s="20">
        <f>IF('S.D. Paste sheet'!V243="","",'S.D. Paste sheet'!V243)</f>
        <v>9784293010</v>
      </c>
      <c r="W243" s="20" t="str">
        <f>IF('S.D. Paste sheet'!W243="","",'S.D. Paste sheet'!W243)</f>
        <v>Meghwalo ka bas,Raipur,Bar,306105</v>
      </c>
      <c r="X243" s="20">
        <f>IF('S.D. Paste sheet'!X243="","",'S.D. Paste sheet'!X243)</f>
        <v>36000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12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>
        <f>IF(AK243="","",IF(AK243&gt;0,COUNT($AG$2:AG243),""))</f>
        <v>66</v>
      </c>
      <c r="AG243" s="25">
        <f t="shared" si="98"/>
        <v>8</v>
      </c>
      <c r="AH243" s="25" t="str">
        <f t="shared" si="99"/>
        <v>D</v>
      </c>
      <c r="AI243" s="25">
        <f t="shared" si="100"/>
        <v>323</v>
      </c>
      <c r="AJ243" s="25">
        <f t="shared" si="101"/>
        <v>42136</v>
      </c>
      <c r="AK243" s="25" t="str">
        <f t="shared" si="102"/>
        <v>RAVI KUMAR JALWANIYA</v>
      </c>
      <c r="AL243" s="25" t="str">
        <f t="shared" si="103"/>
        <v/>
      </c>
      <c r="AM243" s="25" t="str">
        <f t="shared" si="104"/>
        <v>NARAYAN LAL</v>
      </c>
      <c r="AN243" s="25" t="str">
        <f t="shared" si="105"/>
        <v>MANJU DEVI</v>
      </c>
      <c r="AO243" s="25" t="str">
        <f t="shared" si="106"/>
        <v>M</v>
      </c>
      <c r="AP243" s="25">
        <f t="shared" si="107"/>
        <v>40363</v>
      </c>
      <c r="AQ243" s="25">
        <f t="shared" si="108"/>
        <v>731</v>
      </c>
      <c r="AR243" s="25" t="str">
        <f t="shared" si="109"/>
        <v/>
      </c>
      <c r="AS243" s="25">
        <f t="shared" si="110"/>
        <v>92</v>
      </c>
      <c r="AT243" s="25">
        <f t="shared" si="111"/>
        <v>55</v>
      </c>
      <c r="AU243" s="25" t="str">
        <f t="shared" si="112"/>
        <v>SC</v>
      </c>
      <c r="AV243" s="25" t="str">
        <f t="shared" si="113"/>
        <v>Hindu</v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D</v>
      </c>
      <c r="C244" s="20">
        <f>IF('S.D. Paste sheet'!C244="","",'S.D. Paste sheet'!C244)</f>
        <v>533</v>
      </c>
      <c r="D244" s="20">
        <f>IF('S.D. Paste sheet'!D244="","",'S.D. Paste sheet'!D244)</f>
        <v>42941</v>
      </c>
      <c r="E244" s="20" t="str">
        <f>IF('S.D. Paste sheet'!E244="","",UPPER('S.D. Paste sheet'!E244))</f>
        <v>SAROJ VARESA</v>
      </c>
      <c r="F244" s="20" t="str">
        <f>IF('S.D. Paste sheet'!F244="","",'S.D. Paste sheet'!F244)</f>
        <v/>
      </c>
      <c r="G244" s="20" t="str">
        <f>IF('S.D. Paste sheet'!G244="","",UPPER('S.D. Paste sheet'!G244))</f>
        <v>JAYANTI LAL VARESA</v>
      </c>
      <c r="H244" s="20" t="str">
        <f>IF('S.D. Paste sheet'!H244="","",UPPER('S.D. Paste sheet'!H244))</f>
        <v>RAKHI VARESA</v>
      </c>
      <c r="I244" s="20" t="str">
        <f>IF('S.D. Paste sheet'!I244="","",'S.D. Paste sheet'!I244)</f>
        <v>F</v>
      </c>
      <c r="J244" s="20">
        <f>IF('S.D. Paste sheet'!J244="","",'S.D. Paste sheet'!J244)</f>
        <v>37870</v>
      </c>
      <c r="K244" s="20">
        <f>IF('S.D. Paste sheet'!K244="","",'S.D. Paste sheet'!K244)</f>
        <v>732</v>
      </c>
      <c r="L244" s="20" t="str">
        <f>IF('S.D. Paste sheet'!L244="","",'S.D. Paste sheet'!L244)</f>
        <v/>
      </c>
      <c r="M244" s="20">
        <f>IF('S.D. Paste sheet'!M244="","",'S.D. Paste sheet'!M244)</f>
        <v>92</v>
      </c>
      <c r="N244" s="20">
        <f>IF('S.D. Paste sheet'!N244="","",'S.D. Paste sheet'!N244)</f>
        <v>0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XXXX0902</v>
      </c>
      <c r="U244" s="20" t="str">
        <f>IF('S.D. Paste sheet'!U244="","",'S.D. Paste sheet'!U244)</f>
        <v/>
      </c>
      <c r="V244" s="20">
        <f>IF('S.D. Paste sheet'!V244="","",'S.D. Paste sheet'!V244)</f>
        <v>7732917582</v>
      </c>
      <c r="W244" s="20" t="str">
        <f>IF('S.D. Paste sheet'!W244="","",'S.D. Paste sheet'!W244)</f>
        <v>NAYKO KA BAS BAR,RAIPUR,BAR,306105</v>
      </c>
      <c r="X244" s="20">
        <f>IF('S.D. Paste sheet'!X244="","",'S.D. Paste sheet'!X244)</f>
        <v>8800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>No</v>
      </c>
      <c r="AB244" s="20">
        <f>IF('S.D. Paste sheet'!AB244="","",'S.D. Paste sheet'!AB244)</f>
        <v>19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>
        <f>IF(AK244="","",IF(AK244&gt;0,COUNT($AG$2:AG244),""))</f>
        <v>67</v>
      </c>
      <c r="AG244" s="25">
        <f t="shared" si="98"/>
        <v>8</v>
      </c>
      <c r="AH244" s="25" t="str">
        <f t="shared" si="99"/>
        <v>D</v>
      </c>
      <c r="AI244" s="25">
        <f t="shared" si="100"/>
        <v>533</v>
      </c>
      <c r="AJ244" s="25">
        <f t="shared" si="101"/>
        <v>42941</v>
      </c>
      <c r="AK244" s="25" t="str">
        <f t="shared" si="102"/>
        <v>SAROJ VARESA</v>
      </c>
      <c r="AL244" s="25" t="str">
        <f t="shared" si="103"/>
        <v/>
      </c>
      <c r="AM244" s="25" t="str">
        <f t="shared" si="104"/>
        <v>JAYANTI LAL VARESA</v>
      </c>
      <c r="AN244" s="25" t="str">
        <f t="shared" si="105"/>
        <v>RAKHI VARESA</v>
      </c>
      <c r="AO244" s="25" t="str">
        <f t="shared" si="106"/>
        <v>F</v>
      </c>
      <c r="AP244" s="25">
        <f t="shared" si="107"/>
        <v>37870</v>
      </c>
      <c r="AQ244" s="25">
        <f t="shared" si="108"/>
        <v>732</v>
      </c>
      <c r="AR244" s="25" t="str">
        <f t="shared" si="109"/>
        <v/>
      </c>
      <c r="AS244" s="25">
        <f t="shared" si="110"/>
        <v>92</v>
      </c>
      <c r="AT244" s="25">
        <f t="shared" si="111"/>
        <v>0</v>
      </c>
      <c r="AU244" s="25" t="str">
        <f t="shared" si="112"/>
        <v>SC</v>
      </c>
      <c r="AV244" s="25" t="str">
        <f t="shared" si="113"/>
        <v>Hindu</v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D</v>
      </c>
      <c r="C245" s="20">
        <f>IF('S.D. Paste sheet'!C245="","",'S.D. Paste sheet'!C245)</f>
        <v>356</v>
      </c>
      <c r="D245" s="20">
        <f>IF('S.D. Paste sheet'!D245="","",'S.D. Paste sheet'!D245)</f>
        <v>42188</v>
      </c>
      <c r="E245" s="20" t="str">
        <f>IF('S.D. Paste sheet'!E245="","",UPPER('S.D. Paste sheet'!E245))</f>
        <v>SEEMA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OM PRAKASH</v>
      </c>
      <c r="H245" s="20" t="str">
        <f>IF('S.D. Paste sheet'!H245="","",UPPER('S.D. Paste sheet'!H245))</f>
        <v>MAYA DEVI</v>
      </c>
      <c r="I245" s="20" t="str">
        <f>IF('S.D. Paste sheet'!I245="","",'S.D. Paste sheet'!I245)</f>
        <v>F</v>
      </c>
      <c r="J245" s="20">
        <f>IF('S.D. Paste sheet'!J245="","",'S.D. Paste sheet'!J245)</f>
        <v>39680</v>
      </c>
      <c r="K245" s="20">
        <f>IF('S.D. Paste sheet'!K245="","",'S.D. Paste sheet'!K245)</f>
        <v>733</v>
      </c>
      <c r="L245" s="20" t="str">
        <f>IF('S.D. Paste sheet'!L245="","",'S.D. Paste sheet'!L245)</f>
        <v/>
      </c>
      <c r="M245" s="20">
        <f>IF('S.D. Paste sheet'!M245="","",'S.D. Paste sheet'!M245)</f>
        <v>92</v>
      </c>
      <c r="N245" s="20">
        <f>IF('S.D. Paste sheet'!N245="","",'S.D. Paste sheet'!N245)</f>
        <v>70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XXXX5471</v>
      </c>
      <c r="U245" s="20" t="str">
        <f>IF('S.D. Paste sheet'!U245="","",'S.D. Paste sheet'!U245)</f>
        <v/>
      </c>
      <c r="V245" s="20">
        <f>IF('S.D. Paste sheet'!V245="","",'S.D. Paste sheet'!V245)</f>
        <v>7734812069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42000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>
        <f>IF(AK245="","",IF(AK245&gt;0,COUNT($AG$2:AG245),""))</f>
        <v>68</v>
      </c>
      <c r="AG245" s="25">
        <f t="shared" si="98"/>
        <v>8</v>
      </c>
      <c r="AH245" s="25" t="str">
        <f t="shared" si="99"/>
        <v>D</v>
      </c>
      <c r="AI245" s="25">
        <f t="shared" si="100"/>
        <v>356</v>
      </c>
      <c r="AJ245" s="25">
        <f t="shared" si="101"/>
        <v>42188</v>
      </c>
      <c r="AK245" s="25" t="str">
        <f t="shared" si="102"/>
        <v>SEEMA JALWANIYA</v>
      </c>
      <c r="AL245" s="25" t="str">
        <f t="shared" si="103"/>
        <v/>
      </c>
      <c r="AM245" s="25" t="str">
        <f t="shared" si="104"/>
        <v>OM PRAKASH</v>
      </c>
      <c r="AN245" s="25" t="str">
        <f t="shared" si="105"/>
        <v>MAYA DEVI</v>
      </c>
      <c r="AO245" s="25" t="str">
        <f t="shared" si="106"/>
        <v>F</v>
      </c>
      <c r="AP245" s="25">
        <f t="shared" si="107"/>
        <v>39680</v>
      </c>
      <c r="AQ245" s="25">
        <f t="shared" si="108"/>
        <v>733</v>
      </c>
      <c r="AR245" s="25" t="str">
        <f t="shared" si="109"/>
        <v/>
      </c>
      <c r="AS245" s="25">
        <f t="shared" si="110"/>
        <v>92</v>
      </c>
      <c r="AT245" s="25">
        <f t="shared" si="111"/>
        <v>70</v>
      </c>
      <c r="AU245" s="25" t="str">
        <f t="shared" si="112"/>
        <v>SC</v>
      </c>
      <c r="AV245" s="25" t="str">
        <f t="shared" si="113"/>
        <v>Hindu</v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D</v>
      </c>
      <c r="C246" s="20">
        <f>IF('S.D. Paste sheet'!C246="","",'S.D. Paste sheet'!C246)</f>
        <v>344</v>
      </c>
      <c r="D246" s="20">
        <f>IF('S.D. Paste sheet'!D246="","",'S.D. Paste sheet'!D246)</f>
        <v>42186</v>
      </c>
      <c r="E246" s="20" t="str">
        <f>IF('S.D. Paste sheet'!E246="","",UPPER('S.D. Paste sheet'!E246))</f>
        <v>SUNIL</v>
      </c>
      <c r="F246" s="20" t="str">
        <f>IF('S.D. Paste sheet'!F246="","",'S.D. Paste sheet'!F246)</f>
        <v/>
      </c>
      <c r="G246" s="20" t="str">
        <f>IF('S.D. Paste sheet'!G246="","",UPPER('S.D. Paste sheet'!G246))</f>
        <v>JAGDISH</v>
      </c>
      <c r="H246" s="20" t="str">
        <f>IF('S.D. Paste sheet'!H246="","",UPPER('S.D. Paste sheet'!H246))</f>
        <v>NORTI</v>
      </c>
      <c r="I246" s="20" t="str">
        <f>IF('S.D. Paste sheet'!I246="","",'S.D. Paste sheet'!I246)</f>
        <v>M</v>
      </c>
      <c r="J246" s="20">
        <f>IF('S.D. Paste sheet'!J246="","",'S.D. Paste sheet'!J246)</f>
        <v>40339</v>
      </c>
      <c r="K246" s="20">
        <f>IF('S.D. Paste sheet'!K246="","",'S.D. Paste sheet'!K246)</f>
        <v>734</v>
      </c>
      <c r="L246" s="20" t="str">
        <f>IF('S.D. Paste sheet'!L246="","",'S.D. Paste sheet'!L246)</f>
        <v/>
      </c>
      <c r="M246" s="20">
        <f>IF('S.D. Paste sheet'!M246="","",'S.D. Paste sheet'!M246)</f>
        <v>92</v>
      </c>
      <c r="N246" s="20">
        <f>IF('S.D. Paste sheet'!N246="","",'S.D. Paste sheet'!N246)</f>
        <v>3</v>
      </c>
      <c r="O246" s="20" t="str">
        <f>IF('S.D. Paste sheet'!O246="","",'S.D. Paste sheet'!O246)</f>
        <v>SBC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XXXX5193</v>
      </c>
      <c r="U246" s="20" t="str">
        <f>IF('S.D. Paste sheet'!U246="","",'S.D. Paste sheet'!U246)</f>
        <v/>
      </c>
      <c r="V246" s="20">
        <f>IF('S.D. Paste sheet'!V246="","",'S.D. Paste sheet'!V246)</f>
        <v>9950368106</v>
      </c>
      <c r="W246" s="20" t="str">
        <f>IF('S.D. Paste sheet'!W246="","",'S.D. Paste sheet'!W246)</f>
        <v>MEGHARDA ROAD,RAIPUR,BAR,306105</v>
      </c>
      <c r="X246" s="20">
        <f>IF('S.D. Paste sheet'!X246="","",'S.D. Paste sheet'!X246)</f>
        <v>36000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12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>
        <f>IF(AK246="","",IF(AK246&gt;0,COUNT($AG$2:AG246),""))</f>
        <v>69</v>
      </c>
      <c r="AG246" s="25">
        <f t="shared" si="98"/>
        <v>8</v>
      </c>
      <c r="AH246" s="25" t="str">
        <f t="shared" si="99"/>
        <v>D</v>
      </c>
      <c r="AI246" s="25">
        <f t="shared" si="100"/>
        <v>344</v>
      </c>
      <c r="AJ246" s="25">
        <f t="shared" si="101"/>
        <v>42186</v>
      </c>
      <c r="AK246" s="25" t="str">
        <f t="shared" si="102"/>
        <v>SUNIL</v>
      </c>
      <c r="AL246" s="25" t="str">
        <f t="shared" si="103"/>
        <v/>
      </c>
      <c r="AM246" s="25" t="str">
        <f t="shared" si="104"/>
        <v>JAGDISH</v>
      </c>
      <c r="AN246" s="25" t="str">
        <f t="shared" si="105"/>
        <v>NORTI</v>
      </c>
      <c r="AO246" s="25" t="str">
        <f t="shared" si="106"/>
        <v>M</v>
      </c>
      <c r="AP246" s="25">
        <f t="shared" si="107"/>
        <v>40339</v>
      </c>
      <c r="AQ246" s="25">
        <f t="shared" si="108"/>
        <v>734</v>
      </c>
      <c r="AR246" s="25" t="str">
        <f t="shared" si="109"/>
        <v/>
      </c>
      <c r="AS246" s="25">
        <f t="shared" si="110"/>
        <v>92</v>
      </c>
      <c r="AT246" s="25">
        <f t="shared" si="111"/>
        <v>3</v>
      </c>
      <c r="AU246" s="25" t="str">
        <f t="shared" si="112"/>
        <v>SBC</v>
      </c>
      <c r="AV246" s="25" t="str">
        <f t="shared" si="113"/>
        <v>Hindu</v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D</v>
      </c>
      <c r="C247" s="20">
        <f>IF('S.D. Paste sheet'!C247="","",'S.D. Paste sheet'!C247)</f>
        <v>368</v>
      </c>
      <c r="D247" s="20">
        <f>IF('S.D. Paste sheet'!D247="","",'S.D. Paste sheet'!D247)</f>
        <v>42193</v>
      </c>
      <c r="E247" s="20" t="str">
        <f>IF('S.D. Paste sheet'!E247="","",UPPER('S.D. Paste sheet'!E247))</f>
        <v>VINOD GURJAR</v>
      </c>
      <c r="F247" s="20" t="str">
        <f>IF('S.D. Paste sheet'!F247="","",'S.D. Paste sheet'!F247)</f>
        <v/>
      </c>
      <c r="G247" s="20" t="str">
        <f>IF('S.D. Paste sheet'!G247="","",UPPER('S.D. Paste sheet'!G247))</f>
        <v>RAM CHANDAR GURJAR</v>
      </c>
      <c r="H247" s="20" t="str">
        <f>IF('S.D. Paste sheet'!H247="","",UPPER('S.D. Paste sheet'!H247))</f>
        <v>SUMITRA DEVI</v>
      </c>
      <c r="I247" s="20" t="str">
        <f>IF('S.D. Paste sheet'!I247="","",'S.D. Paste sheet'!I247)</f>
        <v>M</v>
      </c>
      <c r="J247" s="20">
        <f>IF('S.D. Paste sheet'!J247="","",'S.D. Paste sheet'!J247)</f>
        <v>39866</v>
      </c>
      <c r="K247" s="20">
        <f>IF('S.D. Paste sheet'!K247="","",'S.D. Paste sheet'!K247)</f>
        <v>735</v>
      </c>
      <c r="L247" s="20" t="str">
        <f>IF('S.D. Paste sheet'!L247="","",'S.D. Paste sheet'!L247)</f>
        <v/>
      </c>
      <c r="M247" s="20">
        <f>IF('S.D. Paste sheet'!M247="","",'S.D. Paste sheet'!M247)</f>
        <v>92</v>
      </c>
      <c r="N247" s="20">
        <f>IF('S.D. Paste sheet'!N247="","",'S.D. Paste sheet'!N247)</f>
        <v>51</v>
      </c>
      <c r="O247" s="20" t="str">
        <f>IF('S.D. Paste sheet'!O247="","",'S.D. Paste sheet'!O247)</f>
        <v>SBC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XXXX4406</v>
      </c>
      <c r="U247" s="20" t="str">
        <f>IF('S.D. Paste sheet'!U247="","",'S.D. Paste sheet'!U247)</f>
        <v/>
      </c>
      <c r="V247" s="20">
        <f>IF('S.D. Paste sheet'!V247="","",'S.D. Paste sheet'!V247)</f>
        <v>8769030754</v>
      </c>
      <c r="W247" s="20" t="str">
        <f>IF('S.D. Paste sheet'!W247="","",'S.D. Paste sheet'!W247)</f>
        <v>bas station ke pas,RAIPUR,BAR,306105</v>
      </c>
      <c r="X247" s="20">
        <f>IF('S.D. Paste sheet'!X247="","",'S.D. Paste sheet'!X247)</f>
        <v>40000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0</v>
      </c>
      <c r="AE247" s="29"/>
      <c r="AF247">
        <f>IF(AK247="","",IF(AK247&gt;0,COUNT($AG$2:AG247),""))</f>
        <v>70</v>
      </c>
      <c r="AG247" s="25">
        <f t="shared" si="98"/>
        <v>8</v>
      </c>
      <c r="AH247" s="25" t="str">
        <f t="shared" si="99"/>
        <v>D</v>
      </c>
      <c r="AI247" s="25">
        <f t="shared" si="100"/>
        <v>368</v>
      </c>
      <c r="AJ247" s="25">
        <f t="shared" si="101"/>
        <v>42193</v>
      </c>
      <c r="AK247" s="25" t="str">
        <f t="shared" si="102"/>
        <v>VINOD GURJAR</v>
      </c>
      <c r="AL247" s="25" t="str">
        <f t="shared" si="103"/>
        <v/>
      </c>
      <c r="AM247" s="25" t="str">
        <f t="shared" si="104"/>
        <v>RAM CHANDAR GURJAR</v>
      </c>
      <c r="AN247" s="25" t="str">
        <f t="shared" si="105"/>
        <v>SUMITRA DEVI</v>
      </c>
      <c r="AO247" s="25" t="str">
        <f t="shared" si="106"/>
        <v>M</v>
      </c>
      <c r="AP247" s="25">
        <f t="shared" si="107"/>
        <v>39866</v>
      </c>
      <c r="AQ247" s="25">
        <f t="shared" si="108"/>
        <v>735</v>
      </c>
      <c r="AR247" s="25" t="str">
        <f t="shared" si="109"/>
        <v/>
      </c>
      <c r="AS247" s="25">
        <f t="shared" si="110"/>
        <v>92</v>
      </c>
      <c r="AT247" s="25">
        <f t="shared" si="111"/>
        <v>51</v>
      </c>
      <c r="AU247" s="25" t="str">
        <f t="shared" si="112"/>
        <v>SBC</v>
      </c>
      <c r="AV247" s="25" t="str">
        <f t="shared" si="113"/>
        <v>Hindu</v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D</v>
      </c>
      <c r="C248" s="20">
        <f>IF('S.D. Paste sheet'!C248="","",'S.D. Paste sheet'!C248)</f>
        <v>354</v>
      </c>
      <c r="D248" s="20">
        <f>IF('S.D. Paste sheet'!D248="","",'S.D. Paste sheet'!D248)</f>
        <v>42188</v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736</v>
      </c>
      <c r="L248" s="20" t="str">
        <f>IF('S.D. Paste sheet'!L248="","",'S.D. Paste sheet'!L248)</f>
        <v/>
      </c>
      <c r="M248" s="20">
        <f>IF('S.D. Paste sheet'!M248="","",'S.D. Paste sheet'!M248)</f>
        <v>92</v>
      </c>
      <c r="N248" s="20">
        <f>IF('S.D. Paste sheet'!N248="","",'S.D. Paste sheet'!N248)</f>
        <v>73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12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>
        <f>IF(AK248="","",IF(AK248&gt;0,COUNT($AG$2:AG248),""))</f>
        <v>71</v>
      </c>
      <c r="AG248" s="25">
        <f t="shared" si="98"/>
        <v>8</v>
      </c>
      <c r="AH248" s="25" t="str">
        <f t="shared" si="99"/>
        <v>D</v>
      </c>
      <c r="AI248" s="25">
        <f t="shared" si="100"/>
        <v>354</v>
      </c>
      <c r="AJ248" s="25">
        <f t="shared" si="101"/>
        <v>42188</v>
      </c>
      <c r="AK248" s="25" t="str">
        <f t="shared" si="102"/>
        <v>YASMIN BANO</v>
      </c>
      <c r="AL248" s="25" t="str">
        <f t="shared" si="103"/>
        <v/>
      </c>
      <c r="AM248" s="25" t="str">
        <f t="shared" si="104"/>
        <v>BARKAT ALI</v>
      </c>
      <c r="AN248" s="25" t="str">
        <f t="shared" si="105"/>
        <v>MADINA BANO</v>
      </c>
      <c r="AO248" s="25" t="str">
        <f t="shared" si="106"/>
        <v>F</v>
      </c>
      <c r="AP248" s="25">
        <f t="shared" si="107"/>
        <v>40189</v>
      </c>
      <c r="AQ248" s="25">
        <f t="shared" si="108"/>
        <v>736</v>
      </c>
      <c r="AR248" s="25" t="str">
        <f t="shared" si="109"/>
        <v/>
      </c>
      <c r="AS248" s="25">
        <f t="shared" si="110"/>
        <v>92</v>
      </c>
      <c r="AT248" s="25">
        <f t="shared" si="111"/>
        <v>73</v>
      </c>
      <c r="AU248" s="25" t="str">
        <f t="shared" si="112"/>
        <v>OBC</v>
      </c>
      <c r="AV248" s="25" t="str">
        <f t="shared" si="113"/>
        <v>Muslim</v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D</v>
      </c>
      <c r="C249" s="20">
        <f>IF('S.D. Paste sheet'!C249="","",'S.D. Paste sheet'!C249)</f>
        <v>891</v>
      </c>
      <c r="D249" s="20">
        <f>IF('S.D. Paste sheet'!D249="","",'S.D. Paste sheet'!D249)</f>
        <v>44081</v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RAJURAM DAGDI</v>
      </c>
      <c r="H249" s="20" t="str">
        <f>IF('S.D. Paste sheet'!H249="","",UPPER('S.D. Paste sheet'!H249))</f>
        <v>PINTU DAGDI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737</v>
      </c>
      <c r="L249" s="20" t="str">
        <f>IF('S.D. Paste sheet'!L249="","",'S.D. Paste sheet'!L249)</f>
        <v/>
      </c>
      <c r="M249" s="20">
        <f>IF('S.D. Paste sheet'!M249="","",'S.D. Paste sheet'!M249)</f>
        <v>92</v>
      </c>
      <c r="N249" s="20">
        <f>IF('S.D. Paste sheet'!N249="","",'S.D. Paste sheet'!N249)</f>
        <v>88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14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>
        <f>IF(AK249="","",IF(AK249&gt;0,COUNT($AG$2:AG249),""))</f>
        <v>72</v>
      </c>
      <c r="AG249" s="25">
        <f t="shared" si="98"/>
        <v>8</v>
      </c>
      <c r="AH249" s="25" t="str">
        <f t="shared" si="99"/>
        <v>D</v>
      </c>
      <c r="AI249" s="25">
        <f t="shared" si="100"/>
        <v>891</v>
      </c>
      <c r="AJ249" s="25">
        <f t="shared" si="101"/>
        <v>44081</v>
      </c>
      <c r="AK249" s="25" t="str">
        <f t="shared" si="102"/>
        <v>YOGEETA DAGDI</v>
      </c>
      <c r="AL249" s="25" t="str">
        <f t="shared" si="103"/>
        <v/>
      </c>
      <c r="AM249" s="25" t="str">
        <f t="shared" si="104"/>
        <v>RAJURAM DAGDI</v>
      </c>
      <c r="AN249" s="25" t="str">
        <f t="shared" si="105"/>
        <v>PINTU DAGDI</v>
      </c>
      <c r="AO249" s="25" t="str">
        <f t="shared" si="106"/>
        <v>F</v>
      </c>
      <c r="AP249" s="25">
        <f t="shared" si="107"/>
        <v>39574</v>
      </c>
      <c r="AQ249" s="25">
        <f t="shared" si="108"/>
        <v>737</v>
      </c>
      <c r="AR249" s="25" t="str">
        <f t="shared" si="109"/>
        <v/>
      </c>
      <c r="AS249" s="25">
        <f t="shared" si="110"/>
        <v>92</v>
      </c>
      <c r="AT249" s="25">
        <f t="shared" si="111"/>
        <v>88</v>
      </c>
      <c r="AU249" s="25" t="str">
        <f t="shared" si="112"/>
        <v>OBC</v>
      </c>
      <c r="AV249" s="25" t="str">
        <f t="shared" si="113"/>
        <v>Hindu</v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D</v>
      </c>
      <c r="C250" s="20">
        <f>IF('S.D. Paste sheet'!C250="","",'S.D. Paste sheet'!C250)</f>
        <v>895</v>
      </c>
      <c r="D250" s="20">
        <f>IF('S.D. Paste sheet'!D250="","",'S.D. Paste sheet'!D250)</f>
        <v>43706</v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738</v>
      </c>
      <c r="L250" s="20" t="str">
        <f>IF('S.D. Paste sheet'!L250="","",'S.D. Paste sheet'!L250)</f>
        <v/>
      </c>
      <c r="M250" s="20">
        <f>IF('S.D. Paste sheet'!M250="","",'S.D. Paste sheet'!M250)</f>
        <v>92</v>
      </c>
      <c r="N250" s="20">
        <f>IF('S.D. Paste sheet'!N250="","",'S.D. Paste sheet'!N250)</f>
        <v>83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>
        <f>IF(AK250="","",IF(AK250&gt;0,COUNT($AG$2:AG250),""))</f>
        <v>73</v>
      </c>
      <c r="AG250" s="25">
        <f t="shared" si="98"/>
        <v>8</v>
      </c>
      <c r="AH250" s="25" t="str">
        <f t="shared" si="99"/>
        <v>D</v>
      </c>
      <c r="AI250" s="25">
        <f t="shared" si="100"/>
        <v>895</v>
      </c>
      <c r="AJ250" s="25">
        <f t="shared" si="101"/>
        <v>43706</v>
      </c>
      <c r="AK250" s="25" t="str">
        <f t="shared" si="102"/>
        <v>YUVRAJ</v>
      </c>
      <c r="AL250" s="25" t="str">
        <f t="shared" si="103"/>
        <v/>
      </c>
      <c r="AM250" s="25" t="str">
        <f t="shared" si="104"/>
        <v>MALLA RAM SEERVI</v>
      </c>
      <c r="AN250" s="25" t="str">
        <f t="shared" si="105"/>
        <v>KANCHAN</v>
      </c>
      <c r="AO250" s="25" t="str">
        <f t="shared" si="106"/>
        <v>M</v>
      </c>
      <c r="AP250" s="25">
        <f t="shared" si="107"/>
        <v>39614</v>
      </c>
      <c r="AQ250" s="25">
        <f t="shared" si="108"/>
        <v>738</v>
      </c>
      <c r="AR250" s="25" t="str">
        <f t="shared" si="109"/>
        <v/>
      </c>
      <c r="AS250" s="25">
        <f t="shared" si="110"/>
        <v>92</v>
      </c>
      <c r="AT250" s="25">
        <f t="shared" si="111"/>
        <v>83</v>
      </c>
      <c r="AU250" s="25" t="str">
        <f t="shared" si="112"/>
        <v>OBC</v>
      </c>
      <c r="AV250" s="25" t="str">
        <f t="shared" si="113"/>
        <v>Hindu</v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8</v>
      </c>
      <c r="B251" s="20" t="str">
        <f>IF('S.D. Paste sheet'!B251="","",'S.D. Paste sheet'!B251)</f>
        <v>D</v>
      </c>
      <c r="C251" s="20">
        <f>IF('S.D. Paste sheet'!C251="","",'S.D. Paste sheet'!C251)</f>
        <v>516</v>
      </c>
      <c r="D251" s="20">
        <f>IF('S.D. Paste sheet'!D251="","",'S.D. Paste sheet'!D251)</f>
        <v>42926</v>
      </c>
      <c r="E251" s="20" t="str">
        <f>IF('S.D. Paste sheet'!E251="","",UPPER('S.D. Paste sheet'!E251))</f>
        <v>AKSHITA</v>
      </c>
      <c r="F251" s="20" t="str">
        <f>IF('S.D. Paste sheet'!F251="","",'S.D. Paste sheet'!F251)</f>
        <v/>
      </c>
      <c r="G251" s="20" t="str">
        <f>IF('S.D. Paste sheet'!G251="","",UPPER('S.D. Paste sheet'!G251))</f>
        <v>MAHESH KUMAR</v>
      </c>
      <c r="H251" s="20" t="str">
        <f>IF('S.D. Paste sheet'!H251="","",UPPER('S.D. Paste sheet'!H251))</f>
        <v>SANTOSH PARIHAR</v>
      </c>
      <c r="I251" s="20" t="str">
        <f>IF('S.D. Paste sheet'!I251="","",'S.D. Paste sheet'!I251)</f>
        <v>F</v>
      </c>
      <c r="J251" s="20">
        <f>IF('S.D. Paste sheet'!J251="","",'S.D. Paste sheet'!J251)</f>
        <v>39952</v>
      </c>
      <c r="K251" s="20">
        <f>IF('S.D. Paste sheet'!K251="","",'S.D. Paste sheet'!K251)</f>
        <v>801</v>
      </c>
      <c r="L251" s="20" t="str">
        <f>IF('S.D. Paste sheet'!L251="","",'S.D. Paste sheet'!L251)</f>
        <v/>
      </c>
      <c r="M251" s="20">
        <f>IF('S.D. Paste sheet'!M251="","",'S.D. Paste sheet'!M251)</f>
        <v>47</v>
      </c>
      <c r="N251" s="20">
        <f>IF('S.D. Paste sheet'!N251="","",'S.D. Paste sheet'!N251)</f>
        <v>13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XXXX0092</v>
      </c>
      <c r="U251" s="20" t="str">
        <f>IF('S.D. Paste sheet'!U251="","",'S.D. Paste sheet'!U251)</f>
        <v>VZJCZSJ</v>
      </c>
      <c r="V251" s="20">
        <f>IF('S.D. Paste sheet'!V251="","",'S.D. Paste sheet'!V251)</f>
        <v>9799808110</v>
      </c>
      <c r="W251" s="20" t="str">
        <f>IF('S.D. Paste sheet'!W251="","",'S.D. Paste sheet'!W251)</f>
        <v>NIMAJ,JAITARAN,NIMAJ,306303</v>
      </c>
      <c r="X251" s="20">
        <f>IF('S.D. Paste sheet'!X251="","",'S.D. Paste sheet'!X251)</f>
        <v>36000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13</v>
      </c>
      <c r="AC251" s="20" t="str">
        <f>IF('S.D. Paste sheet'!AC251="","",'S.D. Paste sheet'!AC251)</f>
        <v>None</v>
      </c>
      <c r="AD251" s="20">
        <f>IF('S.D. Paste sheet'!AD251="","",'S.D. Paste sheet'!AD251)</f>
        <v>3</v>
      </c>
      <c r="AE251" s="29"/>
      <c r="AF251">
        <f>IF(AK251="","",IF(AK251&gt;0,COUNT($AG$2:AG251),""))</f>
        <v>74</v>
      </c>
      <c r="AG251" s="25">
        <f t="shared" si="98"/>
        <v>8</v>
      </c>
      <c r="AH251" s="25" t="str">
        <f t="shared" si="99"/>
        <v>D</v>
      </c>
      <c r="AI251" s="25">
        <f t="shared" si="100"/>
        <v>516</v>
      </c>
      <c r="AJ251" s="25">
        <f t="shared" si="101"/>
        <v>42926</v>
      </c>
      <c r="AK251" s="25" t="str">
        <f t="shared" si="102"/>
        <v>AKSHITA</v>
      </c>
      <c r="AL251" s="25" t="str">
        <f t="shared" si="103"/>
        <v/>
      </c>
      <c r="AM251" s="25" t="str">
        <f t="shared" si="104"/>
        <v>MAHESH KUMAR</v>
      </c>
      <c r="AN251" s="25" t="str">
        <f t="shared" si="105"/>
        <v>SANTOSH PARIHAR</v>
      </c>
      <c r="AO251" s="25" t="str">
        <f t="shared" si="106"/>
        <v>F</v>
      </c>
      <c r="AP251" s="25">
        <f t="shared" si="107"/>
        <v>39952</v>
      </c>
      <c r="AQ251" s="25">
        <f t="shared" si="108"/>
        <v>801</v>
      </c>
      <c r="AR251" s="25" t="str">
        <f t="shared" si="109"/>
        <v/>
      </c>
      <c r="AS251" s="25">
        <f t="shared" si="110"/>
        <v>47</v>
      </c>
      <c r="AT251" s="25">
        <f t="shared" si="111"/>
        <v>13</v>
      </c>
      <c r="AU251" s="25" t="str">
        <f t="shared" si="112"/>
        <v>SC</v>
      </c>
      <c r="AV251" s="25" t="str">
        <f t="shared" si="113"/>
        <v>Hindu</v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8</v>
      </c>
      <c r="B252" s="20" t="str">
        <f>IF('S.D. Paste sheet'!B252="","",'S.D. Paste sheet'!B252)</f>
        <v>D</v>
      </c>
      <c r="C252" s="20">
        <f>IF('S.D. Paste sheet'!C252="","",'S.D. Paste sheet'!C252)</f>
        <v>795</v>
      </c>
      <c r="D252" s="20">
        <f>IF('S.D. Paste sheet'!D252="","",'S.D. Paste sheet'!D252)</f>
        <v>44061</v>
      </c>
      <c r="E252" s="20" t="str">
        <f>IF('S.D. Paste sheet'!E252="","",UPPER('S.D. Paste sheet'!E252))</f>
        <v>BEENA KUMARI</v>
      </c>
      <c r="F252" s="20" t="str">
        <f>IF('S.D. Paste sheet'!F252="","",'S.D. Paste sheet'!F252)</f>
        <v/>
      </c>
      <c r="G252" s="20" t="str">
        <f>IF('S.D. Paste sheet'!G252="","",UPPER('S.D. Paste sheet'!G252))</f>
        <v>SOHAN LAL</v>
      </c>
      <c r="H252" s="20" t="str">
        <f>IF('S.D. Paste sheet'!H252="","",UPPER('S.D. Paste sheet'!H252))</f>
        <v>MANJU DEVI</v>
      </c>
      <c r="I252" s="20" t="str">
        <f>IF('S.D. Paste sheet'!I252="","",'S.D. Paste sheet'!I252)</f>
        <v>F</v>
      </c>
      <c r="J252" s="20">
        <f>IF('S.D. Paste sheet'!J252="","",'S.D. Paste sheet'!J252)</f>
        <v>39893</v>
      </c>
      <c r="K252" s="20">
        <f>IF('S.D. Paste sheet'!K252="","",'S.D. Paste sheet'!K252)</f>
        <v>802</v>
      </c>
      <c r="L252" s="20" t="str">
        <f>IF('S.D. Paste sheet'!L252="","",'S.D. Paste sheet'!L252)</f>
        <v/>
      </c>
      <c r="M252" s="20">
        <f>IF('S.D. Paste sheet'!M252="","",'S.D. Paste sheet'!M252)</f>
        <v>47</v>
      </c>
      <c r="N252" s="20">
        <f>IF('S.D. Paste sheet'!N252="","",'S.D. Paste sheet'!N252)</f>
        <v>21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XXXX3862</v>
      </c>
      <c r="U252" s="20" t="str">
        <f>IF('S.D. Paste sheet'!U252="","",'S.D. Paste sheet'!U252)</f>
        <v/>
      </c>
      <c r="V252" s="20">
        <f>IF('S.D. Paste sheet'!V252="","",'S.D. Paste sheet'!V252)</f>
        <v>7296841496</v>
      </c>
      <c r="W252" s="20" t="str">
        <f>IF('S.D. Paste sheet'!W252="","",'S.D. Paste sheet'!W252)</f>
        <v>AADARSH MOHALLA BAR,RAIPUR,BAR,306105</v>
      </c>
      <c r="X252" s="20">
        <f>IF('S.D. Paste sheet'!X252="","",'S.D. Paste sheet'!X252)</f>
        <v>70000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13</v>
      </c>
      <c r="AC252" s="20" t="str">
        <f>IF('S.D. Paste sheet'!AC252="","",'S.D. Paste sheet'!AC252)</f>
        <v>None</v>
      </c>
      <c r="AD252" s="20">
        <f>IF('S.D. Paste sheet'!AD252="","",'S.D. Paste sheet'!AD252)</f>
        <v>0</v>
      </c>
      <c r="AE252" s="29"/>
      <c r="AF252">
        <f>IF(AK252="","",IF(AK252&gt;0,COUNT($AG$2:AG252),""))</f>
        <v>75</v>
      </c>
      <c r="AG252" s="25">
        <f t="shared" si="98"/>
        <v>8</v>
      </c>
      <c r="AH252" s="25" t="str">
        <f t="shared" si="99"/>
        <v>D</v>
      </c>
      <c r="AI252" s="25">
        <f t="shared" si="100"/>
        <v>795</v>
      </c>
      <c r="AJ252" s="25">
        <f t="shared" si="101"/>
        <v>44061</v>
      </c>
      <c r="AK252" s="25" t="str">
        <f t="shared" si="102"/>
        <v>BEENA KUMARI</v>
      </c>
      <c r="AL252" s="25" t="str">
        <f t="shared" si="103"/>
        <v/>
      </c>
      <c r="AM252" s="25" t="str">
        <f t="shared" si="104"/>
        <v>SOHAN LAL</v>
      </c>
      <c r="AN252" s="25" t="str">
        <f t="shared" si="105"/>
        <v>MANJU DEVI</v>
      </c>
      <c r="AO252" s="25" t="str">
        <f t="shared" si="106"/>
        <v>F</v>
      </c>
      <c r="AP252" s="25">
        <f t="shared" si="107"/>
        <v>39893</v>
      </c>
      <c r="AQ252" s="25">
        <f t="shared" si="108"/>
        <v>802</v>
      </c>
      <c r="AR252" s="25" t="str">
        <f t="shared" si="109"/>
        <v/>
      </c>
      <c r="AS252" s="25">
        <f t="shared" si="110"/>
        <v>47</v>
      </c>
      <c r="AT252" s="25">
        <f t="shared" si="111"/>
        <v>21</v>
      </c>
      <c r="AU252" s="25" t="str">
        <f t="shared" si="112"/>
        <v>OBC</v>
      </c>
      <c r="AV252" s="25" t="str">
        <f t="shared" si="113"/>
        <v>Hindu</v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8</v>
      </c>
      <c r="B253" s="20" t="str">
        <f>IF('S.D. Paste sheet'!B253="","",'S.D. Paste sheet'!B253)</f>
        <v>D</v>
      </c>
      <c r="C253" s="20">
        <f>IF('S.D. Paste sheet'!C253="","",'S.D. Paste sheet'!C253)</f>
        <v>919</v>
      </c>
      <c r="D253" s="20">
        <f>IF('S.D. Paste sheet'!D253="","",'S.D. Paste sheet'!D253)</f>
        <v>43579</v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803</v>
      </c>
      <c r="L253" s="20" t="str">
        <f>IF('S.D. Paste sheet'!L253="","",'S.D. Paste sheet'!L253)</f>
        <v/>
      </c>
      <c r="M253" s="20">
        <f>IF('S.D. Paste sheet'!M253="","",'S.D. Paste sheet'!M253)</f>
        <v>47</v>
      </c>
      <c r="N253" s="20">
        <f>IF('S.D. Paste sheet'!N253="","",'S.D. Paste sheet'!N253)</f>
        <v>28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15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>
        <f>IF(AK253="","",IF(AK253&gt;0,COUNT($AG$2:AG253),""))</f>
        <v>76</v>
      </c>
      <c r="AG253" s="25">
        <f t="shared" si="98"/>
        <v>8</v>
      </c>
      <c r="AH253" s="25" t="str">
        <f t="shared" si="99"/>
        <v>D</v>
      </c>
      <c r="AI253" s="25">
        <f t="shared" si="100"/>
        <v>919</v>
      </c>
      <c r="AJ253" s="25">
        <f t="shared" si="101"/>
        <v>43579</v>
      </c>
      <c r="AK253" s="25" t="str">
        <f t="shared" si="102"/>
        <v>BHARAT JOGAWAT</v>
      </c>
      <c r="AL253" s="25" t="str">
        <f t="shared" si="103"/>
        <v/>
      </c>
      <c r="AM253" s="25" t="str">
        <f t="shared" si="104"/>
        <v>GHANSHYAM JOGAWAT</v>
      </c>
      <c r="AN253" s="25" t="str">
        <f t="shared" si="105"/>
        <v>SANTOSH</v>
      </c>
      <c r="AO253" s="25" t="str">
        <f t="shared" si="106"/>
        <v>M</v>
      </c>
      <c r="AP253" s="25">
        <f t="shared" si="107"/>
        <v>39273</v>
      </c>
      <c r="AQ253" s="25">
        <f t="shared" si="108"/>
        <v>803</v>
      </c>
      <c r="AR253" s="25" t="str">
        <f t="shared" si="109"/>
        <v/>
      </c>
      <c r="AS253" s="25">
        <f t="shared" si="110"/>
        <v>47</v>
      </c>
      <c r="AT253" s="25">
        <f t="shared" si="111"/>
        <v>28</v>
      </c>
      <c r="AU253" s="25" t="str">
        <f t="shared" si="112"/>
        <v>SC</v>
      </c>
      <c r="AV253" s="25" t="str">
        <f t="shared" si="113"/>
        <v>Hindu</v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8</v>
      </c>
      <c r="B254" s="20" t="str">
        <f>IF('S.D. Paste sheet'!B254="","",'S.D. Paste sheet'!B254)</f>
        <v>D</v>
      </c>
      <c r="C254" s="20">
        <f>IF('S.D. Paste sheet'!C254="","",'S.D. Paste sheet'!C254)</f>
        <v>791</v>
      </c>
      <c r="D254" s="20">
        <f>IF('S.D. Paste sheet'!D254="","",'S.D. Paste sheet'!D254)</f>
        <v>44061</v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804</v>
      </c>
      <c r="L254" s="20" t="str">
        <f>IF('S.D. Paste sheet'!L254="","",'S.D. Paste sheet'!L254)</f>
        <v/>
      </c>
      <c r="M254" s="20">
        <f>IF('S.D. Paste sheet'!M254="","",'S.D. Paste sheet'!M254)</f>
        <v>47</v>
      </c>
      <c r="N254" s="20">
        <f>IF('S.D. Paste sheet'!N254="","",'S.D. Paste sheet'!N254)</f>
        <v>29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16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>
        <f>IF(AK254="","",IF(AK254&gt;0,COUNT($AG$2:AG254),""))</f>
        <v>77</v>
      </c>
      <c r="AG254" s="25">
        <f t="shared" si="98"/>
        <v>8</v>
      </c>
      <c r="AH254" s="25" t="str">
        <f t="shared" si="99"/>
        <v>D</v>
      </c>
      <c r="AI254" s="25">
        <f t="shared" si="100"/>
        <v>791</v>
      </c>
      <c r="AJ254" s="25">
        <f t="shared" si="101"/>
        <v>44061</v>
      </c>
      <c r="AK254" s="25" t="str">
        <f t="shared" si="102"/>
        <v>BHARAT TANWAR</v>
      </c>
      <c r="AL254" s="25" t="str">
        <f t="shared" si="103"/>
        <v/>
      </c>
      <c r="AM254" s="25" t="str">
        <f t="shared" si="104"/>
        <v>OMPRAKASH TANWAR</v>
      </c>
      <c r="AN254" s="25" t="str">
        <f t="shared" si="105"/>
        <v>PREMLATA</v>
      </c>
      <c r="AO254" s="25" t="str">
        <f t="shared" si="106"/>
        <v>M</v>
      </c>
      <c r="AP254" s="25">
        <f t="shared" si="107"/>
        <v>38809</v>
      </c>
      <c r="AQ254" s="25">
        <f t="shared" si="108"/>
        <v>804</v>
      </c>
      <c r="AR254" s="25" t="str">
        <f t="shared" si="109"/>
        <v/>
      </c>
      <c r="AS254" s="25">
        <f t="shared" si="110"/>
        <v>47</v>
      </c>
      <c r="AT254" s="25">
        <f t="shared" si="111"/>
        <v>29</v>
      </c>
      <c r="AU254" s="25" t="str">
        <f t="shared" si="112"/>
        <v>SC</v>
      </c>
      <c r="AV254" s="25" t="str">
        <f t="shared" si="113"/>
        <v>Hindu</v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8</v>
      </c>
      <c r="B255" s="20" t="str">
        <f>IF('S.D. Paste sheet'!B255="","",'S.D. Paste sheet'!B255)</f>
        <v>E</v>
      </c>
      <c r="C255" s="20">
        <f>IF('S.D. Paste sheet'!C255="","",'S.D. Paste sheet'!C255)</f>
        <v>305</v>
      </c>
      <c r="D255" s="20">
        <f>IF('S.D. Paste sheet'!D255="","",'S.D. Paste sheet'!D255)</f>
        <v>41873</v>
      </c>
      <c r="E255" s="20" t="str">
        <f>IF('S.D. Paste sheet'!E255="","",UPPER('S.D. Paste sheet'!E255))</f>
        <v>BHUMIKA JALWANIYA</v>
      </c>
      <c r="F255" s="20" t="str">
        <f>IF('S.D. Paste sheet'!F255="","",'S.D. Paste sheet'!F255)</f>
        <v/>
      </c>
      <c r="G255" s="20" t="str">
        <f>IF('S.D. Paste sheet'!G255="","",UPPER('S.D. Paste sheet'!G255))</f>
        <v>POORAN CHAND</v>
      </c>
      <c r="H255" s="20" t="str">
        <f>IF('S.D. Paste sheet'!H255="","",UPPER('S.D. Paste sheet'!H255))</f>
        <v>MUNNI DEVI</v>
      </c>
      <c r="I255" s="20" t="str">
        <f>IF('S.D. Paste sheet'!I255="","",'S.D. Paste sheet'!I255)</f>
        <v>F</v>
      </c>
      <c r="J255" s="20">
        <f>IF('S.D. Paste sheet'!J255="","",'S.D. Paste sheet'!J255)</f>
        <v>40138</v>
      </c>
      <c r="K255" s="20">
        <f>IF('S.D. Paste sheet'!K255="","",'S.D. Paste sheet'!K255)</f>
        <v>805</v>
      </c>
      <c r="L255" s="20" t="str">
        <f>IF('S.D. Paste sheet'!L255="","",'S.D. Paste sheet'!L255)</f>
        <v/>
      </c>
      <c r="M255" s="20">
        <f>IF('S.D. Paste sheet'!M255="","",'S.D. Paste sheet'!M255)</f>
        <v>47</v>
      </c>
      <c r="N255" s="20">
        <f>IF('S.D. Paste sheet'!N255="","",'S.D. Paste sheet'!N255)</f>
        <v>25</v>
      </c>
      <c r="O255" s="20" t="str">
        <f>IF('S.D. Paste sheet'!O255="","",'S.D. Paste sheet'!O255)</f>
        <v>SC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XXXX1177</v>
      </c>
      <c r="U255" s="20" t="str">
        <f>IF('S.D. Paste sheet'!U255="","",'S.D. Paste sheet'!U255)</f>
        <v>VRCWRSP</v>
      </c>
      <c r="V255" s="20">
        <f>IF('S.D. Paste sheet'!V255="","",'S.D. Paste sheet'!V255)</f>
        <v>9214859028</v>
      </c>
      <c r="W255" s="20" t="str">
        <f>IF('S.D. Paste sheet'!W255="","",'S.D. Paste sheet'!W255)</f>
        <v>Meghwalo ka bas,Raipur,Bar,306105</v>
      </c>
      <c r="X255" s="20">
        <f>IF('S.D. Paste sheet'!X255="","",'S.D. Paste sheet'!X255)</f>
        <v>36000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1</v>
      </c>
      <c r="AE255" s="29"/>
      <c r="AF255">
        <f>IF(AK255="","",IF(AK255&gt;0,COUNT($AG$2:AG255),""))</f>
        <v>78</v>
      </c>
      <c r="AG255" s="25">
        <f t="shared" si="98"/>
        <v>8</v>
      </c>
      <c r="AH255" s="25" t="str">
        <f t="shared" si="99"/>
        <v>E</v>
      </c>
      <c r="AI255" s="25">
        <f t="shared" si="100"/>
        <v>305</v>
      </c>
      <c r="AJ255" s="25">
        <f t="shared" si="101"/>
        <v>41873</v>
      </c>
      <c r="AK255" s="25" t="str">
        <f t="shared" si="102"/>
        <v>BHUMIKA JALWANIYA</v>
      </c>
      <c r="AL255" s="25" t="str">
        <f t="shared" si="103"/>
        <v/>
      </c>
      <c r="AM255" s="25" t="str">
        <f t="shared" si="104"/>
        <v>POORAN CHAND</v>
      </c>
      <c r="AN255" s="25" t="str">
        <f t="shared" si="105"/>
        <v>MUNNI DEVI</v>
      </c>
      <c r="AO255" s="25" t="str">
        <f t="shared" si="106"/>
        <v>F</v>
      </c>
      <c r="AP255" s="25">
        <f t="shared" si="107"/>
        <v>40138</v>
      </c>
      <c r="AQ255" s="25">
        <f t="shared" si="108"/>
        <v>805</v>
      </c>
      <c r="AR255" s="25" t="str">
        <f t="shared" si="109"/>
        <v/>
      </c>
      <c r="AS255" s="25">
        <f t="shared" si="110"/>
        <v>47</v>
      </c>
      <c r="AT255" s="25">
        <f t="shared" si="111"/>
        <v>25</v>
      </c>
      <c r="AU255" s="25" t="str">
        <f t="shared" si="112"/>
        <v>SC</v>
      </c>
      <c r="AV255" s="25" t="str">
        <f t="shared" si="113"/>
        <v>Hindu</v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8</v>
      </c>
      <c r="B256" s="20" t="str">
        <f>IF('S.D. Paste sheet'!B256="","",'S.D. Paste sheet'!B256)</f>
        <v>E</v>
      </c>
      <c r="C256" s="20">
        <f>IF('S.D. Paste sheet'!C256="","",'S.D. Paste sheet'!C256)</f>
        <v>790</v>
      </c>
      <c r="D256" s="20">
        <f>IF('S.D. Paste sheet'!D256="","",'S.D. Paste sheet'!D256)</f>
        <v>44061</v>
      </c>
      <c r="E256" s="20" t="str">
        <f>IF('S.D. Paste sheet'!E256="","",UPPER('S.D. Paste sheet'!E256))</f>
        <v>DINESH BAGRI</v>
      </c>
      <c r="F256" s="20" t="str">
        <f>IF('S.D. Paste sheet'!F256="","",'S.D. Paste sheet'!F256)</f>
        <v/>
      </c>
      <c r="G256" s="20" t="str">
        <f>IF('S.D. Paste sheet'!G256="","",UPPER('S.D. Paste sheet'!G256))</f>
        <v>CHAMPALAL BAGRI</v>
      </c>
      <c r="H256" s="20" t="str">
        <f>IF('S.D. Paste sheet'!H256="","",UPPER('S.D. Paste sheet'!H256))</f>
        <v>LEELA DEVI</v>
      </c>
      <c r="I256" s="20" t="str">
        <f>IF('S.D. Paste sheet'!I256="","",'S.D. Paste sheet'!I256)</f>
        <v>M</v>
      </c>
      <c r="J256" s="20">
        <f>IF('S.D. Paste sheet'!J256="","",'S.D. Paste sheet'!J256)</f>
        <v>39242</v>
      </c>
      <c r="K256" s="20">
        <f>IF('S.D. Paste sheet'!K256="","",'S.D. Paste sheet'!K256)</f>
        <v>806</v>
      </c>
      <c r="L256" s="20" t="str">
        <f>IF('S.D. Paste sheet'!L256="","",'S.D. Paste sheet'!L256)</f>
        <v/>
      </c>
      <c r="M256" s="20">
        <f>IF('S.D. Paste sheet'!M256="","",'S.D. Paste sheet'!M256)</f>
        <v>47</v>
      </c>
      <c r="N256" s="20">
        <f>IF('S.D. Paste sheet'!N256="","",'S.D. Paste sheet'!N256)</f>
        <v>30</v>
      </c>
      <c r="O256" s="20" t="str">
        <f>IF('S.D. Paste sheet'!O256="","",'S.D. Paste sheet'!O256)</f>
        <v>OBC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XXXX3118</v>
      </c>
      <c r="U256" s="20" t="str">
        <f>IF('S.D. Paste sheet'!U256="","",'S.D. Paste sheet'!U256)</f>
        <v/>
      </c>
      <c r="V256" s="20">
        <f>IF('S.D. Paste sheet'!V256="","",'S.D. Paste sheet'!V256)</f>
        <v>9784773043</v>
      </c>
      <c r="W256" s="20" t="str">
        <f>IF('S.D. Paste sheet'!W256="","",'S.D. Paste sheet'!W256)</f>
        <v>PALI ROAD ,RAIPUR,BAR,306105</v>
      </c>
      <c r="X256" s="20">
        <f>IF('S.D. Paste sheet'!X256="","",'S.D. Paste sheet'!X256)</f>
        <v>120000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15</v>
      </c>
      <c r="AC256" s="20" t="str">
        <f>IF('S.D. Paste sheet'!AC256="","",'S.D. Paste sheet'!AC256)</f>
        <v>None</v>
      </c>
      <c r="AD256" s="20">
        <f>IF('S.D. Paste sheet'!AD256="","",'S.D. Paste sheet'!AD256)</f>
        <v>0</v>
      </c>
      <c r="AE256" s="29"/>
      <c r="AF256">
        <f>IF(AK256="","",IF(AK256&gt;0,COUNT($AG$2:AG256),""))</f>
        <v>79</v>
      </c>
      <c r="AG256" s="25">
        <f t="shared" si="98"/>
        <v>8</v>
      </c>
      <c r="AH256" s="25" t="str">
        <f t="shared" si="99"/>
        <v>E</v>
      </c>
      <c r="AI256" s="25">
        <f t="shared" si="100"/>
        <v>790</v>
      </c>
      <c r="AJ256" s="25">
        <f t="shared" si="101"/>
        <v>44061</v>
      </c>
      <c r="AK256" s="25" t="str">
        <f t="shared" si="102"/>
        <v>DINESH BAGRI</v>
      </c>
      <c r="AL256" s="25" t="str">
        <f t="shared" si="103"/>
        <v/>
      </c>
      <c r="AM256" s="25" t="str">
        <f t="shared" si="104"/>
        <v>CHAMPALAL BAGRI</v>
      </c>
      <c r="AN256" s="25" t="str">
        <f t="shared" si="105"/>
        <v>LEELA DEVI</v>
      </c>
      <c r="AO256" s="25" t="str">
        <f t="shared" si="106"/>
        <v>M</v>
      </c>
      <c r="AP256" s="25">
        <f t="shared" si="107"/>
        <v>39242</v>
      </c>
      <c r="AQ256" s="25">
        <f t="shared" si="108"/>
        <v>806</v>
      </c>
      <c r="AR256" s="25" t="str">
        <f t="shared" si="109"/>
        <v/>
      </c>
      <c r="AS256" s="25">
        <f t="shared" si="110"/>
        <v>47</v>
      </c>
      <c r="AT256" s="25">
        <f t="shared" si="111"/>
        <v>30</v>
      </c>
      <c r="AU256" s="25" t="str">
        <f t="shared" si="112"/>
        <v>OBC</v>
      </c>
      <c r="AV256" s="25" t="str">
        <f t="shared" si="113"/>
        <v>Hindu</v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8</v>
      </c>
      <c r="B257" s="20" t="str">
        <f>IF('S.D. Paste sheet'!B257="","",'S.D. Paste sheet'!B257)</f>
        <v>E</v>
      </c>
      <c r="C257" s="20">
        <f>IF('S.D. Paste sheet'!C257="","",'S.D. Paste sheet'!C257)</f>
        <v>786</v>
      </c>
      <c r="D257" s="20">
        <f>IF('S.D. Paste sheet'!D257="","",'S.D. Paste sheet'!D257)</f>
        <v>44061</v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807</v>
      </c>
      <c r="L257" s="20" t="str">
        <f>IF('S.D. Paste sheet'!L257="","",'S.D. Paste sheet'!L257)</f>
        <v/>
      </c>
      <c r="M257" s="20">
        <f>IF('S.D. Paste sheet'!M257="","",'S.D. Paste sheet'!M257)</f>
        <v>47</v>
      </c>
      <c r="N257" s="20">
        <f>IF('S.D. Paste sheet'!N257="","",'S.D. Paste sheet'!N257)</f>
        <v>30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16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>
        <f>IF(AK257="","",IF(AK257&gt;0,COUNT($AG$2:AG257),""))</f>
        <v>80</v>
      </c>
      <c r="AG257" s="25">
        <f t="shared" si="98"/>
        <v>8</v>
      </c>
      <c r="AH257" s="25" t="str">
        <f t="shared" si="99"/>
        <v>E</v>
      </c>
      <c r="AI257" s="25">
        <f t="shared" si="100"/>
        <v>786</v>
      </c>
      <c r="AJ257" s="25">
        <f t="shared" si="101"/>
        <v>44061</v>
      </c>
      <c r="AK257" s="25" t="str">
        <f t="shared" si="102"/>
        <v>GOURAV GEHLOT</v>
      </c>
      <c r="AL257" s="25" t="str">
        <f t="shared" si="103"/>
        <v/>
      </c>
      <c r="AM257" s="25" t="str">
        <f t="shared" si="104"/>
        <v>BABULAL GEHLOT</v>
      </c>
      <c r="AN257" s="25" t="str">
        <f t="shared" si="105"/>
        <v>KANTA DEVI</v>
      </c>
      <c r="AO257" s="25" t="str">
        <f t="shared" si="106"/>
        <v>M</v>
      </c>
      <c r="AP257" s="25">
        <f t="shared" si="107"/>
        <v>38993</v>
      </c>
      <c r="AQ257" s="25">
        <f t="shared" si="108"/>
        <v>807</v>
      </c>
      <c r="AR257" s="25" t="str">
        <f t="shared" si="109"/>
        <v/>
      </c>
      <c r="AS257" s="25">
        <f t="shared" si="110"/>
        <v>47</v>
      </c>
      <c r="AT257" s="25">
        <f t="shared" si="111"/>
        <v>30</v>
      </c>
      <c r="AU257" s="25" t="str">
        <f t="shared" si="112"/>
        <v>OBC</v>
      </c>
      <c r="AV257" s="25" t="str">
        <f t="shared" si="113"/>
        <v>Hindu</v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8</v>
      </c>
      <c r="B258" s="20" t="str">
        <f>IF('S.D. Paste sheet'!B258="","",'S.D. Paste sheet'!B258)</f>
        <v>E</v>
      </c>
      <c r="C258" s="20">
        <f>IF('S.D. Paste sheet'!C258="","",'S.D. Paste sheet'!C258)</f>
        <v>242</v>
      </c>
      <c r="D258" s="20">
        <f>IF('S.D. Paste sheet'!D258="","",'S.D. Paste sheet'!D258)</f>
        <v>41873</v>
      </c>
      <c r="E258" s="20" t="str">
        <f>IF('S.D. Paste sheet'!E258="","",UPPER('S.D. Paste sheet'!E258))</f>
        <v>GUDDI</v>
      </c>
      <c r="F258" s="20" t="str">
        <f>IF('S.D. Paste sheet'!F258="","",'S.D. Paste sheet'!F258)</f>
        <v/>
      </c>
      <c r="G258" s="20" t="str">
        <f>IF('S.D. Paste sheet'!G258="","",UPPER('S.D. Paste sheet'!G258))</f>
        <v>DEENU KHAN</v>
      </c>
      <c r="H258" s="20" t="str">
        <f>IF('S.D. Paste sheet'!H258="","",UPPER('S.D. Paste sheet'!H258))</f>
        <v>HASEENA</v>
      </c>
      <c r="I258" s="20" t="str">
        <f>IF('S.D. Paste sheet'!I258="","",'S.D. Paste sheet'!I258)</f>
        <v>F</v>
      </c>
      <c r="J258" s="20">
        <f>IF('S.D. Paste sheet'!J258="","",'S.D. Paste sheet'!J258)</f>
        <v>39668</v>
      </c>
      <c r="K258" s="20">
        <f>IF('S.D. Paste sheet'!K258="","",'S.D. Paste sheet'!K258)</f>
        <v>808</v>
      </c>
      <c r="L258" s="20" t="str">
        <f>IF('S.D. Paste sheet'!L258="","",'S.D. Paste sheet'!L258)</f>
        <v/>
      </c>
      <c r="M258" s="20">
        <f>IF('S.D. Paste sheet'!M258="","",'S.D. Paste sheet'!M258)</f>
        <v>47</v>
      </c>
      <c r="N258" s="20">
        <f>IF('S.D. Paste sheet'!N258="","",'S.D. Paste sheet'!N258)</f>
        <v>20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XXXX0502</v>
      </c>
      <c r="U258" s="20" t="str">
        <f>IF('S.D. Paste sheet'!U258="","",'S.D. Paste sheet'!U258)</f>
        <v>YAWGFSK</v>
      </c>
      <c r="V258" s="20">
        <f>IF('S.D. Paste sheet'!V258="","",'S.D. Paste sheet'!V258)</f>
        <v>7568520103</v>
      </c>
      <c r="W258" s="20" t="str">
        <f>IF('S.D. Paste sheet'!W258="","",'S.D. Paste sheet'!W258)</f>
        <v>Miyan magri,Raipur,Bar,306105</v>
      </c>
      <c r="X258" s="20">
        <f>IF('S.D. Paste sheet'!X258="","",'S.D. Paste sheet'!X258)</f>
        <v>36000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0</v>
      </c>
      <c r="AE258" s="29"/>
      <c r="AF258">
        <f>IF(AK258="","",IF(AK258&gt;0,COUNT($AG$2:AG258),""))</f>
        <v>81</v>
      </c>
      <c r="AG258" s="25">
        <f t="shared" si="98"/>
        <v>8</v>
      </c>
      <c r="AH258" s="25" t="str">
        <f t="shared" si="99"/>
        <v>E</v>
      </c>
      <c r="AI258" s="25">
        <f t="shared" si="100"/>
        <v>242</v>
      </c>
      <c r="AJ258" s="25">
        <f t="shared" si="101"/>
        <v>41873</v>
      </c>
      <c r="AK258" s="25" t="str">
        <f t="shared" si="102"/>
        <v>GUDDI</v>
      </c>
      <c r="AL258" s="25" t="str">
        <f t="shared" si="103"/>
        <v/>
      </c>
      <c r="AM258" s="25" t="str">
        <f t="shared" si="104"/>
        <v>DEENU KHAN</v>
      </c>
      <c r="AN258" s="25" t="str">
        <f t="shared" si="105"/>
        <v>HASEENA</v>
      </c>
      <c r="AO258" s="25" t="str">
        <f t="shared" si="106"/>
        <v>F</v>
      </c>
      <c r="AP258" s="25">
        <f t="shared" si="107"/>
        <v>39668</v>
      </c>
      <c r="AQ258" s="25">
        <f t="shared" si="108"/>
        <v>808</v>
      </c>
      <c r="AR258" s="25" t="str">
        <f t="shared" si="109"/>
        <v/>
      </c>
      <c r="AS258" s="25">
        <f t="shared" si="110"/>
        <v>47</v>
      </c>
      <c r="AT258" s="25">
        <f t="shared" si="111"/>
        <v>20</v>
      </c>
      <c r="AU258" s="25" t="str">
        <f t="shared" si="112"/>
        <v>OBC</v>
      </c>
      <c r="AV258" s="25" t="str">
        <f t="shared" si="113"/>
        <v>Muslim</v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8</v>
      </c>
      <c r="B259" s="20" t="str">
        <f>IF('S.D. Paste sheet'!B259="","",'S.D. Paste sheet'!B259)</f>
        <v>E</v>
      </c>
      <c r="C259" s="20">
        <f>IF('S.D. Paste sheet'!C259="","",'S.D. Paste sheet'!C259)</f>
        <v>787</v>
      </c>
      <c r="D259" s="20">
        <f>IF('S.D. Paste sheet'!D259="","",'S.D. Paste sheet'!D259)</f>
        <v>44061</v>
      </c>
      <c r="E259" s="20" t="str">
        <f>IF('S.D. Paste sheet'!E259="","",UPPER('S.D. Paste sheet'!E259))</f>
        <v>HIMANSHU BAGRI</v>
      </c>
      <c r="F259" s="20" t="str">
        <f>IF('S.D. Paste sheet'!F259="","",'S.D. Paste sheet'!F259)</f>
        <v/>
      </c>
      <c r="G259" s="20" t="str">
        <f>IF('S.D. Paste sheet'!G259="","",UPPER('S.D. Paste sheet'!G259))</f>
        <v>SHYAM LAL</v>
      </c>
      <c r="H259" s="20" t="str">
        <f>IF('S.D. Paste sheet'!H259="","",UPPER('S.D. Paste sheet'!H259))</f>
        <v>BABLI DEVI</v>
      </c>
      <c r="I259" s="20" t="str">
        <f>IF('S.D. Paste sheet'!I259="","",'S.D. Paste sheet'!I259)</f>
        <v>M</v>
      </c>
      <c r="J259" s="20">
        <f>IF('S.D. Paste sheet'!J259="","",'S.D. Paste sheet'!J259)</f>
        <v>39416</v>
      </c>
      <c r="K259" s="20">
        <f>IF('S.D. Paste sheet'!K259="","",'S.D. Paste sheet'!K259)</f>
        <v>809</v>
      </c>
      <c r="L259" s="20" t="str">
        <f>IF('S.D. Paste sheet'!L259="","",'S.D. Paste sheet'!L259)</f>
        <v/>
      </c>
      <c r="M259" s="20">
        <f>IF('S.D. Paste sheet'!M259="","",'S.D. Paste sheet'!M259)</f>
        <v>47</v>
      </c>
      <c r="N259" s="20">
        <f>IF('S.D. Paste sheet'!N259="","",'S.D. Paste sheet'!N259)</f>
        <v>22</v>
      </c>
      <c r="O259" s="20" t="str">
        <f>IF('S.D. Paste sheet'!O259="","",'S.D. Paste sheet'!O259)</f>
        <v>OBC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XXXX4807</v>
      </c>
      <c r="U259" s="20" t="str">
        <f>IF('S.D. Paste sheet'!U259="","",'S.D. Paste sheet'!U259)</f>
        <v/>
      </c>
      <c r="V259" s="20">
        <f>IF('S.D. Paste sheet'!V259="","",'S.D. Paste sheet'!V259)</f>
        <v>9413261311</v>
      </c>
      <c r="W259" s="20" t="str">
        <f>IF('S.D. Paste sheet'!W259="","",'S.D. Paste sheet'!W259)</f>
        <v>BERA BRAHMANO KI DHED,RAIPUR,BAR,306105</v>
      </c>
      <c r="X259" s="20">
        <f>IF('S.D. Paste sheet'!X259="","",'S.D. Paste sheet'!X259)</f>
        <v>25000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15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>
        <f>IF(AK259="","",IF(AK259&gt;0,COUNT($AG$2:AG259),""))</f>
        <v>82</v>
      </c>
      <c r="AG259" s="25">
        <f t="shared" ref="AG259:AG322" si="130">IF(AND($AJ$1=8,$A259=8),A259,"")</f>
        <v>8</v>
      </c>
      <c r="AH259" s="25" t="str">
        <f t="shared" ref="AH259:AH322" si="131">IF(AND($AJ$1=8,$A259=8),B259,"")</f>
        <v>E</v>
      </c>
      <c r="AI259" s="25">
        <f t="shared" ref="AI259:AI322" si="132">IF(AND($AJ$1=8,$A259=8),C259,"")</f>
        <v>787</v>
      </c>
      <c r="AJ259" s="25">
        <f t="shared" ref="AJ259:AJ322" si="133">IF(AND($AJ$1=8,$A259=8),D259,"")</f>
        <v>44061</v>
      </c>
      <c r="AK259" s="25" t="str">
        <f t="shared" ref="AK259:AK322" si="134">IF(AND($AJ$1=8,$A259=8),E259,"")</f>
        <v>HIMANSHU BAGRI</v>
      </c>
      <c r="AL259" s="25" t="str">
        <f t="shared" ref="AL259:AL322" si="135">IF(AND($AJ$1=8,$A259=8),F259,"")</f>
        <v/>
      </c>
      <c r="AM259" s="25" t="str">
        <f t="shared" ref="AM259:AM322" si="136">IF(AND($AJ$1=8,$A259=8),G259,"")</f>
        <v>SHYAM LAL</v>
      </c>
      <c r="AN259" s="25" t="str">
        <f t="shared" ref="AN259:AN322" si="137">IF(AND($AJ$1=8,$A259=8),H259,"")</f>
        <v>BABLI DEVI</v>
      </c>
      <c r="AO259" s="25" t="str">
        <f t="shared" ref="AO259:AO322" si="138">IF(AND($AJ$1=8,$A259=8),I259,"")</f>
        <v>M</v>
      </c>
      <c r="AP259" s="25">
        <f t="shared" ref="AP259:AP322" si="139">IF(AND($AJ$1=8,$A259=8),J259,"")</f>
        <v>39416</v>
      </c>
      <c r="AQ259" s="25">
        <f t="shared" ref="AQ259:AQ322" si="140">IF(AND($AJ$1=8,$A259=8),K259,"")</f>
        <v>809</v>
      </c>
      <c r="AR259" s="25" t="str">
        <f t="shared" ref="AR259:AR322" si="141">IF(AND($AJ$1=8,$A259=8),L259,"")</f>
        <v/>
      </c>
      <c r="AS259" s="25">
        <f t="shared" ref="AS259:AS322" si="142">IF(AND($AJ$1=8,$A259=8),M259,"")</f>
        <v>47</v>
      </c>
      <c r="AT259" s="25">
        <f t="shared" ref="AT259:AT322" si="143">IF(AND($AJ$1=8,$A259=8),N259,"")</f>
        <v>22</v>
      </c>
      <c r="AU259" s="25" t="str">
        <f t="shared" ref="AU259:AU322" si="144">IF(AND($AJ$1=8,$A259=8),O259,"")</f>
        <v>OBC</v>
      </c>
      <c r="AV259" s="25" t="str">
        <f t="shared" ref="AV259:AV322" si="145">IF(AND($AJ$1=8,$A259=8),P259,"")</f>
        <v>Hindu</v>
      </c>
      <c r="AX259" t="str">
        <f>IF(BC259="","",IF(BC259&gt;0,COUNT($AY$2:AY259),""))</f>
        <v/>
      </c>
      <c r="AY259" s="25" t="str">
        <f t="shared" ref="AY259:AY322" si="146">IF(AND($BB$1=8,$A259=8,$BC$1=B259),A259,"")</f>
        <v/>
      </c>
      <c r="AZ259" s="25" t="str">
        <f t="shared" ref="AZ259:AZ322" si="147">IF(AND($BB$1=8,$A259=8,$BC$1=$B259),B259,"")</f>
        <v/>
      </c>
      <c r="BA259" s="25" t="str">
        <f t="shared" ref="BA259:BA322" si="148">IF(AND($BB$1=8,$A259=8,$BC$1=$B259),C259,"")</f>
        <v/>
      </c>
      <c r="BB259" s="25" t="str">
        <f t="shared" ref="BB259:BB322" si="149">IF(AND($BB$1=8,$A259=8,$BC$1=$B259),D259,"")</f>
        <v/>
      </c>
      <c r="BC259" s="25" t="str">
        <f t="shared" ref="BC259:BC322" si="150">IF(AND($BB$1=8,$A259=8,$BC$1=$B259),E259,"")</f>
        <v/>
      </c>
      <c r="BD259" s="25" t="str">
        <f t="shared" ref="BD259:BD322" si="151">IF(AND($BB$1=8,$A259=8,$BC$1=$B259),F259,"")</f>
        <v/>
      </c>
      <c r="BE259" s="25" t="str">
        <f t="shared" ref="BE259:BE322" si="152">IF(AND($BB$1=8,$A259=8,$BC$1=$B259),G259,"")</f>
        <v/>
      </c>
      <c r="BF259" s="25" t="str">
        <f t="shared" ref="BF259:BF322" si="153">IF(AND($BB$1=8,$A259=8,$BC$1=$B259),H259,"")</f>
        <v/>
      </c>
      <c r="BG259" s="25" t="str">
        <f t="shared" ref="BG259:BG322" si="154">IF(AND($BB$1=8,$A259=8,$BC$1=$B259),I259,"")</f>
        <v/>
      </c>
      <c r="BH259" s="25" t="str">
        <f t="shared" ref="BH259:BH322" si="155">IF(AND($BB$1=8,$A259=8,$BC$1=$B259),J259,"")</f>
        <v/>
      </c>
      <c r="BI259" s="25" t="str">
        <f t="shared" ref="BI259:BI322" si="156">IF(AND($BB$1=8,$A259=8,$BC$1=$B259),K259,"")</f>
        <v/>
      </c>
      <c r="BJ259" s="25" t="str">
        <f t="shared" ref="BJ259:BJ322" si="157">IF(AND($BB$1=8,$A259=8,$BC$1=$B259),L259,"")</f>
        <v/>
      </c>
      <c r="BK259" s="25" t="str">
        <f t="shared" ref="BK259:BK322" si="158">IF(AND($BB$1=8,$A259=8,$BC$1=$B259),M259,"")</f>
        <v/>
      </c>
      <c r="BL259" s="25" t="str">
        <f t="shared" ref="BL259:BL322" si="159">IF(AND($BB$1=8,$A259=8,$BC$1=$B259),N259,"")</f>
        <v/>
      </c>
      <c r="BM259" s="25" t="str">
        <f t="shared" ref="BM259:BM322" si="160">IF(AND($BB$1=8,$A259=8,$BC$1=$B259),O259,"")</f>
        <v/>
      </c>
      <c r="BN259" s="25" t="str">
        <f t="shared" ref="BN259:BN322" si="161">IF(AND($BB$1=8,$A259=8,$BC$1=$B259),P259,"")</f>
        <v/>
      </c>
    </row>
    <row r="260" spans="1:66" ht="30">
      <c r="A260" s="20">
        <f>IF('S.D. Paste sheet'!A260="","",'S.D. Paste sheet'!A260)</f>
        <v>8</v>
      </c>
      <c r="B260" s="20" t="str">
        <f>IF('S.D. Paste sheet'!B260="","",'S.D. Paste sheet'!B260)</f>
        <v>E</v>
      </c>
      <c r="C260" s="20">
        <f>IF('S.D. Paste sheet'!C260="","",'S.D. Paste sheet'!C260)</f>
        <v>800</v>
      </c>
      <c r="D260" s="20">
        <f>IF('S.D. Paste sheet'!D260="","",'S.D. Paste sheet'!D260)</f>
        <v>44061</v>
      </c>
      <c r="E260" s="20" t="str">
        <f>IF('S.D. Paste sheet'!E260="","",UPPER('S.D. Paste sheet'!E260))</f>
        <v>JAYA</v>
      </c>
      <c r="F260" s="20" t="str">
        <f>IF('S.D. Paste sheet'!F260="","",'S.D. Paste sheet'!F260)</f>
        <v/>
      </c>
      <c r="G260" s="20" t="str">
        <f>IF('S.D. Paste sheet'!G260="","",UPPER('S.D. Paste sheet'!G260))</f>
        <v>JETHA RAM</v>
      </c>
      <c r="H260" s="20" t="str">
        <f>IF('S.D. Paste sheet'!H260="","",UPPER('S.D. Paste sheet'!H260))</f>
        <v>HEMLATA</v>
      </c>
      <c r="I260" s="20" t="str">
        <f>IF('S.D. Paste sheet'!I260="","",'S.D. Paste sheet'!I260)</f>
        <v>F</v>
      </c>
      <c r="J260" s="20">
        <f>IF('S.D. Paste sheet'!J260="","",'S.D. Paste sheet'!J260)</f>
        <v>39702</v>
      </c>
      <c r="K260" s="20">
        <f>IF('S.D. Paste sheet'!K260="","",'S.D. Paste sheet'!K260)</f>
        <v>810</v>
      </c>
      <c r="L260" s="20" t="str">
        <f>IF('S.D. Paste sheet'!L260="","",'S.D. Paste sheet'!L260)</f>
        <v/>
      </c>
      <c r="M260" s="20">
        <f>IF('S.D. Paste sheet'!M260="","",'S.D. Paste sheet'!M260)</f>
        <v>47</v>
      </c>
      <c r="N260" s="20">
        <f>IF('S.D. Paste sheet'!N260="","",'S.D. Paste sheet'!N260)</f>
        <v>29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XXXX1327</v>
      </c>
      <c r="U260" s="20" t="str">
        <f>IF('S.D. Paste sheet'!U260="","",'S.D. Paste sheet'!U260)</f>
        <v/>
      </c>
      <c r="V260" s="20">
        <f>IF('S.D. Paste sheet'!V260="","",'S.D. Paste sheet'!V260)</f>
        <v>9571538585</v>
      </c>
      <c r="W260" s="20" t="str">
        <f>IF('S.D. Paste sheet'!W260="","",'S.D. Paste sheet'!W260)</f>
        <v>MEGARDA ROAD, BAR,RAIPUR,BAR,306105</v>
      </c>
      <c r="X260" s="20">
        <f>IF('S.D. Paste sheet'!X260="","",'S.D. Paste sheet'!X260)</f>
        <v>500000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29"/>
      <c r="AF260">
        <f>IF(AK260="","",IF(AK260&gt;0,COUNT($AG$2:AG260),""))</f>
        <v>83</v>
      </c>
      <c r="AG260" s="25">
        <f t="shared" si="130"/>
        <v>8</v>
      </c>
      <c r="AH260" s="25" t="str">
        <f t="shared" si="131"/>
        <v>E</v>
      </c>
      <c r="AI260" s="25">
        <f t="shared" si="132"/>
        <v>800</v>
      </c>
      <c r="AJ260" s="25">
        <f t="shared" si="133"/>
        <v>44061</v>
      </c>
      <c r="AK260" s="25" t="str">
        <f t="shared" si="134"/>
        <v>JAYA</v>
      </c>
      <c r="AL260" s="25" t="str">
        <f t="shared" si="135"/>
        <v/>
      </c>
      <c r="AM260" s="25" t="str">
        <f t="shared" si="136"/>
        <v>JETHA RAM</v>
      </c>
      <c r="AN260" s="25" t="str">
        <f t="shared" si="137"/>
        <v>HEMLATA</v>
      </c>
      <c r="AO260" s="25" t="str">
        <f t="shared" si="138"/>
        <v>F</v>
      </c>
      <c r="AP260" s="25">
        <f t="shared" si="139"/>
        <v>39702</v>
      </c>
      <c r="AQ260" s="25">
        <f t="shared" si="140"/>
        <v>810</v>
      </c>
      <c r="AR260" s="25" t="str">
        <f t="shared" si="141"/>
        <v/>
      </c>
      <c r="AS260" s="25">
        <f t="shared" si="142"/>
        <v>47</v>
      </c>
      <c r="AT260" s="25">
        <f t="shared" si="143"/>
        <v>29</v>
      </c>
      <c r="AU260" s="25" t="str">
        <f t="shared" si="144"/>
        <v>OBC</v>
      </c>
      <c r="AV260" s="25" t="str">
        <f t="shared" si="145"/>
        <v>Hindu</v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8</v>
      </c>
      <c r="B261" s="20" t="str">
        <f>IF('S.D. Paste sheet'!B261="","",'S.D. Paste sheet'!B261)</f>
        <v>E</v>
      </c>
      <c r="C261" s="20">
        <f>IF('S.D. Paste sheet'!C261="","",'S.D. Paste sheet'!C261)</f>
        <v>796</v>
      </c>
      <c r="D261" s="20">
        <f>IF('S.D. Paste sheet'!D261="","",'S.D. Paste sheet'!D261)</f>
        <v>44061</v>
      </c>
      <c r="E261" s="20" t="str">
        <f>IF('S.D. Paste sheet'!E261="","",UPPER('S.D. Paste sheet'!E261))</f>
        <v>JENI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MUKESH CHOUHAN</v>
      </c>
      <c r="H261" s="20" t="str">
        <f>IF('S.D. Paste sheet'!H261="","",UPPER('S.D. Paste sheet'!H261))</f>
        <v>PINKI</v>
      </c>
      <c r="I261" s="20" t="str">
        <f>IF('S.D. Paste sheet'!I261="","",'S.D. Paste sheet'!I261)</f>
        <v>F</v>
      </c>
      <c r="J261" s="20">
        <f>IF('S.D. Paste sheet'!J261="","",'S.D. Paste sheet'!J261)</f>
        <v>39687</v>
      </c>
      <c r="K261" s="20">
        <f>IF('S.D. Paste sheet'!K261="","",'S.D. Paste sheet'!K261)</f>
        <v>811</v>
      </c>
      <c r="L261" s="20" t="str">
        <f>IF('S.D. Paste sheet'!L261="","",'S.D. Paste sheet'!L261)</f>
        <v/>
      </c>
      <c r="M261" s="20">
        <f>IF('S.D. Paste sheet'!M261="","",'S.D. Paste sheet'!M261)</f>
        <v>47</v>
      </c>
      <c r="N261" s="20">
        <f>IF('S.D. Paste sheet'!N261="","",'S.D. Paste sheet'!N261)</f>
        <v>30</v>
      </c>
      <c r="O261" s="20" t="str">
        <f>IF('S.D. Paste sheet'!O261="","",'S.D. Paste sheet'!O261)</f>
        <v>SC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XXXX5936</v>
      </c>
      <c r="U261" s="20" t="str">
        <f>IF('S.D. Paste sheet'!U261="","",'S.D. Paste sheet'!U261)</f>
        <v>VZSSZSH</v>
      </c>
      <c r="V261" s="20">
        <f>IF('S.D. Paste sheet'!V261="","",'S.D. Paste sheet'!V261)</f>
        <v>8104031958</v>
      </c>
      <c r="W261" s="20" t="str">
        <f>IF('S.D. Paste sheet'!W261="","",'S.D. Paste sheet'!W261)</f>
        <v>NEAR DAK BANGLA ,RAIPUR,BAR,306105</v>
      </c>
      <c r="X261" s="20">
        <f>IF('S.D. Paste sheet'!X261="","",'S.D. Paste sheet'!X261)</f>
        <v>80000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0</v>
      </c>
      <c r="AE261" s="29"/>
      <c r="AF261">
        <f>IF(AK261="","",IF(AK261&gt;0,COUNT($AG$2:AG261),""))</f>
        <v>84</v>
      </c>
      <c r="AG261" s="25">
        <f t="shared" si="130"/>
        <v>8</v>
      </c>
      <c r="AH261" s="25" t="str">
        <f t="shared" si="131"/>
        <v>E</v>
      </c>
      <c r="AI261" s="25">
        <f t="shared" si="132"/>
        <v>796</v>
      </c>
      <c r="AJ261" s="25">
        <f t="shared" si="133"/>
        <v>44061</v>
      </c>
      <c r="AK261" s="25" t="str">
        <f t="shared" si="134"/>
        <v>JENI CHOUHAN</v>
      </c>
      <c r="AL261" s="25" t="str">
        <f t="shared" si="135"/>
        <v/>
      </c>
      <c r="AM261" s="25" t="str">
        <f t="shared" si="136"/>
        <v>MUKESH CHOUHAN</v>
      </c>
      <c r="AN261" s="25" t="str">
        <f t="shared" si="137"/>
        <v>PINKI</v>
      </c>
      <c r="AO261" s="25" t="str">
        <f t="shared" si="138"/>
        <v>F</v>
      </c>
      <c r="AP261" s="25">
        <f t="shared" si="139"/>
        <v>39687</v>
      </c>
      <c r="AQ261" s="25">
        <f t="shared" si="140"/>
        <v>811</v>
      </c>
      <c r="AR261" s="25" t="str">
        <f t="shared" si="141"/>
        <v/>
      </c>
      <c r="AS261" s="25">
        <f t="shared" si="142"/>
        <v>47</v>
      </c>
      <c r="AT261" s="25">
        <f t="shared" si="143"/>
        <v>30</v>
      </c>
      <c r="AU261" s="25" t="str">
        <f t="shared" si="144"/>
        <v>SC</v>
      </c>
      <c r="AV261" s="25" t="str">
        <f t="shared" si="145"/>
        <v>Hindu</v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8</v>
      </c>
      <c r="B262" s="20" t="str">
        <f>IF('S.D. Paste sheet'!B262="","",'S.D. Paste sheet'!B262)</f>
        <v>E</v>
      </c>
      <c r="C262" s="20">
        <f>IF('S.D. Paste sheet'!C262="","",'S.D. Paste sheet'!C262)</f>
        <v>573</v>
      </c>
      <c r="D262" s="20">
        <f>IF('S.D. Paste sheet'!D262="","",'S.D. Paste sheet'!D262)</f>
        <v>43297</v>
      </c>
      <c r="E262" s="20" t="str">
        <f>IF('S.D. Paste sheet'!E262="","",UPPER('S.D. Paste sheet'!E262))</f>
        <v>JYOTI CHOUHAN</v>
      </c>
      <c r="F262" s="20" t="str">
        <f>IF('S.D. Paste sheet'!F262="","",'S.D. Paste sheet'!F262)</f>
        <v/>
      </c>
      <c r="G262" s="20" t="str">
        <f>IF('S.D. Paste sheet'!G262="","",UPPER('S.D. Paste sheet'!G262))</f>
        <v>MANA RAM</v>
      </c>
      <c r="H262" s="20" t="str">
        <f>IF('S.D. Paste sheet'!H262="","",UPPER('S.D. Paste sheet'!H262))</f>
        <v>SUKHI DEVI</v>
      </c>
      <c r="I262" s="20" t="str">
        <f>IF('S.D. Paste sheet'!I262="","",'S.D. Paste sheet'!I262)</f>
        <v>F</v>
      </c>
      <c r="J262" s="20">
        <f>IF('S.D. Paste sheet'!J262="","",'S.D. Paste sheet'!J262)</f>
        <v>39640</v>
      </c>
      <c r="K262" s="20">
        <f>IF('S.D. Paste sheet'!K262="","",'S.D. Paste sheet'!K262)</f>
        <v>812</v>
      </c>
      <c r="L262" s="20" t="str">
        <f>IF('S.D. Paste sheet'!L262="","",'S.D. Paste sheet'!L262)</f>
        <v/>
      </c>
      <c r="M262" s="20">
        <f>IF('S.D. Paste sheet'!M262="","",'S.D. Paste sheet'!M262)</f>
        <v>47</v>
      </c>
      <c r="N262" s="20">
        <f>IF('S.D. Paste sheet'!N262="","",'S.D. Paste sheet'!N262)</f>
        <v>29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XXXX5907</v>
      </c>
      <c r="U262" s="20" t="str">
        <f>IF('S.D. Paste sheet'!U262="","",'S.D. Paste sheet'!U262)</f>
        <v>YAKDBOW</v>
      </c>
      <c r="V262" s="20">
        <f>IF('S.D. Paste sheet'!V262="","",'S.D. Paste sheet'!V262)</f>
        <v>9001954459</v>
      </c>
      <c r="W262" s="20" t="str">
        <f>IF('S.D. Paste sheet'!W262="","",'S.D. Paste sheet'!W262)</f>
        <v>NEW COLONY BAR,RAIPUR,BAR,306105</v>
      </c>
      <c r="X262" s="20">
        <f>IF('S.D. Paste sheet'!X262="","",'S.D. Paste sheet'!X262)</f>
        <v>60000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14</v>
      </c>
      <c r="AC262" s="20" t="str">
        <f>IF('S.D. Paste sheet'!AC262="","",'S.D. Paste sheet'!AC262)</f>
        <v>None</v>
      </c>
      <c r="AD262" s="20">
        <f>IF('S.D. Paste sheet'!AD262="","",'S.D. Paste sheet'!AD262)</f>
        <v>2</v>
      </c>
      <c r="AE262" s="29"/>
      <c r="AF262">
        <f>IF(AK262="","",IF(AK262&gt;0,COUNT($AG$2:AG262),""))</f>
        <v>85</v>
      </c>
      <c r="AG262" s="25">
        <f t="shared" si="130"/>
        <v>8</v>
      </c>
      <c r="AH262" s="25" t="str">
        <f t="shared" si="131"/>
        <v>E</v>
      </c>
      <c r="AI262" s="25">
        <f t="shared" si="132"/>
        <v>573</v>
      </c>
      <c r="AJ262" s="25">
        <f t="shared" si="133"/>
        <v>43297</v>
      </c>
      <c r="AK262" s="25" t="str">
        <f t="shared" si="134"/>
        <v>JYOTI CHOUHAN</v>
      </c>
      <c r="AL262" s="25" t="str">
        <f t="shared" si="135"/>
        <v/>
      </c>
      <c r="AM262" s="25" t="str">
        <f t="shared" si="136"/>
        <v>MANA RAM</v>
      </c>
      <c r="AN262" s="25" t="str">
        <f t="shared" si="137"/>
        <v>SUKHI DEVI</v>
      </c>
      <c r="AO262" s="25" t="str">
        <f t="shared" si="138"/>
        <v>F</v>
      </c>
      <c r="AP262" s="25">
        <f t="shared" si="139"/>
        <v>39640</v>
      </c>
      <c r="AQ262" s="25">
        <f t="shared" si="140"/>
        <v>812</v>
      </c>
      <c r="AR262" s="25" t="str">
        <f t="shared" si="141"/>
        <v/>
      </c>
      <c r="AS262" s="25">
        <f t="shared" si="142"/>
        <v>47</v>
      </c>
      <c r="AT262" s="25">
        <f t="shared" si="143"/>
        <v>29</v>
      </c>
      <c r="AU262" s="25" t="str">
        <f t="shared" si="144"/>
        <v>OBC</v>
      </c>
      <c r="AV262" s="25" t="str">
        <f t="shared" si="145"/>
        <v>Hindu</v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8</v>
      </c>
      <c r="B263" s="20" t="str">
        <f>IF('S.D. Paste sheet'!B263="","",'S.D. Paste sheet'!B263)</f>
        <v>E</v>
      </c>
      <c r="C263" s="20">
        <f>IF('S.D. Paste sheet'!C263="","",'S.D. Paste sheet'!C263)</f>
        <v>920</v>
      </c>
      <c r="D263" s="20">
        <f>IF('S.D. Paste sheet'!D263="","",'S.D. Paste sheet'!D263)</f>
        <v>44098</v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813</v>
      </c>
      <c r="L263" s="20" t="str">
        <f>IF('S.D. Paste sheet'!L263="","",'S.D. Paste sheet'!L263)</f>
        <v/>
      </c>
      <c r="M263" s="20">
        <f>IF('S.D. Paste sheet'!M263="","",'S.D. Paste sheet'!M263)</f>
        <v>47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>
        <f>IF(AK263="","",IF(AK263&gt;0,COUNT($AG$2:AG263),""))</f>
        <v>86</v>
      </c>
      <c r="AG263" s="25">
        <f t="shared" si="130"/>
        <v>8</v>
      </c>
      <c r="AH263" s="25" t="str">
        <f t="shared" si="131"/>
        <v>E</v>
      </c>
      <c r="AI263" s="25">
        <f t="shared" si="132"/>
        <v>920</v>
      </c>
      <c r="AJ263" s="25">
        <f t="shared" si="133"/>
        <v>44098</v>
      </c>
      <c r="AK263" s="25" t="str">
        <f t="shared" si="134"/>
        <v>KAMLESH BAGARI</v>
      </c>
      <c r="AL263" s="25" t="str">
        <f t="shared" si="135"/>
        <v/>
      </c>
      <c r="AM263" s="25" t="str">
        <f t="shared" si="136"/>
        <v>CHETAN PRAKASH</v>
      </c>
      <c r="AN263" s="25" t="str">
        <f t="shared" si="137"/>
        <v>SEEMA DEVI</v>
      </c>
      <c r="AO263" s="25" t="str">
        <f t="shared" si="138"/>
        <v>M</v>
      </c>
      <c r="AP263" s="25">
        <f t="shared" si="139"/>
        <v>39454</v>
      </c>
      <c r="AQ263" s="25">
        <f t="shared" si="140"/>
        <v>813</v>
      </c>
      <c r="AR263" s="25" t="str">
        <f t="shared" si="141"/>
        <v/>
      </c>
      <c r="AS263" s="25">
        <f t="shared" si="142"/>
        <v>47</v>
      </c>
      <c r="AT263" s="25">
        <f t="shared" si="143"/>
        <v>29</v>
      </c>
      <c r="AU263" s="25" t="str">
        <f t="shared" si="144"/>
        <v>OBC</v>
      </c>
      <c r="AV263" s="25" t="str">
        <f t="shared" si="145"/>
        <v>Hindu</v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8</v>
      </c>
      <c r="B264" s="20" t="str">
        <f>IF('S.D. Paste sheet'!B264="","",'S.D. Paste sheet'!B264)</f>
        <v>E</v>
      </c>
      <c r="C264" s="20">
        <f>IF('S.D. Paste sheet'!C264="","",'S.D. Paste sheet'!C264)</f>
        <v>797</v>
      </c>
      <c r="D264" s="20">
        <f>IF('S.D. Paste sheet'!D264="","",'S.D. Paste sheet'!D264)</f>
        <v>44061</v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814</v>
      </c>
      <c r="L264" s="20" t="str">
        <f>IF('S.D. Paste sheet'!L264="","",'S.D. Paste sheet'!L264)</f>
        <v/>
      </c>
      <c r="M264" s="20">
        <f>IF('S.D. Paste sheet'!M264="","",'S.D. Paste sheet'!M264)</f>
        <v>47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12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>
        <f>IF(AK264="","",IF(AK264&gt;0,COUNT($AG$2:AG264),""))</f>
        <v>87</v>
      </c>
      <c r="AG264" s="25">
        <f t="shared" si="130"/>
        <v>8</v>
      </c>
      <c r="AH264" s="25" t="str">
        <f t="shared" si="131"/>
        <v>E</v>
      </c>
      <c r="AI264" s="25">
        <f t="shared" si="132"/>
        <v>797</v>
      </c>
      <c r="AJ264" s="25">
        <f t="shared" si="133"/>
        <v>44061</v>
      </c>
      <c r="AK264" s="25" t="str">
        <f t="shared" si="134"/>
        <v>KHUSHBOO SAINI</v>
      </c>
      <c r="AL264" s="25" t="str">
        <f t="shared" si="135"/>
        <v/>
      </c>
      <c r="AM264" s="25" t="str">
        <f t="shared" si="136"/>
        <v>SAMPAT RAJ</v>
      </c>
      <c r="AN264" s="25" t="str">
        <f t="shared" si="137"/>
        <v>MUNNI DEVI</v>
      </c>
      <c r="AO264" s="25" t="str">
        <f t="shared" si="138"/>
        <v>F</v>
      </c>
      <c r="AP264" s="25">
        <f t="shared" si="139"/>
        <v>40395</v>
      </c>
      <c r="AQ264" s="25">
        <f t="shared" si="140"/>
        <v>814</v>
      </c>
      <c r="AR264" s="25" t="str">
        <f t="shared" si="141"/>
        <v/>
      </c>
      <c r="AS264" s="25">
        <f t="shared" si="142"/>
        <v>47</v>
      </c>
      <c r="AT264" s="25">
        <f t="shared" si="143"/>
        <v>30</v>
      </c>
      <c r="AU264" s="25" t="str">
        <f t="shared" si="144"/>
        <v>OBC</v>
      </c>
      <c r="AV264" s="25" t="str">
        <f t="shared" si="145"/>
        <v>Hindu</v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8</v>
      </c>
      <c r="B265" s="20" t="str">
        <f>IF('S.D. Paste sheet'!B265="","",'S.D. Paste sheet'!B265)</f>
        <v>E</v>
      </c>
      <c r="C265" s="20">
        <f>IF('S.D. Paste sheet'!C265="","",'S.D. Paste sheet'!C265)</f>
        <v>794</v>
      </c>
      <c r="D265" s="20">
        <f>IF('S.D. Paste sheet'!D265="","",'S.D. Paste sheet'!D265)</f>
        <v>44061</v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815</v>
      </c>
      <c r="L265" s="20" t="str">
        <f>IF('S.D. Paste sheet'!L265="","",'S.D. Paste sheet'!L265)</f>
        <v/>
      </c>
      <c r="M265" s="20">
        <f>IF('S.D. Paste sheet'!M265="","",'S.D. Paste sheet'!M265)</f>
        <v>47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>
        <f>IF(AK265="","",IF(AK265&gt;0,COUNT($AG$2:AG265),""))</f>
        <v>88</v>
      </c>
      <c r="AG265" s="25">
        <f t="shared" si="130"/>
        <v>8</v>
      </c>
      <c r="AH265" s="25" t="str">
        <f t="shared" si="131"/>
        <v>E</v>
      </c>
      <c r="AI265" s="25">
        <f t="shared" si="132"/>
        <v>794</v>
      </c>
      <c r="AJ265" s="25">
        <f t="shared" si="133"/>
        <v>44061</v>
      </c>
      <c r="AK265" s="25" t="str">
        <f t="shared" si="134"/>
        <v>KHUSHI BAGRI</v>
      </c>
      <c r="AL265" s="25" t="str">
        <f t="shared" si="135"/>
        <v/>
      </c>
      <c r="AM265" s="25" t="str">
        <f t="shared" si="136"/>
        <v>PRAKASH CHAND BAGRI</v>
      </c>
      <c r="AN265" s="25" t="str">
        <f t="shared" si="137"/>
        <v>VIMLA BAGRI</v>
      </c>
      <c r="AO265" s="25" t="str">
        <f t="shared" si="138"/>
        <v>F</v>
      </c>
      <c r="AP265" s="25">
        <f t="shared" si="139"/>
        <v>39940</v>
      </c>
      <c r="AQ265" s="25">
        <f t="shared" si="140"/>
        <v>815</v>
      </c>
      <c r="AR265" s="25" t="str">
        <f t="shared" si="141"/>
        <v/>
      </c>
      <c r="AS265" s="25">
        <f t="shared" si="142"/>
        <v>47</v>
      </c>
      <c r="AT265" s="25">
        <f t="shared" si="143"/>
        <v>30</v>
      </c>
      <c r="AU265" s="25" t="str">
        <f t="shared" si="144"/>
        <v>OBC</v>
      </c>
      <c r="AV265" s="25" t="str">
        <f t="shared" si="145"/>
        <v>Hindu</v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8</v>
      </c>
      <c r="B266" s="20" t="str">
        <f>IF('S.D. Paste sheet'!B266="","",'S.D. Paste sheet'!B266)</f>
        <v>E</v>
      </c>
      <c r="C266" s="20">
        <f>IF('S.D. Paste sheet'!C266="","",'S.D. Paste sheet'!C266)</f>
        <v>918</v>
      </c>
      <c r="D266" s="20">
        <f>IF('S.D. Paste sheet'!D266="","",'S.D. Paste sheet'!D266)</f>
        <v>44098</v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816</v>
      </c>
      <c r="L266" s="20" t="str">
        <f>IF('S.D. Paste sheet'!L266="","",'S.D. Paste sheet'!L266)</f>
        <v/>
      </c>
      <c r="M266" s="20">
        <f>IF('S.D. Paste sheet'!M266="","",'S.D. Paste sheet'!M266)</f>
        <v>47</v>
      </c>
      <c r="N266" s="20">
        <f>IF('S.D. Paste sheet'!N266="","",'S.D. Paste sheet'!N266)</f>
        <v>21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16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>
        <f>IF(AK266="","",IF(AK266&gt;0,COUNT($AG$2:AG266),""))</f>
        <v>89</v>
      </c>
      <c r="AG266" s="25">
        <f t="shared" si="130"/>
        <v>8</v>
      </c>
      <c r="AH266" s="25" t="str">
        <f t="shared" si="131"/>
        <v>E</v>
      </c>
      <c r="AI266" s="25">
        <f t="shared" si="132"/>
        <v>918</v>
      </c>
      <c r="AJ266" s="25">
        <f t="shared" si="133"/>
        <v>44098</v>
      </c>
      <c r="AK266" s="25" t="str">
        <f t="shared" si="134"/>
        <v>KHUSHYANT GURJAR</v>
      </c>
      <c r="AL266" s="25" t="str">
        <f t="shared" si="135"/>
        <v/>
      </c>
      <c r="AM266" s="25" t="str">
        <f t="shared" si="136"/>
        <v>DAYA RAM GURJAR</v>
      </c>
      <c r="AN266" s="25" t="str">
        <f t="shared" si="137"/>
        <v>SANJU DEVI</v>
      </c>
      <c r="AO266" s="25" t="str">
        <f t="shared" si="138"/>
        <v>M</v>
      </c>
      <c r="AP266" s="25">
        <f t="shared" si="139"/>
        <v>39047</v>
      </c>
      <c r="AQ266" s="25">
        <f t="shared" si="140"/>
        <v>816</v>
      </c>
      <c r="AR266" s="25" t="str">
        <f t="shared" si="141"/>
        <v/>
      </c>
      <c r="AS266" s="25">
        <f t="shared" si="142"/>
        <v>47</v>
      </c>
      <c r="AT266" s="25">
        <f t="shared" si="143"/>
        <v>21</v>
      </c>
      <c r="AU266" s="25" t="str">
        <f t="shared" si="144"/>
        <v>SBC</v>
      </c>
      <c r="AV266" s="25" t="str">
        <f t="shared" si="145"/>
        <v>Hindu</v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8</v>
      </c>
      <c r="B267" s="20" t="str">
        <f>IF('S.D. Paste sheet'!B267="","",'S.D. Paste sheet'!B267)</f>
        <v>F</v>
      </c>
      <c r="C267" s="20">
        <f>IF('S.D. Paste sheet'!C267="","",'S.D. Paste sheet'!C267)</f>
        <v>316</v>
      </c>
      <c r="D267" s="20">
        <f>IF('S.D. Paste sheet'!D267="","",'S.D. Paste sheet'!D267)</f>
        <v>41873</v>
      </c>
      <c r="E267" s="20" t="str">
        <f>IF('S.D. Paste sheet'!E267="","",UPPER('S.D. Paste sheet'!E267))</f>
        <v>MAYA KUMARI</v>
      </c>
      <c r="F267" s="20" t="str">
        <f>IF('S.D. Paste sheet'!F267="","",'S.D. Paste sheet'!F267)</f>
        <v/>
      </c>
      <c r="G267" s="20" t="str">
        <f>IF('S.D. Paste sheet'!G267="","",UPPER('S.D. Paste sheet'!G267))</f>
        <v>MOHAN LAL</v>
      </c>
      <c r="H267" s="20" t="str">
        <f>IF('S.D. Paste sheet'!H267="","",UPPER('S.D. Paste sheet'!H267))</f>
        <v>RUKMA DEVI</v>
      </c>
      <c r="I267" s="20" t="str">
        <f>IF('S.D. Paste sheet'!I267="","",'S.D. Paste sheet'!I267)</f>
        <v>F</v>
      </c>
      <c r="J267" s="20">
        <f>IF('S.D. Paste sheet'!J267="","",'S.D. Paste sheet'!J267)</f>
        <v>40089</v>
      </c>
      <c r="K267" s="20">
        <f>IF('S.D. Paste sheet'!K267="","",'S.D. Paste sheet'!K267)</f>
        <v>817</v>
      </c>
      <c r="L267" s="20" t="str">
        <f>IF('S.D. Paste sheet'!L267="","",'S.D. Paste sheet'!L267)</f>
        <v/>
      </c>
      <c r="M267" s="20">
        <f>IF('S.D. Paste sheet'!M267="","",'S.D. Paste sheet'!M267)</f>
        <v>47</v>
      </c>
      <c r="N267" s="20">
        <f>IF('S.D. Paste sheet'!N267="","",'S.D. Paste sheet'!N267)</f>
        <v>21</v>
      </c>
      <c r="O267" s="20" t="str">
        <f>IF('S.D. Paste sheet'!O267="","",'S.D. Paste sheet'!O267)</f>
        <v>OBC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XXXX2223</v>
      </c>
      <c r="U267" s="20" t="str">
        <f>IF('S.D. Paste sheet'!U267="","",'S.D. Paste sheet'!U267)</f>
        <v>YACCFYW</v>
      </c>
      <c r="V267" s="20">
        <f>IF('S.D. Paste sheet'!V267="","",'S.D. Paste sheet'!V267)</f>
        <v>9928207592</v>
      </c>
      <c r="W267" s="20" t="str">
        <f>IF('S.D. Paste sheet'!W267="","",'S.D. Paste sheet'!W267)</f>
        <v>Aangan badi center -1 ke pas,Raipur,Bar,306105</v>
      </c>
      <c r="X267" s="20">
        <f>IF('S.D. Paste sheet'!X267="","",'S.D. Paste sheet'!X267)</f>
        <v>46000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13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29"/>
      <c r="AF267">
        <f>IF(AK267="","",IF(AK267&gt;0,COUNT($AG$2:AG267),""))</f>
        <v>90</v>
      </c>
      <c r="AG267" s="25">
        <f t="shared" si="130"/>
        <v>8</v>
      </c>
      <c r="AH267" s="25" t="str">
        <f t="shared" si="131"/>
        <v>F</v>
      </c>
      <c r="AI267" s="25">
        <f t="shared" si="132"/>
        <v>316</v>
      </c>
      <c r="AJ267" s="25">
        <f t="shared" si="133"/>
        <v>41873</v>
      </c>
      <c r="AK267" s="25" t="str">
        <f t="shared" si="134"/>
        <v>MAYA KUMARI</v>
      </c>
      <c r="AL267" s="25" t="str">
        <f t="shared" si="135"/>
        <v/>
      </c>
      <c r="AM267" s="25" t="str">
        <f t="shared" si="136"/>
        <v>MOHAN LAL</v>
      </c>
      <c r="AN267" s="25" t="str">
        <f t="shared" si="137"/>
        <v>RUKMA DEVI</v>
      </c>
      <c r="AO267" s="25" t="str">
        <f t="shared" si="138"/>
        <v>F</v>
      </c>
      <c r="AP267" s="25">
        <f t="shared" si="139"/>
        <v>40089</v>
      </c>
      <c r="AQ267" s="25">
        <f t="shared" si="140"/>
        <v>817</v>
      </c>
      <c r="AR267" s="25" t="str">
        <f t="shared" si="141"/>
        <v/>
      </c>
      <c r="AS267" s="25">
        <f t="shared" si="142"/>
        <v>47</v>
      </c>
      <c r="AT267" s="25">
        <f t="shared" si="143"/>
        <v>21</v>
      </c>
      <c r="AU267" s="25" t="str">
        <f t="shared" si="144"/>
        <v>OBC</v>
      </c>
      <c r="AV267" s="25" t="str">
        <f t="shared" si="145"/>
        <v>Hindu</v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8</v>
      </c>
      <c r="B268" s="20" t="str">
        <f>IF('S.D. Paste sheet'!B268="","",'S.D. Paste sheet'!B268)</f>
        <v>F</v>
      </c>
      <c r="C268" s="20">
        <f>IF('S.D. Paste sheet'!C268="","",'S.D. Paste sheet'!C268)</f>
        <v>785</v>
      </c>
      <c r="D268" s="20">
        <f>IF('S.D. Paste sheet'!D268="","",'S.D. Paste sheet'!D268)</f>
        <v>44061</v>
      </c>
      <c r="E268" s="20" t="str">
        <f>IF('S.D. Paste sheet'!E268="","",UPPER('S.D. Paste sheet'!E268))</f>
        <v>MOHD SABIR</v>
      </c>
      <c r="F268" s="20" t="str">
        <f>IF('S.D. Paste sheet'!F268="","",'S.D. Paste sheet'!F268)</f>
        <v/>
      </c>
      <c r="G268" s="20" t="str">
        <f>IF('S.D. Paste sheet'!G268="","",UPPER('S.D. Paste sheet'!G268))</f>
        <v>BABU MOHAMMAD</v>
      </c>
      <c r="H268" s="20" t="str">
        <f>IF('S.D. Paste sheet'!H268="","",UPPER('S.D. Paste sheet'!H268))</f>
        <v>GULSHAN BANO</v>
      </c>
      <c r="I268" s="20" t="str">
        <f>IF('S.D. Paste sheet'!I268="","",'S.D. Paste sheet'!I268)</f>
        <v>M</v>
      </c>
      <c r="J268" s="20">
        <f>IF('S.D. Paste sheet'!J268="","",'S.D. Paste sheet'!J268)</f>
        <v>39507</v>
      </c>
      <c r="K268" s="20">
        <f>IF('S.D. Paste sheet'!K268="","",'S.D. Paste sheet'!K268)</f>
        <v>818</v>
      </c>
      <c r="L268" s="20" t="str">
        <f>IF('S.D. Paste sheet'!L268="","",'S.D. Paste sheet'!L268)</f>
        <v/>
      </c>
      <c r="M268" s="20">
        <f>IF('S.D. Paste sheet'!M268="","",'S.D. Paste sheet'!M268)</f>
        <v>47</v>
      </c>
      <c r="N268" s="20">
        <f>IF('S.D. Paste sheet'!N268="","",'S.D. Paste sheet'!N268)</f>
        <v>15</v>
      </c>
      <c r="O268" s="20" t="str">
        <f>IF('S.D. Paste sheet'!O268="","",'S.D. Paste sheet'!O268)</f>
        <v>OBC</v>
      </c>
      <c r="P268" s="20" t="str">
        <f>IF('S.D. Paste sheet'!P268="","",'S.D. Paste sheet'!P268)</f>
        <v>Muslim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XXXX3444</v>
      </c>
      <c r="U268" s="20" t="str">
        <f>IF('S.D. Paste sheet'!U268="","",'S.D. Paste sheet'!U268)</f>
        <v/>
      </c>
      <c r="V268" s="20">
        <f>IF('S.D. Paste sheet'!V268="","",'S.D. Paste sheet'!V268)</f>
        <v>8209088110</v>
      </c>
      <c r="W268" s="20" t="str">
        <f>IF('S.D. Paste sheet'!W268="","",'S.D. Paste sheet'!W268)</f>
        <v>RAMDEV NAGAR, JODHPUR ROAD, BAR , PALI,RAIPUR,BAR,306105</v>
      </c>
      <c r="X268" s="20">
        <f>IF('S.D. Paste sheet'!X268="","",'S.D. Paste sheet'!X268)</f>
        <v>84000</v>
      </c>
      <c r="Y268" s="20" t="str">
        <f>IF('S.D. Paste sheet'!Y268="","",'S.D. Paste sheet'!Y268)</f>
        <v>Y</v>
      </c>
      <c r="Z268" s="20" t="str">
        <f>IF('S.D. Paste sheet'!Z268="","",'S.D. Paste sheet'!Z268)</f>
        <v>N</v>
      </c>
      <c r="AA268" s="20" t="str">
        <f>IF('S.D. Paste sheet'!AA268="","",'S.D. Paste sheet'!AA268)</f>
        <v>Yes</v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>
        <f>IF(AK268="","",IF(AK268&gt;0,COUNT($AG$2:AG268),""))</f>
        <v>91</v>
      </c>
      <c r="AG268" s="25">
        <f t="shared" si="130"/>
        <v>8</v>
      </c>
      <c r="AH268" s="25" t="str">
        <f t="shared" si="131"/>
        <v>F</v>
      </c>
      <c r="AI268" s="25">
        <f t="shared" si="132"/>
        <v>785</v>
      </c>
      <c r="AJ268" s="25">
        <f t="shared" si="133"/>
        <v>44061</v>
      </c>
      <c r="AK268" s="25" t="str">
        <f t="shared" si="134"/>
        <v>MOHD SABIR</v>
      </c>
      <c r="AL268" s="25" t="str">
        <f t="shared" si="135"/>
        <v/>
      </c>
      <c r="AM268" s="25" t="str">
        <f t="shared" si="136"/>
        <v>BABU MOHAMMAD</v>
      </c>
      <c r="AN268" s="25" t="str">
        <f t="shared" si="137"/>
        <v>GULSHAN BANO</v>
      </c>
      <c r="AO268" s="25" t="str">
        <f t="shared" si="138"/>
        <v>M</v>
      </c>
      <c r="AP268" s="25">
        <f t="shared" si="139"/>
        <v>39507</v>
      </c>
      <c r="AQ268" s="25">
        <f t="shared" si="140"/>
        <v>818</v>
      </c>
      <c r="AR268" s="25" t="str">
        <f t="shared" si="141"/>
        <v/>
      </c>
      <c r="AS268" s="25">
        <f t="shared" si="142"/>
        <v>47</v>
      </c>
      <c r="AT268" s="25">
        <f t="shared" si="143"/>
        <v>15</v>
      </c>
      <c r="AU268" s="25" t="str">
        <f t="shared" si="144"/>
        <v>OBC</v>
      </c>
      <c r="AV268" s="25" t="str">
        <f t="shared" si="145"/>
        <v>Muslim</v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8</v>
      </c>
      <c r="B269" s="20" t="str">
        <f>IF('S.D. Paste sheet'!B269="","",'S.D. Paste sheet'!B269)</f>
        <v>F</v>
      </c>
      <c r="C269" s="20">
        <f>IF('S.D. Paste sheet'!C269="","",'S.D. Paste sheet'!C269)</f>
        <v>241</v>
      </c>
      <c r="D269" s="20">
        <f>IF('S.D. Paste sheet'!D269="","",'S.D. Paste sheet'!D269)</f>
        <v>41873</v>
      </c>
      <c r="E269" s="20" t="str">
        <f>IF('S.D. Paste sheet'!E269="","",UPPER('S.D. Paste sheet'!E269))</f>
        <v>MONA NAYAK</v>
      </c>
      <c r="F269" s="20" t="str">
        <f>IF('S.D. Paste sheet'!F269="","",'S.D. Paste sheet'!F269)</f>
        <v/>
      </c>
      <c r="G269" s="20" t="str">
        <f>IF('S.D. Paste sheet'!G269="","",UPPER('S.D. Paste sheet'!G269))</f>
        <v>POONA RAM NAYAK</v>
      </c>
      <c r="H269" s="20" t="str">
        <f>IF('S.D. Paste sheet'!H269="","",UPPER('S.D. Paste sheet'!H269))</f>
        <v>SHARDA</v>
      </c>
      <c r="I269" s="20" t="str">
        <f>IF('S.D. Paste sheet'!I269="","",'S.D. Paste sheet'!I269)</f>
        <v>F</v>
      </c>
      <c r="J269" s="20">
        <f>IF('S.D. Paste sheet'!J269="","",'S.D. Paste sheet'!J269)</f>
        <v>39653</v>
      </c>
      <c r="K269" s="20">
        <f>IF('S.D. Paste sheet'!K269="","",'S.D. Paste sheet'!K269)</f>
        <v>819</v>
      </c>
      <c r="L269" s="20" t="str">
        <f>IF('S.D. Paste sheet'!L269="","",'S.D. Paste sheet'!L269)</f>
        <v/>
      </c>
      <c r="M269" s="20">
        <f>IF('S.D. Paste sheet'!M269="","",'S.D. Paste sheet'!M269)</f>
        <v>47</v>
      </c>
      <c r="N269" s="20">
        <f>IF('S.D. Paste sheet'!N269="","",'S.D. Paste sheet'!N269)</f>
        <v>17</v>
      </c>
      <c r="O269" s="20" t="str">
        <f>IF('S.D. Paste sheet'!O269="","",'S.D. Paste sheet'!O269)</f>
        <v>SC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XXXX7860</v>
      </c>
      <c r="U269" s="20" t="str">
        <f>IF('S.D. Paste sheet'!U269="","",'S.D. Paste sheet'!U269)</f>
        <v>YAOOCNG</v>
      </c>
      <c r="V269" s="20">
        <f>IF('S.D. Paste sheet'!V269="","",'S.D. Paste sheet'!V269)</f>
        <v>9784358512</v>
      </c>
      <c r="W269" s="20" t="str">
        <f>IF('S.D. Paste sheet'!W269="","",'S.D. Paste sheet'!W269)</f>
        <v>Nayako ka badiya,Raipur,Bar,306105</v>
      </c>
      <c r="X269" s="20">
        <f>IF('S.D. Paste sheet'!X269="","",'S.D. Paste sheet'!X269)</f>
        <v>36000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14</v>
      </c>
      <c r="AC269" s="20" t="str">
        <f>IF('S.D. Paste sheet'!AC269="","",'S.D. Paste sheet'!AC269)</f>
        <v>None</v>
      </c>
      <c r="AD269" s="20">
        <f>IF('S.D. Paste sheet'!AD269="","",'S.D. Paste sheet'!AD269)</f>
        <v>2</v>
      </c>
      <c r="AE269" s="29"/>
      <c r="AF269">
        <f>IF(AK269="","",IF(AK269&gt;0,COUNT($AG$2:AG269),""))</f>
        <v>92</v>
      </c>
      <c r="AG269" s="25">
        <f t="shared" si="130"/>
        <v>8</v>
      </c>
      <c r="AH269" s="25" t="str">
        <f t="shared" si="131"/>
        <v>F</v>
      </c>
      <c r="AI269" s="25">
        <f t="shared" si="132"/>
        <v>241</v>
      </c>
      <c r="AJ269" s="25">
        <f t="shared" si="133"/>
        <v>41873</v>
      </c>
      <c r="AK269" s="25" t="str">
        <f t="shared" si="134"/>
        <v>MONA NAYAK</v>
      </c>
      <c r="AL269" s="25" t="str">
        <f t="shared" si="135"/>
        <v/>
      </c>
      <c r="AM269" s="25" t="str">
        <f t="shared" si="136"/>
        <v>POONA RAM NAYAK</v>
      </c>
      <c r="AN269" s="25" t="str">
        <f t="shared" si="137"/>
        <v>SHARDA</v>
      </c>
      <c r="AO269" s="25" t="str">
        <f t="shared" si="138"/>
        <v>F</v>
      </c>
      <c r="AP269" s="25">
        <f t="shared" si="139"/>
        <v>39653</v>
      </c>
      <c r="AQ269" s="25">
        <f t="shared" si="140"/>
        <v>819</v>
      </c>
      <c r="AR269" s="25" t="str">
        <f t="shared" si="141"/>
        <v/>
      </c>
      <c r="AS269" s="25">
        <f t="shared" si="142"/>
        <v>47</v>
      </c>
      <c r="AT269" s="25">
        <f t="shared" si="143"/>
        <v>17</v>
      </c>
      <c r="AU269" s="25" t="str">
        <f t="shared" si="144"/>
        <v>SC</v>
      </c>
      <c r="AV269" s="25" t="str">
        <f t="shared" si="145"/>
        <v>Hindu</v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8</v>
      </c>
      <c r="B270" s="20" t="str">
        <f>IF('S.D. Paste sheet'!B270="","",'S.D. Paste sheet'!B270)</f>
        <v>F</v>
      </c>
      <c r="C270" s="20">
        <f>IF('S.D. Paste sheet'!C270="","",'S.D. Paste sheet'!C270)</f>
        <v>801</v>
      </c>
      <c r="D270" s="20">
        <f>IF('S.D. Paste sheet'!D270="","",'S.D. Paste sheet'!D270)</f>
        <v>44061</v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820</v>
      </c>
      <c r="L270" s="20" t="str">
        <f>IF('S.D. Paste sheet'!L270="","",'S.D. Paste sheet'!L270)</f>
        <v/>
      </c>
      <c r="M270" s="20">
        <f>IF('S.D. Paste sheet'!M270="","",'S.D. Paste sheet'!M270)</f>
        <v>47</v>
      </c>
      <c r="N270" s="20">
        <f>IF('S.D. Paste sheet'!N270="","",'S.D. Paste sheet'!N270)</f>
        <v>27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14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>
        <f>IF(AK270="","",IF(AK270&gt;0,COUNT($AG$2:AG270),""))</f>
        <v>93</v>
      </c>
      <c r="AG270" s="25">
        <f t="shared" si="130"/>
        <v>8</v>
      </c>
      <c r="AH270" s="25" t="str">
        <f t="shared" si="131"/>
        <v>F</v>
      </c>
      <c r="AI270" s="25">
        <f t="shared" si="132"/>
        <v>801</v>
      </c>
      <c r="AJ270" s="25">
        <f t="shared" si="133"/>
        <v>44061</v>
      </c>
      <c r="AK270" s="25" t="str">
        <f t="shared" si="134"/>
        <v>MUSTAK KATHAT</v>
      </c>
      <c r="AL270" s="25" t="str">
        <f t="shared" si="135"/>
        <v/>
      </c>
      <c r="AM270" s="25" t="str">
        <f t="shared" si="136"/>
        <v>MR SABIR KATHAT</v>
      </c>
      <c r="AN270" s="25" t="str">
        <f t="shared" si="137"/>
        <v>MRS JAMILA</v>
      </c>
      <c r="AO270" s="25" t="str">
        <f t="shared" si="138"/>
        <v>M</v>
      </c>
      <c r="AP270" s="25">
        <f t="shared" si="139"/>
        <v>39654</v>
      </c>
      <c r="AQ270" s="25">
        <f t="shared" si="140"/>
        <v>820</v>
      </c>
      <c r="AR270" s="25" t="str">
        <f t="shared" si="141"/>
        <v/>
      </c>
      <c r="AS270" s="25">
        <f t="shared" si="142"/>
        <v>47</v>
      </c>
      <c r="AT270" s="25">
        <f t="shared" si="143"/>
        <v>27</v>
      </c>
      <c r="AU270" s="25" t="str">
        <f t="shared" si="144"/>
        <v>OBC</v>
      </c>
      <c r="AV270" s="25" t="str">
        <f t="shared" si="145"/>
        <v>Muslim</v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8</v>
      </c>
      <c r="B271" s="20" t="str">
        <f>IF('S.D. Paste sheet'!B271="","",'S.D. Paste sheet'!B271)</f>
        <v>F</v>
      </c>
      <c r="C271" s="20">
        <f>IF('S.D. Paste sheet'!C271="","",'S.D. Paste sheet'!C271)</f>
        <v>916</v>
      </c>
      <c r="D271" s="20">
        <f>IF('S.D. Paste sheet'!D271="","",'S.D. Paste sheet'!D271)</f>
        <v>44098</v>
      </c>
      <c r="E271" s="20" t="str">
        <f>IF('S.D. Paste sheet'!E271="","",UPPER('S.D. Paste sheet'!E271))</f>
        <v>NARENDRA CHOUHAN</v>
      </c>
      <c r="F271" s="20" t="str">
        <f>IF('S.D. Paste sheet'!F271="","",'S.D. Paste sheet'!F271)</f>
        <v/>
      </c>
      <c r="G271" s="20" t="str">
        <f>IF('S.D. Paste sheet'!G271="","",UPPER('S.D. Paste sheet'!G271))</f>
        <v>OM PRAKASH</v>
      </c>
      <c r="H271" s="20" t="str">
        <f>IF('S.D. Paste sheet'!H271="","",UPPER('S.D. Paste sheet'!H271))</f>
        <v>CHANDRA DEVI</v>
      </c>
      <c r="I271" s="20" t="str">
        <f>IF('S.D. Paste sheet'!I271="","",'S.D. Paste sheet'!I271)</f>
        <v>M</v>
      </c>
      <c r="J271" s="20">
        <f>IF('S.D. Paste sheet'!J271="","",'S.D. Paste sheet'!J271)</f>
        <v>39752</v>
      </c>
      <c r="K271" s="20">
        <f>IF('S.D. Paste sheet'!K271="","",'S.D. Paste sheet'!K271)</f>
        <v>821</v>
      </c>
      <c r="L271" s="20" t="str">
        <f>IF('S.D. Paste sheet'!L271="","",'S.D. Paste sheet'!L271)</f>
        <v/>
      </c>
      <c r="M271" s="20">
        <f>IF('S.D. Paste sheet'!M271="","",'S.D. Paste sheet'!M271)</f>
        <v>47</v>
      </c>
      <c r="N271" s="20">
        <f>IF('S.D. Paste sheet'!N271="","",'S.D. Paste sheet'!N271)</f>
        <v>28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XXXX8392</v>
      </c>
      <c r="U271" s="20" t="str">
        <f>IF('S.D. Paste sheet'!U271="","",'S.D. Paste sheet'!U271)</f>
        <v/>
      </c>
      <c r="V271" s="20">
        <f>IF('S.D. Paste sheet'!V271="","",'S.D. Paste sheet'!V271)</f>
        <v>9950333507</v>
      </c>
      <c r="W271" s="20" t="str">
        <f>IF('S.D. Paste sheet'!W271="","",'S.D. Paste sheet'!W271)</f>
        <v>JODHPUR ROAD ,RAIPUR,BAR,306105</v>
      </c>
      <c r="X271" s="20">
        <f>IF('S.D. Paste sheet'!X271="","",'S.D. Paste sheet'!X271)</f>
        <v>72000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>
        <f>IF(AK271="","",IF(AK271&gt;0,COUNT($AG$2:AG271),""))</f>
        <v>94</v>
      </c>
      <c r="AG271" s="25">
        <f t="shared" si="130"/>
        <v>8</v>
      </c>
      <c r="AH271" s="25" t="str">
        <f t="shared" si="131"/>
        <v>F</v>
      </c>
      <c r="AI271" s="25">
        <f t="shared" si="132"/>
        <v>916</v>
      </c>
      <c r="AJ271" s="25">
        <f t="shared" si="133"/>
        <v>44098</v>
      </c>
      <c r="AK271" s="25" t="str">
        <f t="shared" si="134"/>
        <v>NARENDRA CHOUHAN</v>
      </c>
      <c r="AL271" s="25" t="str">
        <f t="shared" si="135"/>
        <v/>
      </c>
      <c r="AM271" s="25" t="str">
        <f t="shared" si="136"/>
        <v>OM PRAKASH</v>
      </c>
      <c r="AN271" s="25" t="str">
        <f t="shared" si="137"/>
        <v>CHANDRA DEVI</v>
      </c>
      <c r="AO271" s="25" t="str">
        <f t="shared" si="138"/>
        <v>M</v>
      </c>
      <c r="AP271" s="25">
        <f t="shared" si="139"/>
        <v>39752</v>
      </c>
      <c r="AQ271" s="25">
        <f t="shared" si="140"/>
        <v>821</v>
      </c>
      <c r="AR271" s="25" t="str">
        <f t="shared" si="141"/>
        <v/>
      </c>
      <c r="AS271" s="25">
        <f t="shared" si="142"/>
        <v>47</v>
      </c>
      <c r="AT271" s="25">
        <f t="shared" si="143"/>
        <v>28</v>
      </c>
      <c r="AU271" s="25" t="str">
        <f t="shared" si="144"/>
        <v>OBC</v>
      </c>
      <c r="AV271" s="25" t="str">
        <f t="shared" si="145"/>
        <v>Hindu</v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8</v>
      </c>
      <c r="B272" s="20" t="str">
        <f>IF('S.D. Paste sheet'!B272="","",'S.D. Paste sheet'!B272)</f>
        <v>F</v>
      </c>
      <c r="C272" s="20">
        <f>IF('S.D. Paste sheet'!C272="","",'S.D. Paste sheet'!C272)</f>
        <v>626</v>
      </c>
      <c r="D272" s="20">
        <f>IF('S.D. Paste sheet'!D272="","",'S.D. Paste sheet'!D272)</f>
        <v>42135</v>
      </c>
      <c r="E272" s="20" t="str">
        <f>IF('S.D. Paste sheet'!E272="","",UPPER('S.D. Paste sheet'!E272))</f>
        <v>NISHA MEGHWAL</v>
      </c>
      <c r="F272" s="20" t="str">
        <f>IF('S.D. Paste sheet'!F272="","",'S.D. Paste sheet'!F272)</f>
        <v/>
      </c>
      <c r="G272" s="20" t="str">
        <f>IF('S.D. Paste sheet'!G272="","",UPPER('S.D. Paste sheet'!G272))</f>
        <v>GOVIND LAL</v>
      </c>
      <c r="H272" s="20" t="str">
        <f>IF('S.D. Paste sheet'!H272="","",UPPER('S.D. Paste sheet'!H272))</f>
        <v>KUKLI</v>
      </c>
      <c r="I272" s="20" t="str">
        <f>IF('S.D. Paste sheet'!I272="","",'S.D. Paste sheet'!I272)</f>
        <v>F</v>
      </c>
      <c r="J272" s="20">
        <f>IF('S.D. Paste sheet'!J272="","",'S.D. Paste sheet'!J272)</f>
        <v>39917</v>
      </c>
      <c r="K272" s="20">
        <f>IF('S.D. Paste sheet'!K272="","",'S.D. Paste sheet'!K272)</f>
        <v>822</v>
      </c>
      <c r="L272" s="20" t="str">
        <f>IF('S.D. Paste sheet'!L272="","",'S.D. Paste sheet'!L272)</f>
        <v/>
      </c>
      <c r="M272" s="20">
        <f>IF('S.D. Paste sheet'!M272="","",'S.D. Paste sheet'!M272)</f>
        <v>47</v>
      </c>
      <c r="N272" s="20">
        <f>IF('S.D. Paste sheet'!N272="","",'S.D. Paste sheet'!N272)</f>
        <v>22</v>
      </c>
      <c r="O272" s="20" t="str">
        <f>IF('S.D. Paste sheet'!O272="","",'S.D. Paste sheet'!O272)</f>
        <v>SC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XXXX1474</v>
      </c>
      <c r="U272" s="20" t="str">
        <f>IF('S.D. Paste sheet'!U272="","",'S.D. Paste sheet'!U272)</f>
        <v>VOTZKGX</v>
      </c>
      <c r="V272" s="20">
        <f>IF('S.D. Paste sheet'!V272="","",'S.D. Paste sheet'!V272)</f>
        <v>9660950791</v>
      </c>
      <c r="W272" s="20" t="str">
        <f>IF('S.D. Paste sheet'!W272="","",'S.D. Paste sheet'!W272)</f>
        <v>MEGWALO KA BAS,JAITARAN,NIMAJ,306303</v>
      </c>
      <c r="X272" s="20">
        <f>IF('S.D. Paste sheet'!X272="","",'S.D. Paste sheet'!X272)</f>
        <v>36000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13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>
        <f>IF(AK272="","",IF(AK272&gt;0,COUNT($AG$2:AG272),""))</f>
        <v>95</v>
      </c>
      <c r="AG272" s="25">
        <f t="shared" si="130"/>
        <v>8</v>
      </c>
      <c r="AH272" s="25" t="str">
        <f t="shared" si="131"/>
        <v>F</v>
      </c>
      <c r="AI272" s="25">
        <f t="shared" si="132"/>
        <v>626</v>
      </c>
      <c r="AJ272" s="25">
        <f t="shared" si="133"/>
        <v>42135</v>
      </c>
      <c r="AK272" s="25" t="str">
        <f t="shared" si="134"/>
        <v>NISHA MEGHWAL</v>
      </c>
      <c r="AL272" s="25" t="str">
        <f t="shared" si="135"/>
        <v/>
      </c>
      <c r="AM272" s="25" t="str">
        <f t="shared" si="136"/>
        <v>GOVIND LAL</v>
      </c>
      <c r="AN272" s="25" t="str">
        <f t="shared" si="137"/>
        <v>KUKLI</v>
      </c>
      <c r="AO272" s="25" t="str">
        <f t="shared" si="138"/>
        <v>F</v>
      </c>
      <c r="AP272" s="25">
        <f t="shared" si="139"/>
        <v>39917</v>
      </c>
      <c r="AQ272" s="25">
        <f t="shared" si="140"/>
        <v>822</v>
      </c>
      <c r="AR272" s="25" t="str">
        <f t="shared" si="141"/>
        <v/>
      </c>
      <c r="AS272" s="25">
        <f t="shared" si="142"/>
        <v>47</v>
      </c>
      <c r="AT272" s="25">
        <f t="shared" si="143"/>
        <v>22</v>
      </c>
      <c r="AU272" s="25" t="str">
        <f t="shared" si="144"/>
        <v>SC</v>
      </c>
      <c r="AV272" s="25" t="str">
        <f t="shared" si="145"/>
        <v>Hindu</v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8</v>
      </c>
      <c r="B273" s="20" t="str">
        <f>IF('S.D. Paste sheet'!B273="","",'S.D. Paste sheet'!B273)</f>
        <v>F</v>
      </c>
      <c r="C273" s="20">
        <f>IF('S.D. Paste sheet'!C273="","",'S.D. Paste sheet'!C273)</f>
        <v>802</v>
      </c>
      <c r="D273" s="20">
        <f>IF('S.D. Paste sheet'!D273="","",'S.D. Paste sheet'!D273)</f>
        <v>44061</v>
      </c>
      <c r="E273" s="20" t="str">
        <f>IF('S.D. Paste sheet'!E273="","",UPPER('S.D. Paste sheet'!E273))</f>
        <v>PIYUSH DAGDI</v>
      </c>
      <c r="F273" s="20" t="str">
        <f>IF('S.D. Paste sheet'!F273="","",'S.D. Paste sheet'!F273)</f>
        <v>Late</v>
      </c>
      <c r="G273" s="20" t="str">
        <f>IF('S.D. Paste sheet'!G273="","",UPPER('S.D. Paste sheet'!G273))</f>
        <v>BABULAL DAGDI</v>
      </c>
      <c r="H273" s="20" t="str">
        <f>IF('S.D. Paste sheet'!H273="","",UPPER('S.D. Paste sheet'!H273))</f>
        <v>SHREEKALA DAGDI</v>
      </c>
      <c r="I273" s="20" t="str">
        <f>IF('S.D. Paste sheet'!I273="","",'S.D. Paste sheet'!I273)</f>
        <v>M</v>
      </c>
      <c r="J273" s="20">
        <f>IF('S.D. Paste sheet'!J273="","",'S.D. Paste sheet'!J273)</f>
        <v>39662</v>
      </c>
      <c r="K273" s="20">
        <f>IF('S.D. Paste sheet'!K273="","",'S.D. Paste sheet'!K273)</f>
        <v>823</v>
      </c>
      <c r="L273" s="20" t="str">
        <f>IF('S.D. Paste sheet'!L273="","",'S.D. Paste sheet'!L273)</f>
        <v/>
      </c>
      <c r="M273" s="20">
        <f>IF('S.D. Paste sheet'!M273="","",'S.D. Paste sheet'!M273)</f>
        <v>47</v>
      </c>
      <c r="N273" s="20">
        <f>IF('S.D. Paste sheet'!N273="","",'S.D. Paste sheet'!N273)</f>
        <v>29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XXXX2456</v>
      </c>
      <c r="U273" s="20" t="str">
        <f>IF('S.D. Paste sheet'!U273="","",'S.D. Paste sheet'!U273)</f>
        <v/>
      </c>
      <c r="V273" s="20">
        <f>IF('S.D. Paste sheet'!V273="","",'S.D. Paste sheet'!V273)</f>
        <v>9351745137</v>
      </c>
      <c r="W273" s="20" t="str">
        <f>IF('S.D. Paste sheet'!W273="","",'S.D. Paste sheet'!W273)</f>
        <v>MEGARDA ROAD,RAIPUR,BAR,306105</v>
      </c>
      <c r="X273" s="20">
        <f>IF('S.D. Paste sheet'!X273="","",'S.D. Paste sheet'!X273)</f>
        <v>636236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14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29"/>
      <c r="AF273">
        <f>IF(AK273="","",IF(AK273&gt;0,COUNT($AG$2:AG273),""))</f>
        <v>96</v>
      </c>
      <c r="AG273" s="25">
        <f t="shared" si="130"/>
        <v>8</v>
      </c>
      <c r="AH273" s="25" t="str">
        <f t="shared" si="131"/>
        <v>F</v>
      </c>
      <c r="AI273" s="25">
        <f t="shared" si="132"/>
        <v>802</v>
      </c>
      <c r="AJ273" s="25">
        <f t="shared" si="133"/>
        <v>44061</v>
      </c>
      <c r="AK273" s="25" t="str">
        <f t="shared" si="134"/>
        <v>PIYUSH DAGDI</v>
      </c>
      <c r="AL273" s="25" t="str">
        <f t="shared" si="135"/>
        <v>Late</v>
      </c>
      <c r="AM273" s="25" t="str">
        <f t="shared" si="136"/>
        <v>BABULAL DAGDI</v>
      </c>
      <c r="AN273" s="25" t="str">
        <f t="shared" si="137"/>
        <v>SHREEKALA DAGDI</v>
      </c>
      <c r="AO273" s="25" t="str">
        <f t="shared" si="138"/>
        <v>M</v>
      </c>
      <c r="AP273" s="25">
        <f t="shared" si="139"/>
        <v>39662</v>
      </c>
      <c r="AQ273" s="25">
        <f t="shared" si="140"/>
        <v>823</v>
      </c>
      <c r="AR273" s="25" t="str">
        <f t="shared" si="141"/>
        <v/>
      </c>
      <c r="AS273" s="25">
        <f t="shared" si="142"/>
        <v>47</v>
      </c>
      <c r="AT273" s="25">
        <f t="shared" si="143"/>
        <v>29</v>
      </c>
      <c r="AU273" s="25" t="str">
        <f t="shared" si="144"/>
        <v>OBC</v>
      </c>
      <c r="AV273" s="25" t="str">
        <f t="shared" si="145"/>
        <v>Hindu</v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8</v>
      </c>
      <c r="B274" s="20" t="str">
        <f>IF('S.D. Paste sheet'!B274="","",'S.D. Paste sheet'!B274)</f>
        <v>F</v>
      </c>
      <c r="C274" s="20">
        <f>IF('S.D. Paste sheet'!C274="","",'S.D. Paste sheet'!C274)</f>
        <v>917</v>
      </c>
      <c r="D274" s="20">
        <f>IF('S.D. Paste sheet'!D274="","",'S.D. Paste sheet'!D274)</f>
        <v>44098</v>
      </c>
      <c r="E274" s="20" t="str">
        <f>IF('S.D. Paste sheet'!E274="","",UPPER('S.D. Paste sheet'!E274))</f>
        <v>PRAMOD GIRI</v>
      </c>
      <c r="F274" s="20" t="str">
        <f>IF('S.D. Paste sheet'!F274="","",'S.D. Paste sheet'!F274)</f>
        <v/>
      </c>
      <c r="G274" s="20" t="str">
        <f>IF('S.D. Paste sheet'!G274="","",UPPER('S.D. Paste sheet'!G274))</f>
        <v>PRAKASH GIRI</v>
      </c>
      <c r="H274" s="20" t="str">
        <f>IF('S.D. Paste sheet'!H274="","",UPPER('S.D. Paste sheet'!H274))</f>
        <v>MANJU DEVI</v>
      </c>
      <c r="I274" s="20" t="str">
        <f>IF('S.D. Paste sheet'!I274="","",'S.D. Paste sheet'!I274)</f>
        <v>M</v>
      </c>
      <c r="J274" s="20">
        <f>IF('S.D. Paste sheet'!J274="","",'S.D. Paste sheet'!J274)</f>
        <v>39177</v>
      </c>
      <c r="K274" s="20">
        <f>IF('S.D. Paste sheet'!K274="","",'S.D. Paste sheet'!K274)</f>
        <v>824</v>
      </c>
      <c r="L274" s="20" t="str">
        <f>IF('S.D. Paste sheet'!L274="","",'S.D. Paste sheet'!L274)</f>
        <v/>
      </c>
      <c r="M274" s="20">
        <f>IF('S.D. Paste sheet'!M274="","",'S.D. Paste sheet'!M274)</f>
        <v>47</v>
      </c>
      <c r="N274" s="20">
        <f>IF('S.D. Paste sheet'!N274="","",'S.D. Paste sheet'!N274)</f>
        <v>30</v>
      </c>
      <c r="O274" s="20" t="str">
        <f>IF('S.D. Paste sheet'!O274="","",'S.D. Paste sheet'!O274)</f>
        <v>OBC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XXXX1549</v>
      </c>
      <c r="U274" s="20" t="str">
        <f>IF('S.D. Paste sheet'!U274="","",'S.D. Paste sheet'!U274)</f>
        <v>VHKNOHR</v>
      </c>
      <c r="V274" s="20">
        <f>IF('S.D. Paste sheet'!V274="","",'S.D. Paste sheet'!V274)</f>
        <v>9829969405</v>
      </c>
      <c r="W274" s="20" t="str">
        <f>IF('S.D. Paste sheet'!W274="","",'S.D. Paste sheet'!W274)</f>
        <v>V/P- DEEPAWAS,RAIPUR,RAIPUR,306105</v>
      </c>
      <c r="X274" s="20">
        <f>IF('S.D. Paste sheet'!X274="","",'S.D. Paste sheet'!X274)</f>
        <v>60000</v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>No</v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1</v>
      </c>
      <c r="AE274" s="29"/>
      <c r="AF274">
        <f>IF(AK274="","",IF(AK274&gt;0,COUNT($AG$2:AG274),""))</f>
        <v>97</v>
      </c>
      <c r="AG274" s="25">
        <f t="shared" si="130"/>
        <v>8</v>
      </c>
      <c r="AH274" s="25" t="str">
        <f t="shared" si="131"/>
        <v>F</v>
      </c>
      <c r="AI274" s="25">
        <f t="shared" si="132"/>
        <v>917</v>
      </c>
      <c r="AJ274" s="25">
        <f t="shared" si="133"/>
        <v>44098</v>
      </c>
      <c r="AK274" s="25" t="str">
        <f t="shared" si="134"/>
        <v>PRAMOD GIRI</v>
      </c>
      <c r="AL274" s="25" t="str">
        <f t="shared" si="135"/>
        <v/>
      </c>
      <c r="AM274" s="25" t="str">
        <f t="shared" si="136"/>
        <v>PRAKASH GIRI</v>
      </c>
      <c r="AN274" s="25" t="str">
        <f t="shared" si="137"/>
        <v>MANJU DEVI</v>
      </c>
      <c r="AO274" s="25" t="str">
        <f t="shared" si="138"/>
        <v>M</v>
      </c>
      <c r="AP274" s="25">
        <f t="shared" si="139"/>
        <v>39177</v>
      </c>
      <c r="AQ274" s="25">
        <f t="shared" si="140"/>
        <v>824</v>
      </c>
      <c r="AR274" s="25" t="str">
        <f t="shared" si="141"/>
        <v/>
      </c>
      <c r="AS274" s="25">
        <f t="shared" si="142"/>
        <v>47</v>
      </c>
      <c r="AT274" s="25">
        <f t="shared" si="143"/>
        <v>30</v>
      </c>
      <c r="AU274" s="25" t="str">
        <f t="shared" si="144"/>
        <v>OBC</v>
      </c>
      <c r="AV274" s="25" t="str">
        <f t="shared" si="145"/>
        <v>Hindu</v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8</v>
      </c>
      <c r="B275" s="20" t="str">
        <f>IF('S.D. Paste sheet'!B275="","",'S.D. Paste sheet'!B275)</f>
        <v>F</v>
      </c>
      <c r="C275" s="20">
        <f>IF('S.D. Paste sheet'!C275="","",'S.D. Paste sheet'!C275)</f>
        <v>799</v>
      </c>
      <c r="D275" s="20">
        <f>IF('S.D. Paste sheet'!D275="","",'S.D. Paste sheet'!D275)</f>
        <v>44061</v>
      </c>
      <c r="E275" s="20" t="str">
        <f>IF('S.D. Paste sheet'!E275="","",UPPER('S.D. Paste sheet'!E275))</f>
        <v>PRAVIN KUMAR</v>
      </c>
      <c r="F275" s="20" t="str">
        <f>IF('S.D. Paste sheet'!F275="","",'S.D. Paste sheet'!F275)</f>
        <v/>
      </c>
      <c r="G275" s="20" t="str">
        <f>IF('S.D. Paste sheet'!G275="","",UPPER('S.D. Paste sheet'!G275))</f>
        <v>MANGALA RAM</v>
      </c>
      <c r="H275" s="20" t="str">
        <f>IF('S.D. Paste sheet'!H275="","",UPPER('S.D. Paste sheet'!H275))</f>
        <v>DALI DEVI</v>
      </c>
      <c r="I275" s="20" t="str">
        <f>IF('S.D. Paste sheet'!I275="","",'S.D. Paste sheet'!I275)</f>
        <v>M</v>
      </c>
      <c r="J275" s="20">
        <f>IF('S.D. Paste sheet'!J275="","",'S.D. Paste sheet'!J275)</f>
        <v>40070</v>
      </c>
      <c r="K275" s="20">
        <f>IF('S.D. Paste sheet'!K275="","",'S.D. Paste sheet'!K275)</f>
        <v>825</v>
      </c>
      <c r="L275" s="20" t="str">
        <f>IF('S.D. Paste sheet'!L275="","",'S.D. Paste sheet'!L275)</f>
        <v/>
      </c>
      <c r="M275" s="20">
        <f>IF('S.D. Paste sheet'!M275="","",'S.D. Paste sheet'!M275)</f>
        <v>47</v>
      </c>
      <c r="N275" s="20">
        <f>IF('S.D. Paste sheet'!N275="","",'S.D. Paste sheet'!N275)</f>
        <v>30</v>
      </c>
      <c r="O275" s="20" t="str">
        <f>IF('S.D. Paste sheet'!O275="","",'S.D. Paste sheet'!O275)</f>
        <v>OBC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XXXX4077</v>
      </c>
      <c r="U275" s="20" t="str">
        <f>IF('S.D. Paste sheet'!U275="","",'S.D. Paste sheet'!U275)</f>
        <v/>
      </c>
      <c r="V275" s="20">
        <f>IF('S.D. Paste sheet'!V275="","",'S.D. Paste sheet'!V275)</f>
        <v>9571779119</v>
      </c>
      <c r="W275" s="20" t="str">
        <f>IF('S.D. Paste sheet'!W275="","",'S.D. Paste sheet'!W275)</f>
        <v>KEERO KA BAS, BAR,RAIPUR,BAR,306105</v>
      </c>
      <c r="X275" s="20">
        <f>IF('S.D. Paste sheet'!X275="","",'S.D. Paste sheet'!X275)</f>
        <v>260000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13</v>
      </c>
      <c r="AC275" s="20" t="str">
        <f>IF('S.D. Paste sheet'!AC275="","",'S.D. Paste sheet'!AC275)</f>
        <v>None</v>
      </c>
      <c r="AD275" s="20">
        <f>IF('S.D. Paste sheet'!AD275="","",'S.D. Paste sheet'!AD275)</f>
        <v>0</v>
      </c>
      <c r="AE275" s="29"/>
      <c r="AF275">
        <f>IF(AK275="","",IF(AK275&gt;0,COUNT($AG$2:AG275),""))</f>
        <v>98</v>
      </c>
      <c r="AG275" s="25">
        <f t="shared" si="130"/>
        <v>8</v>
      </c>
      <c r="AH275" s="25" t="str">
        <f t="shared" si="131"/>
        <v>F</v>
      </c>
      <c r="AI275" s="25">
        <f t="shared" si="132"/>
        <v>799</v>
      </c>
      <c r="AJ275" s="25">
        <f t="shared" si="133"/>
        <v>44061</v>
      </c>
      <c r="AK275" s="25" t="str">
        <f t="shared" si="134"/>
        <v>PRAVIN KUMAR</v>
      </c>
      <c r="AL275" s="25" t="str">
        <f t="shared" si="135"/>
        <v/>
      </c>
      <c r="AM275" s="25" t="str">
        <f t="shared" si="136"/>
        <v>MANGALA RAM</v>
      </c>
      <c r="AN275" s="25" t="str">
        <f t="shared" si="137"/>
        <v>DALI DEVI</v>
      </c>
      <c r="AO275" s="25" t="str">
        <f t="shared" si="138"/>
        <v>M</v>
      </c>
      <c r="AP275" s="25">
        <f t="shared" si="139"/>
        <v>40070</v>
      </c>
      <c r="AQ275" s="25">
        <f t="shared" si="140"/>
        <v>825</v>
      </c>
      <c r="AR275" s="25" t="str">
        <f t="shared" si="141"/>
        <v/>
      </c>
      <c r="AS275" s="25">
        <f t="shared" si="142"/>
        <v>47</v>
      </c>
      <c r="AT275" s="25">
        <f t="shared" si="143"/>
        <v>30</v>
      </c>
      <c r="AU275" s="25" t="str">
        <f t="shared" si="144"/>
        <v>OBC</v>
      </c>
      <c r="AV275" s="25" t="str">
        <f t="shared" si="145"/>
        <v>Hindu</v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8</v>
      </c>
      <c r="B276" s="20" t="str">
        <f>IF('S.D. Paste sheet'!B276="","",'S.D. Paste sheet'!B276)</f>
        <v>F</v>
      </c>
      <c r="C276" s="20">
        <f>IF('S.D. Paste sheet'!C276="","",'S.D. Paste sheet'!C276)</f>
        <v>798</v>
      </c>
      <c r="D276" s="20">
        <f>IF('S.D. Paste sheet'!D276="","",'S.D. Paste sheet'!D276)</f>
        <v>44061</v>
      </c>
      <c r="E276" s="20" t="str">
        <f>IF('S.D. Paste sheet'!E276="","",UPPER('S.D. Paste sheet'!E276))</f>
        <v>PRERNA KHICHI</v>
      </c>
      <c r="F276" s="20" t="str">
        <f>IF('S.D. Paste sheet'!F276="","",'S.D. Paste sheet'!F276)</f>
        <v/>
      </c>
      <c r="G276" s="20" t="str">
        <f>IF('S.D. Paste sheet'!G276="","",UPPER('S.D. Paste sheet'!G276))</f>
        <v>MAHENDRA SINGH</v>
      </c>
      <c r="H276" s="20" t="str">
        <f>IF('S.D. Paste sheet'!H276="","",UPPER('S.D. Paste sheet'!H276))</f>
        <v>PRIYANKA</v>
      </c>
      <c r="I276" s="20" t="str">
        <f>IF('S.D. Paste sheet'!I276="","",'S.D. Paste sheet'!I276)</f>
        <v>F</v>
      </c>
      <c r="J276" s="20">
        <f>IF('S.D. Paste sheet'!J276="","",'S.D. Paste sheet'!J276)</f>
        <v>40167</v>
      </c>
      <c r="K276" s="20">
        <f>IF('S.D. Paste sheet'!K276="","",'S.D. Paste sheet'!K276)</f>
        <v>826</v>
      </c>
      <c r="L276" s="20" t="str">
        <f>IF('S.D. Paste sheet'!L276="","",'S.D. Paste sheet'!L276)</f>
        <v/>
      </c>
      <c r="M276" s="20">
        <f>IF('S.D. Paste sheet'!M276="","",'S.D. Paste sheet'!M276)</f>
        <v>47</v>
      </c>
      <c r="N276" s="20">
        <f>IF('S.D. Paste sheet'!N276="","",'S.D. Paste sheet'!N276)</f>
        <v>24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XXXX6724</v>
      </c>
      <c r="U276" s="20" t="str">
        <f>IF('S.D. Paste sheet'!U276="","",'S.D. Paste sheet'!U276)</f>
        <v/>
      </c>
      <c r="V276" s="20">
        <f>IF('S.D. Paste sheet'!V276="","",'S.D. Paste sheet'!V276)</f>
        <v>9784367343</v>
      </c>
      <c r="W276" s="20" t="str">
        <f>IF('S.D. Paste sheet'!W276="","",'S.D. Paste sheet'!W276)</f>
        <v>DHOLI DHED , BAR,RAIPUR,BAR,306105</v>
      </c>
      <c r="X276" s="20">
        <f>IF('S.D. Paste sheet'!X276="","",'S.D. Paste sheet'!X276)</f>
        <v>40000</v>
      </c>
      <c r="Y276" s="20" t="str">
        <f>IF('S.D. Paste sheet'!Y276="","",'S.D. Paste sheet'!Y276)</f>
        <v>N</v>
      </c>
      <c r="Z276" s="20" t="str">
        <f>IF('S.D. Paste sheet'!Z276="","",'S.D. Paste sheet'!Z276)</f>
        <v>Y</v>
      </c>
      <c r="AA276" s="20" t="str">
        <f>IF('S.D. Paste sheet'!AA276="","",'S.D. Paste sheet'!AA276)</f>
        <v>No</v>
      </c>
      <c r="AB276" s="20">
        <f>IF('S.D. Paste sheet'!AB276="","",'S.D. Paste sheet'!AB276)</f>
        <v>13</v>
      </c>
      <c r="AC276" s="20" t="str">
        <f>IF('S.D. Paste sheet'!AC276="","",'S.D. Paste sheet'!AC276)</f>
        <v>None</v>
      </c>
      <c r="AD276" s="20">
        <f>IF('S.D. Paste sheet'!AD276="","",'S.D. Paste sheet'!AD276)</f>
        <v>3</v>
      </c>
      <c r="AE276" s="29"/>
      <c r="AF276">
        <f>IF(AK276="","",IF(AK276&gt;0,COUNT($AG$2:AG276),""))</f>
        <v>99</v>
      </c>
      <c r="AG276" s="25">
        <f t="shared" si="130"/>
        <v>8</v>
      </c>
      <c r="AH276" s="25" t="str">
        <f t="shared" si="131"/>
        <v>F</v>
      </c>
      <c r="AI276" s="25">
        <f t="shared" si="132"/>
        <v>798</v>
      </c>
      <c r="AJ276" s="25">
        <f t="shared" si="133"/>
        <v>44061</v>
      </c>
      <c r="AK276" s="25" t="str">
        <f t="shared" si="134"/>
        <v>PRERNA KHICHI</v>
      </c>
      <c r="AL276" s="25" t="str">
        <f t="shared" si="135"/>
        <v/>
      </c>
      <c r="AM276" s="25" t="str">
        <f t="shared" si="136"/>
        <v>MAHENDRA SINGH</v>
      </c>
      <c r="AN276" s="25" t="str">
        <f t="shared" si="137"/>
        <v>PRIYANKA</v>
      </c>
      <c r="AO276" s="25" t="str">
        <f t="shared" si="138"/>
        <v>F</v>
      </c>
      <c r="AP276" s="25">
        <f t="shared" si="139"/>
        <v>40167</v>
      </c>
      <c r="AQ276" s="25">
        <f t="shared" si="140"/>
        <v>826</v>
      </c>
      <c r="AR276" s="25" t="str">
        <f t="shared" si="141"/>
        <v/>
      </c>
      <c r="AS276" s="25">
        <f t="shared" si="142"/>
        <v>47</v>
      </c>
      <c r="AT276" s="25">
        <f t="shared" si="143"/>
        <v>24</v>
      </c>
      <c r="AU276" s="25" t="str">
        <f t="shared" si="144"/>
        <v>OBC</v>
      </c>
      <c r="AV276" s="25" t="str">
        <f t="shared" si="145"/>
        <v>Hindu</v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8</v>
      </c>
      <c r="B277" s="20" t="str">
        <f>IF('S.D. Paste sheet'!B277="","",'S.D. Paste sheet'!B277)</f>
        <v>F</v>
      </c>
      <c r="C277" s="20">
        <f>IF('S.D. Paste sheet'!C277="","",'S.D. Paste sheet'!C277)</f>
        <v>915</v>
      </c>
      <c r="D277" s="20">
        <f>IF('S.D. Paste sheet'!D277="","",'S.D. Paste sheet'!D277)</f>
        <v>44098</v>
      </c>
      <c r="E277" s="20" t="str">
        <f>IF('S.D. Paste sheet'!E277="","",UPPER('S.D. Paste sheet'!E277))</f>
        <v>RENUKA JAMERIYA</v>
      </c>
      <c r="F277" s="20" t="str">
        <f>IF('S.D. Paste sheet'!F277="","",'S.D. Paste sheet'!F277)</f>
        <v/>
      </c>
      <c r="G277" s="20" t="str">
        <f>IF('S.D. Paste sheet'!G277="","",UPPER('S.D. Paste sheet'!G277))</f>
        <v>GAJENDRA DEV</v>
      </c>
      <c r="H277" s="20" t="str">
        <f>IF('S.D. Paste sheet'!H277="","",UPPER('S.D. Paste sheet'!H277))</f>
        <v>VIMLA DEVI</v>
      </c>
      <c r="I277" s="20" t="str">
        <f>IF('S.D. Paste sheet'!I277="","",'S.D. Paste sheet'!I277)</f>
        <v>F</v>
      </c>
      <c r="J277" s="20">
        <f>IF('S.D. Paste sheet'!J277="","",'S.D. Paste sheet'!J277)</f>
        <v>39611</v>
      </c>
      <c r="K277" s="20">
        <f>IF('S.D. Paste sheet'!K277="","",'S.D. Paste sheet'!K277)</f>
        <v>828</v>
      </c>
      <c r="L277" s="20" t="str">
        <f>IF('S.D. Paste sheet'!L277="","",'S.D. Paste sheet'!L277)</f>
        <v/>
      </c>
      <c r="M277" s="20">
        <f>IF('S.D. Paste sheet'!M277="","",'S.D. Paste sheet'!M277)</f>
        <v>47</v>
      </c>
      <c r="N277" s="20">
        <f>IF('S.D. Paste sheet'!N277="","",'S.D. Paste sheet'!N277)</f>
        <v>28</v>
      </c>
      <c r="O277" s="20" t="str">
        <f>IF('S.D. Paste sheet'!O277="","",'S.D. Paste sheet'!O277)</f>
        <v>SC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XXXX1488</v>
      </c>
      <c r="U277" s="20" t="str">
        <f>IF('S.D. Paste sheet'!U277="","",'S.D. Paste sheet'!U277)</f>
        <v/>
      </c>
      <c r="V277" s="20">
        <f>IF('S.D. Paste sheet'!V277="","",'S.D. Paste sheet'!V277)</f>
        <v>9950608352</v>
      </c>
      <c r="W277" s="20" t="str">
        <f>IF('S.D. Paste sheet'!W277="","",'S.D. Paste sheet'!W277)</f>
        <v>MAHAVEER COLONY ,RAIPUR,BAR,306105</v>
      </c>
      <c r="X277" s="20">
        <f>IF('S.D. Paste sheet'!X277="","",'S.D. Paste sheet'!X277)</f>
        <v>72000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14</v>
      </c>
      <c r="AC277" s="20" t="str">
        <f>IF('S.D. Paste sheet'!AC277="","",'S.D. Paste sheet'!AC277)</f>
        <v>None</v>
      </c>
      <c r="AD277" s="20">
        <f>IF('S.D. Paste sheet'!AD277="","",'S.D. Paste sheet'!AD277)</f>
        <v>0</v>
      </c>
      <c r="AE277" s="29"/>
      <c r="AF277">
        <f>IF(AK277="","",IF(AK277&gt;0,COUNT($AG$2:AG277),""))</f>
        <v>100</v>
      </c>
      <c r="AG277" s="25">
        <f t="shared" si="130"/>
        <v>8</v>
      </c>
      <c r="AH277" s="25" t="str">
        <f t="shared" si="131"/>
        <v>F</v>
      </c>
      <c r="AI277" s="25">
        <f t="shared" si="132"/>
        <v>915</v>
      </c>
      <c r="AJ277" s="25">
        <f t="shared" si="133"/>
        <v>44098</v>
      </c>
      <c r="AK277" s="25" t="str">
        <f t="shared" si="134"/>
        <v>RENUKA JAMERIYA</v>
      </c>
      <c r="AL277" s="25" t="str">
        <f t="shared" si="135"/>
        <v/>
      </c>
      <c r="AM277" s="25" t="str">
        <f t="shared" si="136"/>
        <v>GAJENDRA DEV</v>
      </c>
      <c r="AN277" s="25" t="str">
        <f t="shared" si="137"/>
        <v>VIMLA DEVI</v>
      </c>
      <c r="AO277" s="25" t="str">
        <f t="shared" si="138"/>
        <v>F</v>
      </c>
      <c r="AP277" s="25">
        <f t="shared" si="139"/>
        <v>39611</v>
      </c>
      <c r="AQ277" s="25">
        <f t="shared" si="140"/>
        <v>828</v>
      </c>
      <c r="AR277" s="25" t="str">
        <f t="shared" si="141"/>
        <v/>
      </c>
      <c r="AS277" s="25">
        <f t="shared" si="142"/>
        <v>47</v>
      </c>
      <c r="AT277" s="25">
        <f t="shared" si="143"/>
        <v>28</v>
      </c>
      <c r="AU277" s="25" t="str">
        <f t="shared" si="144"/>
        <v>SC</v>
      </c>
      <c r="AV277" s="25" t="str">
        <f t="shared" si="145"/>
        <v>Hindu</v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8</v>
      </c>
      <c r="B278" s="20" t="str">
        <f>IF('S.D. Paste sheet'!B278="","",'S.D. Paste sheet'!B278)</f>
        <v>G</v>
      </c>
      <c r="C278" s="20">
        <f>IF('S.D. Paste sheet'!C278="","",'S.D. Paste sheet'!C278)</f>
        <v>788</v>
      </c>
      <c r="D278" s="20">
        <f>IF('S.D. Paste sheet'!D278="","",'S.D. Paste sheet'!D278)</f>
        <v>44061</v>
      </c>
      <c r="E278" s="20" t="str">
        <f>IF('S.D. Paste sheet'!E278="","",UPPER('S.D. Paste sheet'!E278))</f>
        <v>ROHIT BAGRI</v>
      </c>
      <c r="F278" s="20" t="str">
        <f>IF('S.D. Paste sheet'!F278="","",'S.D. Paste sheet'!F278)</f>
        <v/>
      </c>
      <c r="G278" s="20" t="str">
        <f>IF('S.D. Paste sheet'!G278="","",UPPER('S.D. Paste sheet'!G278))</f>
        <v>RATAN LAL BAGRI</v>
      </c>
      <c r="H278" s="20" t="str">
        <f>IF('S.D. Paste sheet'!H278="","",UPPER('S.D. Paste sheet'!H278))</f>
        <v>PAPPU DEVI</v>
      </c>
      <c r="I278" s="20" t="str">
        <f>IF('S.D. Paste sheet'!I278="","",'S.D. Paste sheet'!I278)</f>
        <v>M</v>
      </c>
      <c r="J278" s="20">
        <f>IF('S.D. Paste sheet'!J278="","",'S.D. Paste sheet'!J278)</f>
        <v>39286</v>
      </c>
      <c r="K278" s="20">
        <f>IF('S.D. Paste sheet'!K278="","",'S.D. Paste sheet'!K278)</f>
        <v>830</v>
      </c>
      <c r="L278" s="20" t="str">
        <f>IF('S.D. Paste sheet'!L278="","",'S.D. Paste sheet'!L278)</f>
        <v/>
      </c>
      <c r="M278" s="20">
        <f>IF('S.D. Paste sheet'!M278="","",'S.D. Paste sheet'!M278)</f>
        <v>47</v>
      </c>
      <c r="N278" s="20">
        <f>IF('S.D. Paste sheet'!N278="","",'S.D. Paste sheet'!N278)</f>
        <v>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XXXX7539</v>
      </c>
      <c r="U278" s="20" t="str">
        <f>IF('S.D. Paste sheet'!U278="","",'S.D. Paste sheet'!U278)</f>
        <v/>
      </c>
      <c r="V278" s="20">
        <f>IF('S.D. Paste sheet'!V278="","",'S.D. Paste sheet'!V278)</f>
        <v>9928210960</v>
      </c>
      <c r="W278" s="20" t="str">
        <f>IF('S.D. Paste sheet'!W278="","",'S.D. Paste sheet'!W278)</f>
        <v>MEGARDA ROAD,RAIPUR,BAR,306105</v>
      </c>
      <c r="X278" s="20">
        <f>IF('S.D. Paste sheet'!X278="","",'S.D. Paste sheet'!X278)</f>
        <v>48000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15</v>
      </c>
      <c r="AC278" s="20" t="str">
        <f>IF('S.D. Paste sheet'!AC278="","",'S.D. Paste sheet'!AC278)</f>
        <v>None</v>
      </c>
      <c r="AD278" s="20">
        <f>IF('S.D. Paste sheet'!AD278="","",'S.D. Paste sheet'!AD278)</f>
        <v>1</v>
      </c>
      <c r="AE278" s="29"/>
      <c r="AF278">
        <f>IF(AK278="","",IF(AK278&gt;0,COUNT($AG$2:AG278),""))</f>
        <v>101</v>
      </c>
      <c r="AG278" s="25">
        <f t="shared" si="130"/>
        <v>8</v>
      </c>
      <c r="AH278" s="25" t="str">
        <f t="shared" si="131"/>
        <v>G</v>
      </c>
      <c r="AI278" s="25">
        <f t="shared" si="132"/>
        <v>788</v>
      </c>
      <c r="AJ278" s="25">
        <f t="shared" si="133"/>
        <v>44061</v>
      </c>
      <c r="AK278" s="25" t="str">
        <f t="shared" si="134"/>
        <v>ROHIT BAGRI</v>
      </c>
      <c r="AL278" s="25" t="str">
        <f t="shared" si="135"/>
        <v/>
      </c>
      <c r="AM278" s="25" t="str">
        <f t="shared" si="136"/>
        <v>RATAN LAL BAGRI</v>
      </c>
      <c r="AN278" s="25" t="str">
        <f t="shared" si="137"/>
        <v>PAPPU DEVI</v>
      </c>
      <c r="AO278" s="25" t="str">
        <f t="shared" si="138"/>
        <v>M</v>
      </c>
      <c r="AP278" s="25">
        <f t="shared" si="139"/>
        <v>39286</v>
      </c>
      <c r="AQ278" s="25">
        <f t="shared" si="140"/>
        <v>830</v>
      </c>
      <c r="AR278" s="25" t="str">
        <f t="shared" si="141"/>
        <v/>
      </c>
      <c r="AS278" s="25">
        <f t="shared" si="142"/>
        <v>47</v>
      </c>
      <c r="AT278" s="25">
        <f t="shared" si="143"/>
        <v>23</v>
      </c>
      <c r="AU278" s="25" t="str">
        <f t="shared" si="144"/>
        <v>OBC</v>
      </c>
      <c r="AV278" s="25" t="str">
        <f t="shared" si="145"/>
        <v>Hindu</v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8</v>
      </c>
      <c r="B279" s="20" t="str">
        <f>IF('S.D. Paste sheet'!B279="","",'S.D. Paste sheet'!B279)</f>
        <v>G</v>
      </c>
      <c r="C279" s="20">
        <f>IF('S.D. Paste sheet'!C279="","",'S.D. Paste sheet'!C279)</f>
        <v>789</v>
      </c>
      <c r="D279" s="20">
        <f>IF('S.D. Paste sheet'!D279="","",'S.D. Paste sheet'!D279)</f>
        <v>44061</v>
      </c>
      <c r="E279" s="20" t="str">
        <f>IF('S.D. Paste sheet'!E279="","",UPPER('S.D. Paste sheet'!E279))</f>
        <v>SHUBHAM BHATI</v>
      </c>
      <c r="F279" s="20" t="str">
        <f>IF('S.D. Paste sheet'!F279="","",'S.D. Paste sheet'!F279)</f>
        <v/>
      </c>
      <c r="G279" s="20" t="str">
        <f>IF('S.D. Paste sheet'!G279="","",UPPER('S.D. Paste sheet'!G279))</f>
        <v>KANA RAM BHATI</v>
      </c>
      <c r="H279" s="20" t="str">
        <f>IF('S.D. Paste sheet'!H279="","",UPPER('S.D. Paste sheet'!H279))</f>
        <v>KANTA DEVI</v>
      </c>
      <c r="I279" s="20" t="str">
        <f>IF('S.D. Paste sheet'!I279="","",'S.D. Paste sheet'!I279)</f>
        <v>M</v>
      </c>
      <c r="J279" s="20">
        <f>IF('S.D. Paste sheet'!J279="","",'S.D. Paste sheet'!J279)</f>
        <v>39376</v>
      </c>
      <c r="K279" s="20">
        <f>IF('S.D. Paste sheet'!K279="","",'S.D. Paste sheet'!K279)</f>
        <v>831</v>
      </c>
      <c r="L279" s="20" t="str">
        <f>IF('S.D. Paste sheet'!L279="","",'S.D. Paste sheet'!L279)</f>
        <v/>
      </c>
      <c r="M279" s="20">
        <f>IF('S.D. Paste sheet'!M279="","",'S.D. Paste sheet'!M279)</f>
        <v>47</v>
      </c>
      <c r="N279" s="20">
        <f>IF('S.D. Paste sheet'!N279="","",'S.D. Paste sheet'!N279)</f>
        <v>27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XXXX1382</v>
      </c>
      <c r="U279" s="20" t="str">
        <f>IF('S.D. Paste sheet'!U279="","",'S.D. Paste sheet'!U279)</f>
        <v/>
      </c>
      <c r="V279" s="20">
        <f>IF('S.D. Paste sheet'!V279="","",'S.D. Paste sheet'!V279)</f>
        <v>9950084846</v>
      </c>
      <c r="W279" s="20" t="str">
        <f>IF('S.D. Paste sheet'!W279="","",'S.D. Paste sheet'!W279)</f>
        <v>NEW COLONY ,RAIPUR,BAR,306105</v>
      </c>
      <c r="X279" s="20">
        <f>IF('S.D. Paste sheet'!X279="","",'S.D. Paste sheet'!X279)</f>
        <v>108000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0</v>
      </c>
      <c r="AE279" s="29"/>
      <c r="AF279">
        <f>IF(AK279="","",IF(AK279&gt;0,COUNT($AG$2:AG279),""))</f>
        <v>102</v>
      </c>
      <c r="AG279" s="25">
        <f t="shared" si="130"/>
        <v>8</v>
      </c>
      <c r="AH279" s="25" t="str">
        <f t="shared" si="131"/>
        <v>G</v>
      </c>
      <c r="AI279" s="25">
        <f t="shared" si="132"/>
        <v>789</v>
      </c>
      <c r="AJ279" s="25">
        <f t="shared" si="133"/>
        <v>44061</v>
      </c>
      <c r="AK279" s="25" t="str">
        <f t="shared" si="134"/>
        <v>SHUBHAM BHATI</v>
      </c>
      <c r="AL279" s="25" t="str">
        <f t="shared" si="135"/>
        <v/>
      </c>
      <c r="AM279" s="25" t="str">
        <f t="shared" si="136"/>
        <v>KANA RAM BHATI</v>
      </c>
      <c r="AN279" s="25" t="str">
        <f t="shared" si="137"/>
        <v>KANTA DEVI</v>
      </c>
      <c r="AO279" s="25" t="str">
        <f t="shared" si="138"/>
        <v>M</v>
      </c>
      <c r="AP279" s="25">
        <f t="shared" si="139"/>
        <v>39376</v>
      </c>
      <c r="AQ279" s="25">
        <f t="shared" si="140"/>
        <v>831</v>
      </c>
      <c r="AR279" s="25" t="str">
        <f t="shared" si="141"/>
        <v/>
      </c>
      <c r="AS279" s="25">
        <f t="shared" si="142"/>
        <v>47</v>
      </c>
      <c r="AT279" s="25">
        <f t="shared" si="143"/>
        <v>27</v>
      </c>
      <c r="AU279" s="25" t="str">
        <f t="shared" si="144"/>
        <v>OBC</v>
      </c>
      <c r="AV279" s="25" t="str">
        <f t="shared" si="145"/>
        <v>Hindu</v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8</v>
      </c>
      <c r="B280" s="20" t="str">
        <f>IF('S.D. Paste sheet'!B280="","",'S.D. Paste sheet'!B280)</f>
        <v>G</v>
      </c>
      <c r="C280" s="20">
        <f>IF('S.D. Paste sheet'!C280="","",'S.D. Paste sheet'!C280)</f>
        <v>380</v>
      </c>
      <c r="D280" s="20">
        <f>IF('S.D. Paste sheet'!D280="","",'S.D. Paste sheet'!D280)</f>
        <v>42195</v>
      </c>
      <c r="E280" s="20" t="str">
        <f>IF('S.D. Paste sheet'!E280="","",UPPER('S.D. Paste sheet'!E280))</f>
        <v>SUHANA BANO</v>
      </c>
      <c r="F280" s="20" t="str">
        <f>IF('S.D. Paste sheet'!F280="","",'S.D. Paste sheet'!F280)</f>
        <v/>
      </c>
      <c r="G280" s="20" t="str">
        <f>IF('S.D. Paste sheet'!G280="","",UPPER('S.D. Paste sheet'!G280))</f>
        <v>RAFIQ SHAH</v>
      </c>
      <c r="H280" s="20" t="str">
        <f>IF('S.D. Paste sheet'!H280="","",UPPER('S.D. Paste sheet'!H280))</f>
        <v>RAHMAT BANO</v>
      </c>
      <c r="I280" s="20" t="str">
        <f>IF('S.D. Paste sheet'!I280="","",'S.D. Paste sheet'!I280)</f>
        <v>F</v>
      </c>
      <c r="J280" s="20">
        <f>IF('S.D. Paste sheet'!J280="","",'S.D. Paste sheet'!J280)</f>
        <v>39877</v>
      </c>
      <c r="K280" s="20">
        <f>IF('S.D. Paste sheet'!K280="","",'S.D. Paste sheet'!K280)</f>
        <v>832</v>
      </c>
      <c r="L280" s="20" t="str">
        <f>IF('S.D. Paste sheet'!L280="","",'S.D. Paste sheet'!L280)</f>
        <v/>
      </c>
      <c r="M280" s="20">
        <f>IF('S.D. Paste sheet'!M280="","",'S.D. Paste sheet'!M280)</f>
        <v>47</v>
      </c>
      <c r="N280" s="20">
        <f>IF('S.D. Paste sheet'!N280="","",'S.D. Paste sheet'!N280)</f>
        <v>28</v>
      </c>
      <c r="O280" s="20" t="str">
        <f>IF('S.D. Paste sheet'!O280="","",'S.D. Paste sheet'!O280)</f>
        <v>OBC</v>
      </c>
      <c r="P280" s="20" t="str">
        <f>IF('S.D. Paste sheet'!P280="","",'S.D. Paste sheet'!P280)</f>
        <v>Muslim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XXXX0448</v>
      </c>
      <c r="U280" s="20" t="str">
        <f>IF('S.D. Paste sheet'!U280="","",'S.D. Paste sheet'!U280)</f>
        <v>YWCSWGS</v>
      </c>
      <c r="V280" s="20">
        <f>IF('S.D. Paste sheet'!V280="","",'S.D. Paste sheet'!V280)</f>
        <v>9929211796</v>
      </c>
      <c r="W280" s="20" t="str">
        <f>IF('S.D. Paste sheet'!W280="","",'S.D. Paste sheet'!W280)</f>
        <v>Vyapariyo ka bas,Raipur,Bar,306105</v>
      </c>
      <c r="X280" s="20">
        <f>IF('S.D. Paste sheet'!X280="","",'S.D. Paste sheet'!X280)</f>
        <v>40000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Yes</v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29"/>
      <c r="AF280">
        <f>IF(AK280="","",IF(AK280&gt;0,COUNT($AG$2:AG280),""))</f>
        <v>103</v>
      </c>
      <c r="AG280" s="25">
        <f t="shared" si="130"/>
        <v>8</v>
      </c>
      <c r="AH280" s="25" t="str">
        <f t="shared" si="131"/>
        <v>G</v>
      </c>
      <c r="AI280" s="25">
        <f t="shared" si="132"/>
        <v>380</v>
      </c>
      <c r="AJ280" s="25">
        <f t="shared" si="133"/>
        <v>42195</v>
      </c>
      <c r="AK280" s="25" t="str">
        <f t="shared" si="134"/>
        <v>SUHANA BANO</v>
      </c>
      <c r="AL280" s="25" t="str">
        <f t="shared" si="135"/>
        <v/>
      </c>
      <c r="AM280" s="25" t="str">
        <f t="shared" si="136"/>
        <v>RAFIQ SHAH</v>
      </c>
      <c r="AN280" s="25" t="str">
        <f t="shared" si="137"/>
        <v>RAHMAT BANO</v>
      </c>
      <c r="AO280" s="25" t="str">
        <f t="shared" si="138"/>
        <v>F</v>
      </c>
      <c r="AP280" s="25">
        <f t="shared" si="139"/>
        <v>39877</v>
      </c>
      <c r="AQ280" s="25">
        <f t="shared" si="140"/>
        <v>832</v>
      </c>
      <c r="AR280" s="25" t="str">
        <f t="shared" si="141"/>
        <v/>
      </c>
      <c r="AS280" s="25">
        <f t="shared" si="142"/>
        <v>47</v>
      </c>
      <c r="AT280" s="25">
        <f t="shared" si="143"/>
        <v>28</v>
      </c>
      <c r="AU280" s="25" t="str">
        <f t="shared" si="144"/>
        <v>OBC</v>
      </c>
      <c r="AV280" s="25" t="str">
        <f t="shared" si="145"/>
        <v>Muslim</v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8</v>
      </c>
      <c r="B281" s="20" t="str">
        <f>IF('S.D. Paste sheet'!B281="","",'S.D. Paste sheet'!B281)</f>
        <v>G</v>
      </c>
      <c r="C281" s="20">
        <f>IF('S.D. Paste sheet'!C281="","",'S.D. Paste sheet'!C281)</f>
        <v>639</v>
      </c>
      <c r="D281" s="20">
        <f>IF('S.D. Paste sheet'!D281="","",'S.D. Paste sheet'!D281)</f>
        <v>43661</v>
      </c>
      <c r="E281" s="20" t="str">
        <f>IF('S.D. Paste sheet'!E281="","",UPPER('S.D. Paste sheet'!E281))</f>
        <v>SUMAN KEER</v>
      </c>
      <c r="F281" s="20" t="str">
        <f>IF('S.D. Paste sheet'!F281="","",'S.D. Paste sheet'!F281)</f>
        <v/>
      </c>
      <c r="G281" s="20" t="str">
        <f>IF('S.D. Paste sheet'!G281="","",UPPER('S.D. Paste sheet'!G281))</f>
        <v>BUDHA RAM KEER</v>
      </c>
      <c r="H281" s="20" t="str">
        <f>IF('S.D. Paste sheet'!H281="","",UPPER('S.D. Paste sheet'!H281))</f>
        <v>LALITA</v>
      </c>
      <c r="I281" s="20" t="str">
        <f>IF('S.D. Paste sheet'!I281="","",'S.D. Paste sheet'!I281)</f>
        <v>F</v>
      </c>
      <c r="J281" s="20">
        <f>IF('S.D. Paste sheet'!J281="","",'S.D. Paste sheet'!J281)</f>
        <v>39630</v>
      </c>
      <c r="K281" s="20">
        <f>IF('S.D. Paste sheet'!K281="","",'S.D. Paste sheet'!K281)</f>
        <v>833</v>
      </c>
      <c r="L281" s="20" t="str">
        <f>IF('S.D. Paste sheet'!L281="","",'S.D. Paste sheet'!L281)</f>
        <v/>
      </c>
      <c r="M281" s="20">
        <f>IF('S.D. Paste sheet'!M281="","",'S.D. Paste sheet'!M281)</f>
        <v>47</v>
      </c>
      <c r="N281" s="20">
        <f>IF('S.D. Paste sheet'!N281="","",'S.D. Paste sheet'!N281)</f>
        <v>23</v>
      </c>
      <c r="O281" s="20" t="str">
        <f>IF('S.D. Paste sheet'!O281="","",'S.D. Paste sheet'!O281)</f>
        <v>OBC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XXXX6055</v>
      </c>
      <c r="U281" s="20" t="str">
        <f>IF('S.D. Paste sheet'!U281="","",'S.D. Paste sheet'!U281)</f>
        <v>YWFFQYK</v>
      </c>
      <c r="V281" s="20">
        <f>IF('S.D. Paste sheet'!V281="","",'S.D. Paste sheet'!V281)</f>
        <v>7568105043</v>
      </c>
      <c r="W281" s="20" t="str">
        <f>IF('S.D. Paste sheet'!W281="","",'S.D. Paste sheet'!W281)</f>
        <v>KEERO KA BASS,BAR,BAR,306105</v>
      </c>
      <c r="X281" s="20">
        <f>IF('S.D. Paste sheet'!X281="","",'S.D. Paste sheet'!X281)</f>
        <v>35000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2</v>
      </c>
      <c r="AE281" s="29"/>
      <c r="AF281">
        <f>IF(AK281="","",IF(AK281&gt;0,COUNT($AG$2:AG281),""))</f>
        <v>104</v>
      </c>
      <c r="AG281" s="25">
        <f t="shared" si="130"/>
        <v>8</v>
      </c>
      <c r="AH281" s="25" t="str">
        <f t="shared" si="131"/>
        <v>G</v>
      </c>
      <c r="AI281" s="25">
        <f t="shared" si="132"/>
        <v>639</v>
      </c>
      <c r="AJ281" s="25">
        <f t="shared" si="133"/>
        <v>43661</v>
      </c>
      <c r="AK281" s="25" t="str">
        <f t="shared" si="134"/>
        <v>SUMAN KEER</v>
      </c>
      <c r="AL281" s="25" t="str">
        <f t="shared" si="135"/>
        <v/>
      </c>
      <c r="AM281" s="25" t="str">
        <f t="shared" si="136"/>
        <v>BUDHA RAM KEER</v>
      </c>
      <c r="AN281" s="25" t="str">
        <f t="shared" si="137"/>
        <v>LALITA</v>
      </c>
      <c r="AO281" s="25" t="str">
        <f t="shared" si="138"/>
        <v>F</v>
      </c>
      <c r="AP281" s="25">
        <f t="shared" si="139"/>
        <v>39630</v>
      </c>
      <c r="AQ281" s="25">
        <f t="shared" si="140"/>
        <v>833</v>
      </c>
      <c r="AR281" s="25" t="str">
        <f t="shared" si="141"/>
        <v/>
      </c>
      <c r="AS281" s="25">
        <f t="shared" si="142"/>
        <v>47</v>
      </c>
      <c r="AT281" s="25">
        <f t="shared" si="143"/>
        <v>23</v>
      </c>
      <c r="AU281" s="25" t="str">
        <f t="shared" si="144"/>
        <v>OBC</v>
      </c>
      <c r="AV281" s="25" t="str">
        <f t="shared" si="145"/>
        <v>Hindu</v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8</v>
      </c>
      <c r="B282" s="20" t="str">
        <f>IF('S.D. Paste sheet'!B282="","",'S.D. Paste sheet'!B282)</f>
        <v>G</v>
      </c>
      <c r="C282" s="20">
        <f>IF('S.D. Paste sheet'!C282="","",'S.D. Paste sheet'!C282)</f>
        <v>793</v>
      </c>
      <c r="D282" s="20">
        <f>IF('S.D. Paste sheet'!D282="","",'S.D. Paste sheet'!D282)</f>
        <v>44061</v>
      </c>
      <c r="E282" s="20" t="str">
        <f>IF('S.D. Paste sheet'!E282="","",UPPER('S.D. Paste sheet'!E282))</f>
        <v>SURMA BAGRI</v>
      </c>
      <c r="F282" s="20" t="str">
        <f>IF('S.D. Paste sheet'!F282="","",'S.D. Paste sheet'!F282)</f>
        <v/>
      </c>
      <c r="G282" s="20" t="str">
        <f>IF('S.D. Paste sheet'!G282="","",UPPER('S.D. Paste sheet'!G282))</f>
        <v>BHAGWAN LAL BAGRI</v>
      </c>
      <c r="H282" s="20" t="str">
        <f>IF('S.D. Paste sheet'!H282="","",UPPER('S.D. Paste sheet'!H282))</f>
        <v>MEERA DEVI</v>
      </c>
      <c r="I282" s="20" t="str">
        <f>IF('S.D. Paste sheet'!I282="","",'S.D. Paste sheet'!I282)</f>
        <v>F</v>
      </c>
      <c r="J282" s="20">
        <f>IF('S.D. Paste sheet'!J282="","",'S.D. Paste sheet'!J282)</f>
        <v>39613</v>
      </c>
      <c r="K282" s="20">
        <f>IF('S.D. Paste sheet'!K282="","",'S.D. Paste sheet'!K282)</f>
        <v>834</v>
      </c>
      <c r="L282" s="20" t="str">
        <f>IF('S.D. Paste sheet'!L282="","",'S.D. Paste sheet'!L282)</f>
        <v/>
      </c>
      <c r="M282" s="20">
        <f>IF('S.D. Paste sheet'!M282="","",'S.D. Paste sheet'!M282)</f>
        <v>47</v>
      </c>
      <c r="N282" s="20">
        <f>IF('S.D. Paste sheet'!N282="","",'S.D. Paste sheet'!N282)</f>
        <v>30</v>
      </c>
      <c r="O282" s="20" t="str">
        <f>IF('S.D. Paste sheet'!O282="","",'S.D. Paste sheet'!O282)</f>
        <v>OBC</v>
      </c>
      <c r="P282" s="20" t="str">
        <f>IF('S.D. Paste sheet'!P282="","",'S.D. Paste sheet'!P282)</f>
        <v>Hindu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XXXX6529</v>
      </c>
      <c r="U282" s="20" t="str">
        <f>IF('S.D. Paste sheet'!U282="","",'S.D. Paste sheet'!U282)</f>
        <v/>
      </c>
      <c r="V282" s="20">
        <f>IF('S.D. Paste sheet'!V282="","",'S.D. Paste sheet'!V282)</f>
        <v>9784348539</v>
      </c>
      <c r="W282" s="20" t="str">
        <f>IF('S.D. Paste sheet'!W282="","",'S.D. Paste sheet'!W282)</f>
        <v>PALI ROAD,RAIPUR,BAR,306105</v>
      </c>
      <c r="X282" s="20">
        <f>IF('S.D. Paste sheet'!X282="","",'S.D. Paste sheet'!X282)</f>
        <v>25000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No</v>
      </c>
      <c r="AB282" s="20">
        <f>IF('S.D. Paste sheet'!AB282="","",'S.D. Paste sheet'!AB282)</f>
        <v>14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29"/>
      <c r="AF282">
        <f>IF(AK282="","",IF(AK282&gt;0,COUNT($AG$2:AG282),""))</f>
        <v>105</v>
      </c>
      <c r="AG282" s="25">
        <f t="shared" si="130"/>
        <v>8</v>
      </c>
      <c r="AH282" s="25" t="str">
        <f t="shared" si="131"/>
        <v>G</v>
      </c>
      <c r="AI282" s="25">
        <f t="shared" si="132"/>
        <v>793</v>
      </c>
      <c r="AJ282" s="25">
        <f t="shared" si="133"/>
        <v>44061</v>
      </c>
      <c r="AK282" s="25" t="str">
        <f t="shared" si="134"/>
        <v>SURMA BAGRI</v>
      </c>
      <c r="AL282" s="25" t="str">
        <f t="shared" si="135"/>
        <v/>
      </c>
      <c r="AM282" s="25" t="str">
        <f t="shared" si="136"/>
        <v>BHAGWAN LAL BAGRI</v>
      </c>
      <c r="AN282" s="25" t="str">
        <f t="shared" si="137"/>
        <v>MEERA DEVI</v>
      </c>
      <c r="AO282" s="25" t="str">
        <f t="shared" si="138"/>
        <v>F</v>
      </c>
      <c r="AP282" s="25">
        <f t="shared" si="139"/>
        <v>39613</v>
      </c>
      <c r="AQ282" s="25">
        <f t="shared" si="140"/>
        <v>834</v>
      </c>
      <c r="AR282" s="25" t="str">
        <f t="shared" si="141"/>
        <v/>
      </c>
      <c r="AS282" s="25">
        <f t="shared" si="142"/>
        <v>47</v>
      </c>
      <c r="AT282" s="25">
        <f t="shared" si="143"/>
        <v>30</v>
      </c>
      <c r="AU282" s="25" t="str">
        <f t="shared" si="144"/>
        <v>OBC</v>
      </c>
      <c r="AV282" s="25" t="str">
        <f t="shared" si="145"/>
        <v>Hindu</v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8</v>
      </c>
      <c r="B283" s="20" t="str">
        <f>IF('S.D. Paste sheet'!B283="","",'S.D. Paste sheet'!B283)</f>
        <v>G</v>
      </c>
      <c r="C283" s="20">
        <f>IF('S.D. Paste sheet'!C283="","",'S.D. Paste sheet'!C283)</f>
        <v>792</v>
      </c>
      <c r="D283" s="20">
        <f>IF('S.D. Paste sheet'!D283="","",'S.D. Paste sheet'!D283)</f>
        <v>44061</v>
      </c>
      <c r="E283" s="20" t="str">
        <f>IF('S.D. Paste sheet'!E283="","",UPPER('S.D. Paste sheet'!E283))</f>
        <v>YATIN CHHIPA</v>
      </c>
      <c r="F283" s="20" t="str">
        <f>IF('S.D. Paste sheet'!F283="","",'S.D. Paste sheet'!F283)</f>
        <v/>
      </c>
      <c r="G283" s="20" t="str">
        <f>IF('S.D. Paste sheet'!G283="","",UPPER('S.D. Paste sheet'!G283))</f>
        <v>PRAVIN KUMAR CHHIPA</v>
      </c>
      <c r="H283" s="20" t="str">
        <f>IF('S.D. Paste sheet'!H283="","",UPPER('S.D. Paste sheet'!H283))</f>
        <v>VINITA SARAWAGI</v>
      </c>
      <c r="I283" s="20" t="str">
        <f>IF('S.D. Paste sheet'!I283="","",'S.D. Paste sheet'!I283)</f>
        <v>M</v>
      </c>
      <c r="J283" s="20">
        <f>IF('S.D. Paste sheet'!J283="","",'S.D. Paste sheet'!J283)</f>
        <v>40048</v>
      </c>
      <c r="K283" s="20">
        <f>IF('S.D. Paste sheet'!K283="","",'S.D. Paste sheet'!K283)</f>
        <v>835</v>
      </c>
      <c r="L283" s="20" t="str">
        <f>IF('S.D. Paste sheet'!L283="","",'S.D. Paste sheet'!L283)</f>
        <v/>
      </c>
      <c r="M283" s="20">
        <f>IF('S.D. Paste sheet'!M283="","",'S.D. Paste sheet'!M283)</f>
        <v>47</v>
      </c>
      <c r="N283" s="20">
        <f>IF('S.D. Paste sheet'!N283="","",'S.D. Paste sheet'!N283)</f>
        <v>23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XXXX5056</v>
      </c>
      <c r="U283" s="20" t="str">
        <f>IF('S.D. Paste sheet'!U283="","",'S.D. Paste sheet'!U283)</f>
        <v/>
      </c>
      <c r="V283" s="20">
        <f>IF('S.D. Paste sheet'!V283="","",'S.D. Paste sheet'!V283)</f>
        <v>7014631032</v>
      </c>
      <c r="W283" s="20" t="str">
        <f>IF('S.D. Paste sheet'!W283="","",'S.D. Paste sheet'!W283)</f>
        <v>158,NAIYO KA BAS,R,BAR,306105</v>
      </c>
      <c r="X283" s="20">
        <f>IF('S.D. Paste sheet'!X283="","",'S.D. Paste sheet'!X283)</f>
        <v>480000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13</v>
      </c>
      <c r="AC283" s="20" t="str">
        <f>IF('S.D. Paste sheet'!AC283="","",'S.D. Paste sheet'!AC283)</f>
        <v>None</v>
      </c>
      <c r="AD283" s="20">
        <f>IF('S.D. Paste sheet'!AD283="","",'S.D. Paste sheet'!AD283)</f>
        <v>0</v>
      </c>
      <c r="AE283" s="29"/>
      <c r="AF283">
        <f>IF(AK283="","",IF(AK283&gt;0,COUNT($AG$2:AG283),""))</f>
        <v>106</v>
      </c>
      <c r="AG283" s="25">
        <f t="shared" si="130"/>
        <v>8</v>
      </c>
      <c r="AH283" s="25" t="str">
        <f t="shared" si="131"/>
        <v>G</v>
      </c>
      <c r="AI283" s="25">
        <f t="shared" si="132"/>
        <v>792</v>
      </c>
      <c r="AJ283" s="25">
        <f t="shared" si="133"/>
        <v>44061</v>
      </c>
      <c r="AK283" s="25" t="str">
        <f t="shared" si="134"/>
        <v>YATIN CHHIPA</v>
      </c>
      <c r="AL283" s="25" t="str">
        <f t="shared" si="135"/>
        <v/>
      </c>
      <c r="AM283" s="25" t="str">
        <f t="shared" si="136"/>
        <v>PRAVIN KUMAR CHHIPA</v>
      </c>
      <c r="AN283" s="25" t="str">
        <f t="shared" si="137"/>
        <v>VINITA SARAWAGI</v>
      </c>
      <c r="AO283" s="25" t="str">
        <f t="shared" si="138"/>
        <v>M</v>
      </c>
      <c r="AP283" s="25">
        <f t="shared" si="139"/>
        <v>40048</v>
      </c>
      <c r="AQ283" s="25">
        <f t="shared" si="140"/>
        <v>835</v>
      </c>
      <c r="AR283" s="25" t="str">
        <f t="shared" si="141"/>
        <v/>
      </c>
      <c r="AS283" s="25">
        <f t="shared" si="142"/>
        <v>47</v>
      </c>
      <c r="AT283" s="25">
        <f t="shared" si="143"/>
        <v>23</v>
      </c>
      <c r="AU283" s="25" t="str">
        <f t="shared" si="144"/>
        <v>OBC</v>
      </c>
      <c r="AV283" s="25" t="str">
        <f t="shared" si="145"/>
        <v>Hindu</v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8</v>
      </c>
      <c r="B284" s="20" t="str">
        <f>IF('S.D. Paste sheet'!B284="","",'S.D. Paste sheet'!B284)</f>
        <v>G</v>
      </c>
      <c r="C284" s="20">
        <f>IF('S.D. Paste sheet'!C284="","",'S.D. Paste sheet'!C284)</f>
        <v>296</v>
      </c>
      <c r="D284" s="20">
        <f>IF('S.D. Paste sheet'!D284="","",'S.D. Paste sheet'!D284)</f>
        <v>41873</v>
      </c>
      <c r="E284" s="20" t="str">
        <f>IF('S.D. Paste sheet'!E284="","",UPPER('S.D. Paste sheet'!E284))</f>
        <v>BASANTI DEVI</v>
      </c>
      <c r="F284" s="20" t="str">
        <f>IF('S.D. Paste sheet'!F284="","",'S.D. Paste sheet'!F284)</f>
        <v/>
      </c>
      <c r="G284" s="20" t="str">
        <f>IF('S.D. Paste sheet'!G284="","",UPPER('S.D. Paste sheet'!G284))</f>
        <v>RAMESH MEGHWAL</v>
      </c>
      <c r="H284" s="20" t="str">
        <f>IF('S.D. Paste sheet'!H284="","",UPPER('S.D. Paste sheet'!H284))</f>
        <v>SUKHI DEVI</v>
      </c>
      <c r="I284" s="20" t="str">
        <f>IF('S.D. Paste sheet'!I284="","",'S.D. Paste sheet'!I284)</f>
        <v>F</v>
      </c>
      <c r="J284" s="20">
        <f>IF('S.D. Paste sheet'!J284="","",'S.D. Paste sheet'!J284)</f>
        <v>39519</v>
      </c>
      <c r="K284" s="20">
        <f>IF('S.D. Paste sheet'!K284="","",'S.D. Paste sheet'!K284)</f>
        <v>901</v>
      </c>
      <c r="L284" s="20" t="str">
        <f>IF('S.D. Paste sheet'!L284="","",'S.D. Paste sheet'!L284)</f>
        <v/>
      </c>
      <c r="M284" s="20">
        <f>IF('S.D. Paste sheet'!M284="","",'S.D. Paste sheet'!M284)</f>
        <v>61</v>
      </c>
      <c r="N284" s="20">
        <f>IF('S.D. Paste sheet'!N284="","",'S.D. Paste sheet'!N284)</f>
        <v>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XXXX6785</v>
      </c>
      <c r="U284" s="20" t="str">
        <f>IF('S.D. Paste sheet'!U284="","",'S.D. Paste sheet'!U284)</f>
        <v>VONZZTN</v>
      </c>
      <c r="V284" s="20">
        <f>IF('S.D. Paste sheet'!V284="","",'S.D. Paste sheet'!V284)</f>
        <v>8502805427</v>
      </c>
      <c r="W284" s="20" t="str">
        <f>IF('S.D. Paste sheet'!W284="","",'S.D. Paste sheet'!W284)</f>
        <v>Ramdev colony,Raipur,Bar,306105</v>
      </c>
      <c r="X284" s="20">
        <f>IF('S.D. Paste sheet'!X284="","",'S.D. Paste sheet'!X284)</f>
        <v>40000</v>
      </c>
      <c r="Y284" s="20" t="str">
        <f>IF('S.D. Paste sheet'!Y284="","",'S.D. Paste sheet'!Y284)</f>
        <v>N</v>
      </c>
      <c r="Z284" s="20" t="str">
        <f>IF('S.D. Paste sheet'!Z284="","",'S.D. Paste sheet'!Z284)</f>
        <v>Y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>
        <f>IF(AK284="","",IF(AK284&gt;0,COUNT($AG$2:AG284),""))</f>
        <v>107</v>
      </c>
      <c r="AG284" s="25">
        <f t="shared" si="130"/>
        <v>8</v>
      </c>
      <c r="AH284" s="25" t="str">
        <f t="shared" si="131"/>
        <v>G</v>
      </c>
      <c r="AI284" s="25">
        <f t="shared" si="132"/>
        <v>296</v>
      </c>
      <c r="AJ284" s="25">
        <f t="shared" si="133"/>
        <v>41873</v>
      </c>
      <c r="AK284" s="25" t="str">
        <f t="shared" si="134"/>
        <v>BASANTI DEVI</v>
      </c>
      <c r="AL284" s="25" t="str">
        <f t="shared" si="135"/>
        <v/>
      </c>
      <c r="AM284" s="25" t="str">
        <f t="shared" si="136"/>
        <v>RAMESH MEGHWAL</v>
      </c>
      <c r="AN284" s="25" t="str">
        <f t="shared" si="137"/>
        <v>SUKHI DEVI</v>
      </c>
      <c r="AO284" s="25" t="str">
        <f t="shared" si="138"/>
        <v>F</v>
      </c>
      <c r="AP284" s="25">
        <f t="shared" si="139"/>
        <v>39519</v>
      </c>
      <c r="AQ284" s="25">
        <f t="shared" si="140"/>
        <v>901</v>
      </c>
      <c r="AR284" s="25" t="str">
        <f t="shared" si="141"/>
        <v/>
      </c>
      <c r="AS284" s="25">
        <f t="shared" si="142"/>
        <v>61</v>
      </c>
      <c r="AT284" s="25">
        <f t="shared" si="143"/>
        <v>28</v>
      </c>
      <c r="AU284" s="25" t="str">
        <f t="shared" si="144"/>
        <v>SC</v>
      </c>
      <c r="AV284" s="25" t="str">
        <f t="shared" si="145"/>
        <v>Hindu</v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8</v>
      </c>
      <c r="B285" s="20" t="str">
        <f>IF('S.D. Paste sheet'!B285="","",'S.D. Paste sheet'!B285)</f>
        <v>G</v>
      </c>
      <c r="C285" s="20">
        <f>IF('S.D. Paste sheet'!C285="","",'S.D. Paste sheet'!C285)</f>
        <v>972</v>
      </c>
      <c r="D285" s="20">
        <f>IF('S.D. Paste sheet'!D285="","",'S.D. Paste sheet'!D285)</f>
        <v>44433</v>
      </c>
      <c r="E285" s="20" t="str">
        <f>IF('S.D. Paste sheet'!E285="","",UPPER('S.D. Paste sheet'!E285))</f>
        <v>BIPASA PARIHAR</v>
      </c>
      <c r="F285" s="20" t="str">
        <f>IF('S.D. Paste sheet'!F285="","",'S.D. Paste sheet'!F285)</f>
        <v/>
      </c>
      <c r="G285" s="20" t="str">
        <f>IF('S.D. Paste sheet'!G285="","",UPPER('S.D. Paste sheet'!G285))</f>
        <v>HIRA LAL PARIHAR</v>
      </c>
      <c r="H285" s="20" t="str">
        <f>IF('S.D. Paste sheet'!H285="","",UPPER('S.D. Paste sheet'!H285))</f>
        <v>MAINA DEVI</v>
      </c>
      <c r="I285" s="20" t="str">
        <f>IF('S.D. Paste sheet'!I285="","",'S.D. Paste sheet'!I285)</f>
        <v>F</v>
      </c>
      <c r="J285" s="20">
        <f>IF('S.D. Paste sheet'!J285="","",'S.D. Paste sheet'!J285)</f>
        <v>38874</v>
      </c>
      <c r="K285" s="20">
        <f>IF('S.D. Paste sheet'!K285="","",'S.D. Paste sheet'!K285)</f>
        <v>902</v>
      </c>
      <c r="L285" s="20" t="str">
        <f>IF('S.D. Paste sheet'!L285="","",'S.D. Paste sheet'!L285)</f>
        <v/>
      </c>
      <c r="M285" s="20">
        <f>IF('S.D. Paste sheet'!M285="","",'S.D. Paste sheet'!M285)</f>
        <v>61</v>
      </c>
      <c r="N285" s="20">
        <f>IF('S.D. Paste sheet'!N285="","",'S.D. Paste sheet'!N285)</f>
        <v>53</v>
      </c>
      <c r="O285" s="20" t="str">
        <f>IF('S.D. Paste sheet'!O285="","",'S.D. Paste sheet'!O285)</f>
        <v>SC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XXXX1425</v>
      </c>
      <c r="U285" s="20" t="str">
        <f>IF('S.D. Paste sheet'!U285="","",'S.D. Paste sheet'!U285)</f>
        <v/>
      </c>
      <c r="V285" s="20">
        <f>IF('S.D. Paste sheet'!V285="","",'S.D. Paste sheet'!V285)</f>
        <v>9602369995</v>
      </c>
      <c r="W285" s="20" t="str">
        <f>IF('S.D. Paste sheet'!W285="","",'S.D. Paste sheet'!W285)</f>
        <v>JODHPUR ROAD BAR,RAIPUR,BAR,305106</v>
      </c>
      <c r="X285" s="20">
        <f>IF('S.D. Paste sheet'!X285="","",'S.D. Paste sheet'!X285)</f>
        <v>72000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1</v>
      </c>
      <c r="AE285" s="29"/>
      <c r="AF285">
        <f>IF(AK285="","",IF(AK285&gt;0,COUNT($AG$2:AG285),""))</f>
        <v>108</v>
      </c>
      <c r="AG285" s="25">
        <f t="shared" si="130"/>
        <v>8</v>
      </c>
      <c r="AH285" s="25" t="str">
        <f t="shared" si="131"/>
        <v>G</v>
      </c>
      <c r="AI285" s="25">
        <f t="shared" si="132"/>
        <v>972</v>
      </c>
      <c r="AJ285" s="25">
        <f t="shared" si="133"/>
        <v>44433</v>
      </c>
      <c r="AK285" s="25" t="str">
        <f t="shared" si="134"/>
        <v>BIPASA PARIHAR</v>
      </c>
      <c r="AL285" s="25" t="str">
        <f t="shared" si="135"/>
        <v/>
      </c>
      <c r="AM285" s="25" t="str">
        <f t="shared" si="136"/>
        <v>HIRA LAL PARIHAR</v>
      </c>
      <c r="AN285" s="25" t="str">
        <f t="shared" si="137"/>
        <v>MAINA DEVI</v>
      </c>
      <c r="AO285" s="25" t="str">
        <f t="shared" si="138"/>
        <v>F</v>
      </c>
      <c r="AP285" s="25">
        <f t="shared" si="139"/>
        <v>38874</v>
      </c>
      <c r="AQ285" s="25">
        <f t="shared" si="140"/>
        <v>902</v>
      </c>
      <c r="AR285" s="25" t="str">
        <f t="shared" si="141"/>
        <v/>
      </c>
      <c r="AS285" s="25">
        <f t="shared" si="142"/>
        <v>61</v>
      </c>
      <c r="AT285" s="25">
        <f t="shared" si="143"/>
        <v>53</v>
      </c>
      <c r="AU285" s="25" t="str">
        <f t="shared" si="144"/>
        <v>SC</v>
      </c>
      <c r="AV285" s="25" t="str">
        <f t="shared" si="145"/>
        <v>Hindu</v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8</v>
      </c>
      <c r="B286" s="20" t="str">
        <f>IF('S.D. Paste sheet'!B286="","",'S.D. Paste sheet'!B286)</f>
        <v>G</v>
      </c>
      <c r="C286" s="20">
        <f>IF('S.D. Paste sheet'!C286="","",'S.D. Paste sheet'!C286)</f>
        <v>776</v>
      </c>
      <c r="D286" s="20">
        <f>IF('S.D. Paste sheet'!D286="","",'S.D. Paste sheet'!D286)</f>
        <v>44061</v>
      </c>
      <c r="E286" s="20" t="str">
        <f>IF('S.D. Paste sheet'!E286="","",UPPER('S.D. Paste sheet'!E286))</f>
        <v>CHHAVI JANGID</v>
      </c>
      <c r="F286" s="20" t="str">
        <f>IF('S.D. Paste sheet'!F286="","",'S.D. Paste sheet'!F286)</f>
        <v/>
      </c>
      <c r="G286" s="20" t="str">
        <f>IF('S.D. Paste sheet'!G286="","",UPPER('S.D. Paste sheet'!G286))</f>
        <v>RAKESH KUMAR</v>
      </c>
      <c r="H286" s="20" t="str">
        <f>IF('S.D. Paste sheet'!H286="","",UPPER('S.D. Paste sheet'!H286))</f>
        <v>SUNITA DEVI</v>
      </c>
      <c r="I286" s="20" t="str">
        <f>IF('S.D. Paste sheet'!I286="","",'S.D. Paste sheet'!I286)</f>
        <v>F</v>
      </c>
      <c r="J286" s="20">
        <f>IF('S.D. Paste sheet'!J286="","",'S.D. Paste sheet'!J286)</f>
        <v>39714</v>
      </c>
      <c r="K286" s="20">
        <f>IF('S.D. Paste sheet'!K286="","",'S.D. Paste sheet'!K286)</f>
        <v>903</v>
      </c>
      <c r="L286" s="20" t="str">
        <f>IF('S.D. Paste sheet'!L286="","",'S.D. Paste sheet'!L286)</f>
        <v/>
      </c>
      <c r="M286" s="20">
        <f>IF('S.D. Paste sheet'!M286="","",'S.D. Paste sheet'!M286)</f>
        <v>61</v>
      </c>
      <c r="N286" s="20">
        <f>IF('S.D. Paste sheet'!N286="","",'S.D. Paste sheet'!N286)</f>
        <v>51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XXXX3145</v>
      </c>
      <c r="U286" s="20" t="str">
        <f>IF('S.D. Paste sheet'!U286="","",'S.D. Paste sheet'!U286)</f>
        <v/>
      </c>
      <c r="V286" s="20">
        <f>IF('S.D. Paste sheet'!V286="","",'S.D. Paste sheet'!V286)</f>
        <v>9928748282</v>
      </c>
      <c r="W286" s="20" t="str">
        <f>IF('S.D. Paste sheet'!W286="","",'S.D. Paste sheet'!W286)</f>
        <v>BAR,PALI,BAR,306105</v>
      </c>
      <c r="X286" s="20">
        <f>IF('S.D. Paste sheet'!X286="","",'S.D. Paste sheet'!X286)</f>
        <v>600000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14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>
        <f>IF(AK286="","",IF(AK286&gt;0,COUNT($AG$2:AG286),""))</f>
        <v>109</v>
      </c>
      <c r="AG286" s="25">
        <f t="shared" si="130"/>
        <v>8</v>
      </c>
      <c r="AH286" s="25" t="str">
        <f t="shared" si="131"/>
        <v>G</v>
      </c>
      <c r="AI286" s="25">
        <f t="shared" si="132"/>
        <v>776</v>
      </c>
      <c r="AJ286" s="25">
        <f t="shared" si="133"/>
        <v>44061</v>
      </c>
      <c r="AK286" s="25" t="str">
        <f t="shared" si="134"/>
        <v>CHHAVI JANGID</v>
      </c>
      <c r="AL286" s="25" t="str">
        <f t="shared" si="135"/>
        <v/>
      </c>
      <c r="AM286" s="25" t="str">
        <f t="shared" si="136"/>
        <v>RAKESH KUMAR</v>
      </c>
      <c r="AN286" s="25" t="str">
        <f t="shared" si="137"/>
        <v>SUNITA DEVI</v>
      </c>
      <c r="AO286" s="25" t="str">
        <f t="shared" si="138"/>
        <v>F</v>
      </c>
      <c r="AP286" s="25">
        <f t="shared" si="139"/>
        <v>39714</v>
      </c>
      <c r="AQ286" s="25">
        <f t="shared" si="140"/>
        <v>903</v>
      </c>
      <c r="AR286" s="25" t="str">
        <f t="shared" si="141"/>
        <v/>
      </c>
      <c r="AS286" s="25">
        <f t="shared" si="142"/>
        <v>61</v>
      </c>
      <c r="AT286" s="25">
        <f t="shared" si="143"/>
        <v>51</v>
      </c>
      <c r="AU286" s="25" t="str">
        <f t="shared" si="144"/>
        <v>OBC</v>
      </c>
      <c r="AV286" s="25" t="str">
        <f t="shared" si="145"/>
        <v>Hindu</v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8</v>
      </c>
      <c r="B287" s="20" t="str">
        <f>IF('S.D. Paste sheet'!B287="","",'S.D. Paste sheet'!B287)</f>
        <v>G</v>
      </c>
      <c r="C287" s="20">
        <f>IF('S.D. Paste sheet'!C287="","",'S.D. Paste sheet'!C287)</f>
        <v>240</v>
      </c>
      <c r="D287" s="20">
        <f>IF('S.D. Paste sheet'!D287="","",'S.D. Paste sheet'!D287)</f>
        <v>41873</v>
      </c>
      <c r="E287" s="20" t="str">
        <f>IF('S.D. Paste sheet'!E287="","",UPPER('S.D. Paste sheet'!E287))</f>
        <v>DEEPIKA</v>
      </c>
      <c r="F287" s="20" t="str">
        <f>IF('S.D. Paste sheet'!F287="","",'S.D. Paste sheet'!F287)</f>
        <v/>
      </c>
      <c r="G287" s="20" t="str">
        <f>IF('S.D. Paste sheet'!G287="","",UPPER('S.D. Paste sheet'!G287))</f>
        <v>SHANKAR LAL</v>
      </c>
      <c r="H287" s="20" t="str">
        <f>IF('S.D. Paste sheet'!H287="","",UPPER('S.D. Paste sheet'!H287))</f>
        <v>MEEMA DEVI</v>
      </c>
      <c r="I287" s="20" t="str">
        <f>IF('S.D. Paste sheet'!I287="","",'S.D. Paste sheet'!I287)</f>
        <v>F</v>
      </c>
      <c r="J287" s="20">
        <f>IF('S.D. Paste sheet'!J287="","",'S.D. Paste sheet'!J287)</f>
        <v>38587</v>
      </c>
      <c r="K287" s="20">
        <f>IF('S.D. Paste sheet'!K287="","",'S.D. Paste sheet'!K287)</f>
        <v>904</v>
      </c>
      <c r="L287" s="20" t="str">
        <f>IF('S.D. Paste sheet'!L287="","",'S.D. Paste sheet'!L287)</f>
        <v/>
      </c>
      <c r="M287" s="20">
        <f>IF('S.D. Paste sheet'!M287="","",'S.D. Paste sheet'!M287)</f>
        <v>61</v>
      </c>
      <c r="N287" s="20">
        <f>IF('S.D. Paste sheet'!N287="","",'S.D. Paste sheet'!N287)</f>
        <v>56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XXXX7510</v>
      </c>
      <c r="U287" s="20" t="str">
        <f>IF('S.D. Paste sheet'!U287="","",'S.D. Paste sheet'!U287)</f>
        <v>VBBGVNT</v>
      </c>
      <c r="V287" s="20">
        <f>IF('S.D. Paste sheet'!V287="","",'S.D. Paste sheet'!V287)</f>
        <v>9784723621</v>
      </c>
      <c r="W287" s="20" t="str">
        <f>IF('S.D. Paste sheet'!W287="","",'S.D. Paste sheet'!W287)</f>
        <v>Gehloto ka bera,Raipur,Bar,306105</v>
      </c>
      <c r="X287" s="20">
        <f>IF('S.D. Paste sheet'!X287="","",'S.D. Paste sheet'!X287)</f>
        <v>60000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17</v>
      </c>
      <c r="AC287" s="20" t="str">
        <f>IF('S.D. Paste sheet'!AC287="","",'S.D. Paste sheet'!AC287)</f>
        <v>None</v>
      </c>
      <c r="AD287" s="20">
        <f>IF('S.D. Paste sheet'!AD287="","",'S.D. Paste sheet'!AD287)</f>
        <v>2</v>
      </c>
      <c r="AE287" s="29"/>
      <c r="AF287">
        <f>IF(AK287="","",IF(AK287&gt;0,COUNT($AG$2:AG287),""))</f>
        <v>110</v>
      </c>
      <c r="AG287" s="25">
        <f t="shared" si="130"/>
        <v>8</v>
      </c>
      <c r="AH287" s="25" t="str">
        <f t="shared" si="131"/>
        <v>G</v>
      </c>
      <c r="AI287" s="25">
        <f t="shared" si="132"/>
        <v>240</v>
      </c>
      <c r="AJ287" s="25">
        <f t="shared" si="133"/>
        <v>41873</v>
      </c>
      <c r="AK287" s="25" t="str">
        <f t="shared" si="134"/>
        <v>DEEPIKA</v>
      </c>
      <c r="AL287" s="25" t="str">
        <f t="shared" si="135"/>
        <v/>
      </c>
      <c r="AM287" s="25" t="str">
        <f t="shared" si="136"/>
        <v>SHANKAR LAL</v>
      </c>
      <c r="AN287" s="25" t="str">
        <f t="shared" si="137"/>
        <v>MEEMA DEVI</v>
      </c>
      <c r="AO287" s="25" t="str">
        <f t="shared" si="138"/>
        <v>F</v>
      </c>
      <c r="AP287" s="25">
        <f t="shared" si="139"/>
        <v>38587</v>
      </c>
      <c r="AQ287" s="25">
        <f t="shared" si="140"/>
        <v>904</v>
      </c>
      <c r="AR287" s="25" t="str">
        <f t="shared" si="141"/>
        <v/>
      </c>
      <c r="AS287" s="25">
        <f t="shared" si="142"/>
        <v>61</v>
      </c>
      <c r="AT287" s="25">
        <f t="shared" si="143"/>
        <v>56</v>
      </c>
      <c r="AU287" s="25" t="str">
        <f t="shared" si="144"/>
        <v>OBC</v>
      </c>
      <c r="AV287" s="25" t="str">
        <f t="shared" si="145"/>
        <v>Hindu</v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8</v>
      </c>
      <c r="B288" s="20" t="str">
        <f>IF('S.D. Paste sheet'!B288="","",'S.D. Paste sheet'!B288)</f>
        <v>G</v>
      </c>
      <c r="C288" s="20">
        <f>IF('S.D. Paste sheet'!C288="","",'S.D. Paste sheet'!C288)</f>
        <v>777</v>
      </c>
      <c r="D288" s="20">
        <f>IF('S.D. Paste sheet'!D288="","",'S.D. Paste sheet'!D288)</f>
        <v>44061</v>
      </c>
      <c r="E288" s="20" t="str">
        <f>IF('S.D. Paste sheet'!E288="","",UPPER('S.D. Paste sheet'!E288))</f>
        <v>DEEPIKA BAGRI</v>
      </c>
      <c r="F288" s="20" t="str">
        <f>IF('S.D. Paste sheet'!F288="","",'S.D. Paste sheet'!F288)</f>
        <v/>
      </c>
      <c r="G288" s="20" t="str">
        <f>IF('S.D. Paste sheet'!G288="","",UPPER('S.D. Paste sheet'!G288))</f>
        <v>SATAYANARAYAN</v>
      </c>
      <c r="H288" s="20" t="str">
        <f>IF('S.D. Paste sheet'!H288="","",UPPER('S.D. Paste sheet'!H288))</f>
        <v>PUSHPA</v>
      </c>
      <c r="I288" s="20" t="str">
        <f>IF('S.D. Paste sheet'!I288="","",'S.D. Paste sheet'!I288)</f>
        <v>F</v>
      </c>
      <c r="J288" s="20">
        <f>IF('S.D. Paste sheet'!J288="","",'S.D. Paste sheet'!J288)</f>
        <v>38723</v>
      </c>
      <c r="K288" s="20">
        <f>IF('S.D. Paste sheet'!K288="","",'S.D. Paste sheet'!K288)</f>
        <v>905</v>
      </c>
      <c r="L288" s="20" t="str">
        <f>IF('S.D. Paste sheet'!L288="","",'S.D. Paste sheet'!L288)</f>
        <v/>
      </c>
      <c r="M288" s="20">
        <f>IF('S.D. Paste sheet'!M288="","",'S.D. Paste sheet'!M288)</f>
        <v>61</v>
      </c>
      <c r="N288" s="20">
        <f>IF('S.D. Paste sheet'!N288="","",'S.D. Paste sheet'!N288)</f>
        <v>56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XXXX2300</v>
      </c>
      <c r="U288" s="20" t="str">
        <f>IF('S.D. Paste sheet'!U288="","",'S.D. Paste sheet'!U288)</f>
        <v/>
      </c>
      <c r="V288" s="20">
        <f>IF('S.D. Paste sheet'!V288="","",'S.D. Paste sheet'!V288)</f>
        <v>9143609074</v>
      </c>
      <c r="W288" s="20" t="str">
        <f>IF('S.D. Paste sheet'!W288="","",'S.D. Paste sheet'!W288)</f>
        <v>PALI ROAD,RAIPUR,BAR,306105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16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>
        <f>IF(AK288="","",IF(AK288&gt;0,COUNT($AG$2:AG288),""))</f>
        <v>111</v>
      </c>
      <c r="AG288" s="25">
        <f t="shared" si="130"/>
        <v>8</v>
      </c>
      <c r="AH288" s="25" t="str">
        <f t="shared" si="131"/>
        <v>G</v>
      </c>
      <c r="AI288" s="25">
        <f t="shared" si="132"/>
        <v>777</v>
      </c>
      <c r="AJ288" s="25">
        <f t="shared" si="133"/>
        <v>44061</v>
      </c>
      <c r="AK288" s="25" t="str">
        <f t="shared" si="134"/>
        <v>DEEPIKA BAGRI</v>
      </c>
      <c r="AL288" s="25" t="str">
        <f t="shared" si="135"/>
        <v/>
      </c>
      <c r="AM288" s="25" t="str">
        <f t="shared" si="136"/>
        <v>SATAYANARAYAN</v>
      </c>
      <c r="AN288" s="25" t="str">
        <f t="shared" si="137"/>
        <v>PUSHPA</v>
      </c>
      <c r="AO288" s="25" t="str">
        <f t="shared" si="138"/>
        <v>F</v>
      </c>
      <c r="AP288" s="25">
        <f t="shared" si="139"/>
        <v>38723</v>
      </c>
      <c r="AQ288" s="25">
        <f t="shared" si="140"/>
        <v>905</v>
      </c>
      <c r="AR288" s="25" t="str">
        <f t="shared" si="141"/>
        <v/>
      </c>
      <c r="AS288" s="25">
        <f t="shared" si="142"/>
        <v>61</v>
      </c>
      <c r="AT288" s="25">
        <f t="shared" si="143"/>
        <v>56</v>
      </c>
      <c r="AU288" s="25" t="str">
        <f t="shared" si="144"/>
        <v>OBC</v>
      </c>
      <c r="AV288" s="25" t="str">
        <f t="shared" si="145"/>
        <v>Hindu</v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8</v>
      </c>
      <c r="B289" s="20" t="str">
        <f>IF('S.D. Paste sheet'!B289="","",'S.D. Paste sheet'!B289)</f>
        <v>G</v>
      </c>
      <c r="C289" s="20">
        <f>IF('S.D. Paste sheet'!C289="","",'S.D. Paste sheet'!C289)</f>
        <v>589</v>
      </c>
      <c r="D289" s="20">
        <f>IF('S.D. Paste sheet'!D289="","",'S.D. Paste sheet'!D289)</f>
        <v>43312</v>
      </c>
      <c r="E289" s="20" t="str">
        <f>IF('S.D. Paste sheet'!E289="","",UPPER('S.D. Paste sheet'!E289))</f>
        <v>DIMPAL</v>
      </c>
      <c r="F289" s="20" t="str">
        <f>IF('S.D. Paste sheet'!F289="","",'S.D. Paste sheet'!F289)</f>
        <v/>
      </c>
      <c r="G289" s="20" t="str">
        <f>IF('S.D. Paste sheet'!G289="","",UPPER('S.D. Paste sheet'!G289))</f>
        <v>DHARMARAM</v>
      </c>
      <c r="H289" s="20" t="str">
        <f>IF('S.D. Paste sheet'!H289="","",UPPER('S.D. Paste sheet'!H289))</f>
        <v>KANTA</v>
      </c>
      <c r="I289" s="20" t="str">
        <f>IF('S.D. Paste sheet'!I289="","",'S.D. Paste sheet'!I289)</f>
        <v>F</v>
      </c>
      <c r="J289" s="20">
        <f>IF('S.D. Paste sheet'!J289="","",'S.D. Paste sheet'!J289)</f>
        <v>39148</v>
      </c>
      <c r="K289" s="20">
        <f>IF('S.D. Paste sheet'!K289="","",'S.D. Paste sheet'!K289)</f>
        <v>906</v>
      </c>
      <c r="L289" s="20" t="str">
        <f>IF('S.D. Paste sheet'!L289="","",'S.D. Paste sheet'!L289)</f>
        <v/>
      </c>
      <c r="M289" s="20">
        <f>IF('S.D. Paste sheet'!M289="","",'S.D. Paste sheet'!M289)</f>
        <v>61</v>
      </c>
      <c r="N289" s="20">
        <f>IF('S.D. Paste sheet'!N289="","",'S.D. Paste sheet'!N289)</f>
        <v>59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XXXX9096</v>
      </c>
      <c r="U289" s="20" t="str">
        <f>IF('S.D. Paste sheet'!U289="","",'S.D. Paste sheet'!U289)</f>
        <v>VTPZJKP</v>
      </c>
      <c r="V289" s="20">
        <f>IF('S.D. Paste sheet'!V289="","",'S.D. Paste sheet'!V289)</f>
        <v>7568842240</v>
      </c>
      <c r="W289" s="20" t="str">
        <f>IF('S.D. Paste sheet'!W289="","",'S.D. Paste sheet'!W289)</f>
        <v>GANGA SAGAR SANKAR M,AHARAJ KI DHUNI,RAIPUR,BAR,306105</v>
      </c>
      <c r="X289" s="20">
        <f>IF('S.D. Paste sheet'!X289="","",'S.D. Paste sheet'!X289)</f>
        <v>40000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15</v>
      </c>
      <c r="AC289" s="20" t="str">
        <f>IF('S.D. Paste sheet'!AC289="","",'S.D. Paste sheet'!AC289)</f>
        <v>None</v>
      </c>
      <c r="AD289" s="20">
        <f>IF('S.D. Paste sheet'!AD289="","",'S.D. Paste sheet'!AD289)</f>
        <v>2</v>
      </c>
      <c r="AE289" s="29"/>
      <c r="AF289">
        <f>IF(AK289="","",IF(AK289&gt;0,COUNT($AG$2:AG289),""))</f>
        <v>112</v>
      </c>
      <c r="AG289" s="25">
        <f t="shared" si="130"/>
        <v>8</v>
      </c>
      <c r="AH289" s="25" t="str">
        <f t="shared" si="131"/>
        <v>G</v>
      </c>
      <c r="AI289" s="25">
        <f t="shared" si="132"/>
        <v>589</v>
      </c>
      <c r="AJ289" s="25">
        <f t="shared" si="133"/>
        <v>43312</v>
      </c>
      <c r="AK289" s="25" t="str">
        <f t="shared" si="134"/>
        <v>DIMPAL</v>
      </c>
      <c r="AL289" s="25" t="str">
        <f t="shared" si="135"/>
        <v/>
      </c>
      <c r="AM289" s="25" t="str">
        <f t="shared" si="136"/>
        <v>DHARMARAM</v>
      </c>
      <c r="AN289" s="25" t="str">
        <f t="shared" si="137"/>
        <v>KANTA</v>
      </c>
      <c r="AO289" s="25" t="str">
        <f t="shared" si="138"/>
        <v>F</v>
      </c>
      <c r="AP289" s="25">
        <f t="shared" si="139"/>
        <v>39148</v>
      </c>
      <c r="AQ289" s="25">
        <f t="shared" si="140"/>
        <v>906</v>
      </c>
      <c r="AR289" s="25" t="str">
        <f t="shared" si="141"/>
        <v/>
      </c>
      <c r="AS289" s="25">
        <f t="shared" si="142"/>
        <v>61</v>
      </c>
      <c r="AT289" s="25">
        <f t="shared" si="143"/>
        <v>59</v>
      </c>
      <c r="AU289" s="25" t="str">
        <f t="shared" si="144"/>
        <v>OBC</v>
      </c>
      <c r="AV289" s="25" t="str">
        <f t="shared" si="145"/>
        <v>Hindu</v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8</v>
      </c>
      <c r="B290" s="20" t="str">
        <f>IF('S.D. Paste sheet'!B290="","",'S.D. Paste sheet'!B290)</f>
        <v>G</v>
      </c>
      <c r="C290" s="20">
        <f>IF('S.D. Paste sheet'!C290="","",'S.D. Paste sheet'!C290)</f>
        <v>778</v>
      </c>
      <c r="D290" s="20">
        <f>IF('S.D. Paste sheet'!D290="","",'S.D. Paste sheet'!D290)</f>
        <v>44061</v>
      </c>
      <c r="E290" s="20" t="str">
        <f>IF('S.D. Paste sheet'!E290="","",UPPER('S.D. Paste sheet'!E290))</f>
        <v>GAYATRI SOLANKI</v>
      </c>
      <c r="F290" s="20" t="str">
        <f>IF('S.D. Paste sheet'!F290="","",'S.D. Paste sheet'!F290)</f>
        <v/>
      </c>
      <c r="G290" s="20" t="str">
        <f>IF('S.D. Paste sheet'!G290="","",UPPER('S.D. Paste sheet'!G290))</f>
        <v>LAXMINARAYAN</v>
      </c>
      <c r="H290" s="20" t="str">
        <f>IF('S.D. Paste sheet'!H290="","",UPPER('S.D. Paste sheet'!H290))</f>
        <v>SONIYA DEVI</v>
      </c>
      <c r="I290" s="20" t="str">
        <f>IF('S.D. Paste sheet'!I290="","",'S.D. Paste sheet'!I290)</f>
        <v>F</v>
      </c>
      <c r="J290" s="20">
        <f>IF('S.D. Paste sheet'!J290="","",'S.D. Paste sheet'!J290)</f>
        <v>39595</v>
      </c>
      <c r="K290" s="20">
        <f>IF('S.D. Paste sheet'!K290="","",'S.D. Paste sheet'!K290)</f>
        <v>907</v>
      </c>
      <c r="L290" s="20" t="str">
        <f>IF('S.D. Paste sheet'!L290="","",'S.D. Paste sheet'!L290)</f>
        <v/>
      </c>
      <c r="M290" s="20">
        <f>IF('S.D. Paste sheet'!M290="","",'S.D. Paste sheet'!M290)</f>
        <v>61</v>
      </c>
      <c r="N290" s="20">
        <f>IF('S.D. Paste sheet'!N290="","",'S.D. Paste sheet'!N290)</f>
        <v>54</v>
      </c>
      <c r="O290" s="20" t="str">
        <f>IF('S.D. Paste sheet'!O290="","",'S.D. Paste sheet'!O290)</f>
        <v>SC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XXXX0450</v>
      </c>
      <c r="U290" s="20" t="str">
        <f>IF('S.D. Paste sheet'!U290="","",'S.D. Paste sheet'!U290)</f>
        <v>VXGJKPX</v>
      </c>
      <c r="V290" s="20">
        <f>IF('S.D. Paste sheet'!V290="","",'S.D. Paste sheet'!V290)</f>
        <v>9503809615</v>
      </c>
      <c r="W290" s="20" t="str">
        <f>IF('S.D. Paste sheet'!W290="","",'S.D. Paste sheet'!W290)</f>
        <v>RAMDEV NAGAR, JODHPUR ROAD, BAR , PALI,RAIPUR,BAR,306105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14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>
        <f>IF(AK290="","",IF(AK290&gt;0,COUNT($AG$2:AG290),""))</f>
        <v>113</v>
      </c>
      <c r="AG290" s="25">
        <f t="shared" si="130"/>
        <v>8</v>
      </c>
      <c r="AH290" s="25" t="str">
        <f t="shared" si="131"/>
        <v>G</v>
      </c>
      <c r="AI290" s="25">
        <f t="shared" si="132"/>
        <v>778</v>
      </c>
      <c r="AJ290" s="25">
        <f t="shared" si="133"/>
        <v>44061</v>
      </c>
      <c r="AK290" s="25" t="str">
        <f t="shared" si="134"/>
        <v>GAYATRI SOLANKI</v>
      </c>
      <c r="AL290" s="25" t="str">
        <f t="shared" si="135"/>
        <v/>
      </c>
      <c r="AM290" s="25" t="str">
        <f t="shared" si="136"/>
        <v>LAXMINARAYAN</v>
      </c>
      <c r="AN290" s="25" t="str">
        <f t="shared" si="137"/>
        <v>SONIYA DEVI</v>
      </c>
      <c r="AO290" s="25" t="str">
        <f t="shared" si="138"/>
        <v>F</v>
      </c>
      <c r="AP290" s="25">
        <f t="shared" si="139"/>
        <v>39595</v>
      </c>
      <c r="AQ290" s="25">
        <f t="shared" si="140"/>
        <v>907</v>
      </c>
      <c r="AR290" s="25" t="str">
        <f t="shared" si="141"/>
        <v/>
      </c>
      <c r="AS290" s="25">
        <f t="shared" si="142"/>
        <v>61</v>
      </c>
      <c r="AT290" s="25">
        <f t="shared" si="143"/>
        <v>54</v>
      </c>
      <c r="AU290" s="25" t="str">
        <f t="shared" si="144"/>
        <v>SC</v>
      </c>
      <c r="AV290" s="25" t="str">
        <f t="shared" si="145"/>
        <v>Hindu</v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8</v>
      </c>
      <c r="B291" s="20" t="str">
        <f>IF('S.D. Paste sheet'!B291="","",'S.D. Paste sheet'!B291)</f>
        <v>G</v>
      </c>
      <c r="C291" s="20">
        <f>IF('S.D. Paste sheet'!C291="","",'S.D. Paste sheet'!C291)</f>
        <v>975</v>
      </c>
      <c r="D291" s="20">
        <f>IF('S.D. Paste sheet'!D291="","",'S.D. Paste sheet'!D291)</f>
        <v>44434</v>
      </c>
      <c r="E291" s="20" t="str">
        <f>IF('S.D. Paste sheet'!E291="","",UPPER('S.D. Paste sheet'!E291))</f>
        <v>HARSHVARDHAN SINGH RAJAWAT</v>
      </c>
      <c r="F291" s="20" t="str">
        <f>IF('S.D. Paste sheet'!F291="","",'S.D. Paste sheet'!F291)</f>
        <v/>
      </c>
      <c r="G291" s="20" t="str">
        <f>IF('S.D. Paste sheet'!G291="","",UPPER('S.D. Paste sheet'!G291))</f>
        <v>VIKRAM SINGH</v>
      </c>
      <c r="H291" s="20" t="str">
        <f>IF('S.D. Paste sheet'!H291="","",UPPER('S.D. Paste sheet'!H291))</f>
        <v>KIRAN KANWAR</v>
      </c>
      <c r="I291" s="20" t="str">
        <f>IF('S.D. Paste sheet'!I291="","",'S.D. Paste sheet'!I291)</f>
        <v>M</v>
      </c>
      <c r="J291" s="20">
        <f>IF('S.D. Paste sheet'!J291="","",'S.D. Paste sheet'!J291)</f>
        <v>39689</v>
      </c>
      <c r="K291" s="20">
        <f>IF('S.D. Paste sheet'!K291="","",'S.D. Paste sheet'!K291)</f>
        <v>908</v>
      </c>
      <c r="L291" s="20" t="str">
        <f>IF('S.D. Paste sheet'!L291="","",'S.D. Paste sheet'!L291)</f>
        <v/>
      </c>
      <c r="M291" s="20">
        <f>IF('S.D. Paste sheet'!M291="","",'S.D. Paste sheet'!M291)</f>
        <v>61</v>
      </c>
      <c r="N291" s="20">
        <f>IF('S.D. Paste sheet'!N291="","",'S.D. Paste sheet'!N291)</f>
        <v>50</v>
      </c>
      <c r="O291" s="20" t="str">
        <f>IF('S.D. Paste sheet'!O291="","",'S.D. Paste sheet'!O291)</f>
        <v>GEN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XXXX0526</v>
      </c>
      <c r="U291" s="20" t="str">
        <f>IF('S.D. Paste sheet'!U291="","",'S.D. Paste sheet'!U291)</f>
        <v/>
      </c>
      <c r="V291" s="20">
        <f>IF('S.D. Paste sheet'!V291="","",'S.D. Paste sheet'!V291)</f>
        <v>8290262704</v>
      </c>
      <c r="W291" s="20" t="str">
        <f>IF('S.D. Paste sheet'!W291="","",'S.D. Paste sheet'!W291)</f>
        <v>GAYTRI NAGAR RAIPUR ROAD,RAIPUR,BAR,306105</v>
      </c>
      <c r="X291" s="20">
        <f>IF('S.D. Paste sheet'!X291="","",'S.D. Paste sheet'!X291)</f>
        <v>240000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14</v>
      </c>
      <c r="AC291" s="20" t="str">
        <f>IF('S.D. Paste sheet'!AC291="","",'S.D. Paste sheet'!AC291)</f>
        <v>None</v>
      </c>
      <c r="AD291" s="20">
        <f>IF('S.D. Paste sheet'!AD291="","",'S.D. Paste sheet'!AD291)</f>
        <v>3</v>
      </c>
      <c r="AE291" s="29"/>
      <c r="AF291">
        <f>IF(AK291="","",IF(AK291&gt;0,COUNT($AG$2:AG291),""))</f>
        <v>114</v>
      </c>
      <c r="AG291" s="25">
        <f t="shared" si="130"/>
        <v>8</v>
      </c>
      <c r="AH291" s="25" t="str">
        <f t="shared" si="131"/>
        <v>G</v>
      </c>
      <c r="AI291" s="25">
        <f t="shared" si="132"/>
        <v>975</v>
      </c>
      <c r="AJ291" s="25">
        <f t="shared" si="133"/>
        <v>44434</v>
      </c>
      <c r="AK291" s="25" t="str">
        <f t="shared" si="134"/>
        <v>HARSHVARDHAN SINGH RAJAWAT</v>
      </c>
      <c r="AL291" s="25" t="str">
        <f t="shared" si="135"/>
        <v/>
      </c>
      <c r="AM291" s="25" t="str">
        <f t="shared" si="136"/>
        <v>VIKRAM SINGH</v>
      </c>
      <c r="AN291" s="25" t="str">
        <f t="shared" si="137"/>
        <v>KIRAN KANWAR</v>
      </c>
      <c r="AO291" s="25" t="str">
        <f t="shared" si="138"/>
        <v>M</v>
      </c>
      <c r="AP291" s="25">
        <f t="shared" si="139"/>
        <v>39689</v>
      </c>
      <c r="AQ291" s="25">
        <f t="shared" si="140"/>
        <v>908</v>
      </c>
      <c r="AR291" s="25" t="str">
        <f t="shared" si="141"/>
        <v/>
      </c>
      <c r="AS291" s="25">
        <f t="shared" si="142"/>
        <v>61</v>
      </c>
      <c r="AT291" s="25">
        <f t="shared" si="143"/>
        <v>50</v>
      </c>
      <c r="AU291" s="25" t="str">
        <f t="shared" si="144"/>
        <v>GEN</v>
      </c>
      <c r="AV291" s="25" t="str">
        <f t="shared" si="145"/>
        <v>Hindu</v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8</v>
      </c>
      <c r="B292" s="20" t="str">
        <f>IF('S.D. Paste sheet'!B292="","",'S.D. Paste sheet'!B292)</f>
        <v>G</v>
      </c>
      <c r="C292" s="20">
        <f>IF('S.D. Paste sheet'!C292="","",'S.D. Paste sheet'!C292)</f>
        <v>235</v>
      </c>
      <c r="D292" s="20">
        <f>IF('S.D. Paste sheet'!D292="","",'S.D. Paste sheet'!D292)</f>
        <v>41873</v>
      </c>
      <c r="E292" s="20" t="str">
        <f>IF('S.D. Paste sheet'!E292="","",UPPER('S.D. Paste sheet'!E292))</f>
        <v>HEENA BANO</v>
      </c>
      <c r="F292" s="20" t="str">
        <f>IF('S.D. Paste sheet'!F292="","",'S.D. Paste sheet'!F292)</f>
        <v/>
      </c>
      <c r="G292" s="20" t="str">
        <f>IF('S.D. Paste sheet'!G292="","",UPPER('S.D. Paste sheet'!G292))</f>
        <v>LALU KHAN</v>
      </c>
      <c r="H292" s="20" t="str">
        <f>IF('S.D. Paste sheet'!H292="","",UPPER('S.D. Paste sheet'!H292))</f>
        <v>AMINA BANU</v>
      </c>
      <c r="I292" s="20" t="str">
        <f>IF('S.D. Paste sheet'!I292="","",'S.D. Paste sheet'!I292)</f>
        <v>F</v>
      </c>
      <c r="J292" s="20">
        <f>IF('S.D. Paste sheet'!J292="","",'S.D. Paste sheet'!J292)</f>
        <v>39052</v>
      </c>
      <c r="K292" s="20">
        <f>IF('S.D. Paste sheet'!K292="","",'S.D. Paste sheet'!K292)</f>
        <v>909</v>
      </c>
      <c r="L292" s="20" t="str">
        <f>IF('S.D. Paste sheet'!L292="","",'S.D. Paste sheet'!L292)</f>
        <v/>
      </c>
      <c r="M292" s="20">
        <f>IF('S.D. Paste sheet'!M292="","",'S.D. Paste sheet'!M292)</f>
        <v>61</v>
      </c>
      <c r="N292" s="20">
        <f>IF('S.D. Paste sheet'!N292="","",'S.D. Paste sheet'!N292)</f>
        <v>40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XXXX5351</v>
      </c>
      <c r="U292" s="20" t="str">
        <f>IF('S.D. Paste sheet'!U292="","",'S.D. Paste sheet'!U292)</f>
        <v>VZXNOJN</v>
      </c>
      <c r="V292" s="20">
        <f>IF('S.D. Paste sheet'!V292="","",'S.D. Paste sheet'!V292)</f>
        <v>8890007371</v>
      </c>
      <c r="W292" s="20" t="str">
        <f>IF('S.D. Paste sheet'!W292="","",'S.D. Paste sheet'!W292)</f>
        <v>miyan magri,RAIPUR,BAR,306105</v>
      </c>
      <c r="X292" s="20">
        <f>IF('S.D. Paste sheet'!X292="","",'S.D. Paste sheet'!X292)</f>
        <v>40000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16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29"/>
      <c r="AF292">
        <f>IF(AK292="","",IF(AK292&gt;0,COUNT($AG$2:AG292),""))</f>
        <v>115</v>
      </c>
      <c r="AG292" s="25">
        <f t="shared" si="130"/>
        <v>8</v>
      </c>
      <c r="AH292" s="25" t="str">
        <f t="shared" si="131"/>
        <v>G</v>
      </c>
      <c r="AI292" s="25">
        <f t="shared" si="132"/>
        <v>235</v>
      </c>
      <c r="AJ292" s="25">
        <f t="shared" si="133"/>
        <v>41873</v>
      </c>
      <c r="AK292" s="25" t="str">
        <f t="shared" si="134"/>
        <v>HEENA BANO</v>
      </c>
      <c r="AL292" s="25" t="str">
        <f t="shared" si="135"/>
        <v/>
      </c>
      <c r="AM292" s="25" t="str">
        <f t="shared" si="136"/>
        <v>LALU KHAN</v>
      </c>
      <c r="AN292" s="25" t="str">
        <f t="shared" si="137"/>
        <v>AMINA BANU</v>
      </c>
      <c r="AO292" s="25" t="str">
        <f t="shared" si="138"/>
        <v>F</v>
      </c>
      <c r="AP292" s="25">
        <f t="shared" si="139"/>
        <v>39052</v>
      </c>
      <c r="AQ292" s="25">
        <f t="shared" si="140"/>
        <v>909</v>
      </c>
      <c r="AR292" s="25" t="str">
        <f t="shared" si="141"/>
        <v/>
      </c>
      <c r="AS292" s="25">
        <f t="shared" si="142"/>
        <v>61</v>
      </c>
      <c r="AT292" s="25">
        <f t="shared" si="143"/>
        <v>40</v>
      </c>
      <c r="AU292" s="25" t="str">
        <f t="shared" si="144"/>
        <v>OBC</v>
      </c>
      <c r="AV292" s="25" t="str">
        <f t="shared" si="145"/>
        <v>Muslim</v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8</v>
      </c>
      <c r="B293" s="20" t="str">
        <f>IF('S.D. Paste sheet'!B293="","",'S.D. Paste sheet'!B293)</f>
        <v>G</v>
      </c>
      <c r="C293" s="20">
        <f>IF('S.D. Paste sheet'!C293="","",'S.D. Paste sheet'!C293)</f>
        <v>966</v>
      </c>
      <c r="D293" s="20">
        <f>IF('S.D. Paste sheet'!D293="","",'S.D. Paste sheet'!D293)</f>
        <v>44433</v>
      </c>
      <c r="E293" s="20" t="str">
        <f>IF('S.D. Paste sheet'!E293="","",UPPER('S.D. Paste sheet'!E293))</f>
        <v>IRFAN KATHAT</v>
      </c>
      <c r="F293" s="20" t="str">
        <f>IF('S.D. Paste sheet'!F293="","",'S.D. Paste sheet'!F293)</f>
        <v/>
      </c>
      <c r="G293" s="20" t="str">
        <f>IF('S.D. Paste sheet'!G293="","",UPPER('S.D. Paste sheet'!G293))</f>
        <v>VINOD KATHAT</v>
      </c>
      <c r="H293" s="20" t="str">
        <f>IF('S.D. Paste sheet'!H293="","",UPPER('S.D. Paste sheet'!H293))</f>
        <v>AMINA</v>
      </c>
      <c r="I293" s="20" t="str">
        <f>IF('S.D. Paste sheet'!I293="","",'S.D. Paste sheet'!I293)</f>
        <v>M</v>
      </c>
      <c r="J293" s="20">
        <f>IF('S.D. Paste sheet'!J293="","",'S.D. Paste sheet'!J293)</f>
        <v>39301</v>
      </c>
      <c r="K293" s="20">
        <f>IF('S.D. Paste sheet'!K293="","",'S.D. Paste sheet'!K293)</f>
        <v>910</v>
      </c>
      <c r="L293" s="20" t="str">
        <f>IF('S.D. Paste sheet'!L293="","",'S.D. Paste sheet'!L293)</f>
        <v/>
      </c>
      <c r="M293" s="20">
        <f>IF('S.D. Paste sheet'!M293="","",'S.D. Paste sheet'!M293)</f>
        <v>61</v>
      </c>
      <c r="N293" s="20">
        <f>IF('S.D. Paste sheet'!N293="","",'S.D. Paste sheet'!N293)</f>
        <v>52</v>
      </c>
      <c r="O293" s="20" t="str">
        <f>IF('S.D. Paste sheet'!O293="","",'S.D. Paste sheet'!O293)</f>
        <v>OBC</v>
      </c>
      <c r="P293" s="20" t="str">
        <f>IF('S.D. Paste sheet'!P293="","",'S.D. Paste sheet'!P293)</f>
        <v>Muslim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XXXX1286</v>
      </c>
      <c r="U293" s="20" t="str">
        <f>IF('S.D. Paste sheet'!U293="","",'S.D. Paste sheet'!U293)</f>
        <v>VTGHCPP</v>
      </c>
      <c r="V293" s="20">
        <f>IF('S.D. Paste sheet'!V293="","",'S.D. Paste sheet'!V293)</f>
        <v>8769307574</v>
      </c>
      <c r="W293" s="20" t="str">
        <f>IF('S.D. Paste sheet'!W293="","",'S.D. Paste sheet'!W293)</f>
        <v>BINDIHALAR ,SODPURA,RAIPUR,NANANA,306102</v>
      </c>
      <c r="X293" s="20">
        <f>IF('S.D. Paste sheet'!X293="","",'S.D. Paste sheet'!X293)</f>
        <v>350000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Yes</v>
      </c>
      <c r="AB293" s="20">
        <f>IF('S.D. Paste sheet'!AB293="","",'S.D. Paste sheet'!AB293)</f>
        <v>15</v>
      </c>
      <c r="AC293" s="20" t="str">
        <f>IF('S.D. Paste sheet'!AC293="","",'S.D. Paste sheet'!AC293)</f>
        <v>None</v>
      </c>
      <c r="AD293" s="20">
        <f>IF('S.D. Paste sheet'!AD293="","",'S.D. Paste sheet'!AD293)</f>
        <v>15</v>
      </c>
      <c r="AE293" s="29"/>
      <c r="AF293">
        <f>IF(AK293="","",IF(AK293&gt;0,COUNT($AG$2:AG293),""))</f>
        <v>116</v>
      </c>
      <c r="AG293" s="25">
        <f t="shared" si="130"/>
        <v>8</v>
      </c>
      <c r="AH293" s="25" t="str">
        <f t="shared" si="131"/>
        <v>G</v>
      </c>
      <c r="AI293" s="25">
        <f t="shared" si="132"/>
        <v>966</v>
      </c>
      <c r="AJ293" s="25">
        <f t="shared" si="133"/>
        <v>44433</v>
      </c>
      <c r="AK293" s="25" t="str">
        <f t="shared" si="134"/>
        <v>IRFAN KATHAT</v>
      </c>
      <c r="AL293" s="25" t="str">
        <f t="shared" si="135"/>
        <v/>
      </c>
      <c r="AM293" s="25" t="str">
        <f t="shared" si="136"/>
        <v>VINOD KATHAT</v>
      </c>
      <c r="AN293" s="25" t="str">
        <f t="shared" si="137"/>
        <v>AMINA</v>
      </c>
      <c r="AO293" s="25" t="str">
        <f t="shared" si="138"/>
        <v>M</v>
      </c>
      <c r="AP293" s="25">
        <f t="shared" si="139"/>
        <v>39301</v>
      </c>
      <c r="AQ293" s="25">
        <f t="shared" si="140"/>
        <v>910</v>
      </c>
      <c r="AR293" s="25" t="str">
        <f t="shared" si="141"/>
        <v/>
      </c>
      <c r="AS293" s="25">
        <f t="shared" si="142"/>
        <v>61</v>
      </c>
      <c r="AT293" s="25">
        <f t="shared" si="143"/>
        <v>52</v>
      </c>
      <c r="AU293" s="25" t="str">
        <f t="shared" si="144"/>
        <v>OBC</v>
      </c>
      <c r="AV293" s="25" t="str">
        <f t="shared" si="145"/>
        <v>Muslim</v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8</v>
      </c>
      <c r="B294" s="20" t="str">
        <f>IF('S.D. Paste sheet'!B294="","",'S.D. Paste sheet'!B294)</f>
        <v>H</v>
      </c>
      <c r="C294" s="20">
        <f>IF('S.D. Paste sheet'!C294="","",'S.D. Paste sheet'!C294)</f>
        <v>545</v>
      </c>
      <c r="D294" s="20">
        <f>IF('S.D. Paste sheet'!D294="","",'S.D. Paste sheet'!D294)</f>
        <v>43306</v>
      </c>
      <c r="E294" s="20" t="str">
        <f>IF('S.D. Paste sheet'!E294="","",UPPER('S.D. Paste sheet'!E294))</f>
        <v>ISHIKA</v>
      </c>
      <c r="F294" s="20" t="str">
        <f>IF('S.D. Paste sheet'!F294="","",'S.D. Paste sheet'!F294)</f>
        <v/>
      </c>
      <c r="G294" s="20" t="str">
        <f>IF('S.D. Paste sheet'!G294="","",UPPER('S.D. Paste sheet'!G294))</f>
        <v>NAND KISHOR</v>
      </c>
      <c r="H294" s="20" t="str">
        <f>IF('S.D. Paste sheet'!H294="","",UPPER('S.D. Paste sheet'!H294))</f>
        <v>LEELA</v>
      </c>
      <c r="I294" s="20" t="str">
        <f>IF('S.D. Paste sheet'!I294="","",'S.D. Paste sheet'!I294)</f>
        <v>F</v>
      </c>
      <c r="J294" s="20">
        <f>IF('S.D. Paste sheet'!J294="","",'S.D. Paste sheet'!J294)</f>
        <v>39465</v>
      </c>
      <c r="K294" s="20">
        <f>IF('S.D. Paste sheet'!K294="","",'S.D. Paste sheet'!K294)</f>
        <v>911</v>
      </c>
      <c r="L294" s="20" t="str">
        <f>IF('S.D. Paste sheet'!L294="","",'S.D. Paste sheet'!L294)</f>
        <v/>
      </c>
      <c r="M294" s="20">
        <f>IF('S.D. Paste sheet'!M294="","",'S.D. Paste sheet'!M294)</f>
        <v>61</v>
      </c>
      <c r="N294" s="20">
        <f>IF('S.D. Paste sheet'!N294="","",'S.D. Paste sheet'!N294)</f>
        <v>61</v>
      </c>
      <c r="O294" s="20" t="str">
        <f>IF('S.D. Paste sheet'!O294="","",'S.D. Paste sheet'!O294)</f>
        <v>SC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XXXX1981</v>
      </c>
      <c r="U294" s="20" t="str">
        <f>IF('S.D. Paste sheet'!U294="","",'S.D. Paste sheet'!U294)</f>
        <v>YIKOWEC</v>
      </c>
      <c r="V294" s="20">
        <f>IF('S.D. Paste sheet'!V294="","",'S.D. Paste sheet'!V294)</f>
        <v>9268107055</v>
      </c>
      <c r="W294" s="20" t="str">
        <f>IF('S.D. Paste sheet'!W294="","",'S.D. Paste sheet'!W294)</f>
        <v>AYODHYA COLONY BAR,RAIPUR,BAR,306105</v>
      </c>
      <c r="X294" s="20">
        <f>IF('S.D. Paste sheet'!X294="","",'S.D. Paste sheet'!X294)</f>
        <v>36000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14</v>
      </c>
      <c r="AC294" s="20" t="str">
        <f>IF('S.D. Paste sheet'!AC294="","",'S.D. Paste sheet'!AC294)</f>
        <v>None</v>
      </c>
      <c r="AD294" s="20">
        <f>IF('S.D. Paste sheet'!AD294="","",'S.D. Paste sheet'!AD294)</f>
        <v>2</v>
      </c>
      <c r="AE294" s="29"/>
      <c r="AF294">
        <f>IF(AK294="","",IF(AK294&gt;0,COUNT($AG$2:AG294),""))</f>
        <v>117</v>
      </c>
      <c r="AG294" s="25">
        <f t="shared" si="130"/>
        <v>8</v>
      </c>
      <c r="AH294" s="25" t="str">
        <f t="shared" si="131"/>
        <v>H</v>
      </c>
      <c r="AI294" s="25">
        <f t="shared" si="132"/>
        <v>545</v>
      </c>
      <c r="AJ294" s="25">
        <f t="shared" si="133"/>
        <v>43306</v>
      </c>
      <c r="AK294" s="25" t="str">
        <f t="shared" si="134"/>
        <v>ISHIKA</v>
      </c>
      <c r="AL294" s="25" t="str">
        <f t="shared" si="135"/>
        <v/>
      </c>
      <c r="AM294" s="25" t="str">
        <f t="shared" si="136"/>
        <v>NAND KISHOR</v>
      </c>
      <c r="AN294" s="25" t="str">
        <f t="shared" si="137"/>
        <v>LEELA</v>
      </c>
      <c r="AO294" s="25" t="str">
        <f t="shared" si="138"/>
        <v>F</v>
      </c>
      <c r="AP294" s="25">
        <f t="shared" si="139"/>
        <v>39465</v>
      </c>
      <c r="AQ294" s="25">
        <f t="shared" si="140"/>
        <v>911</v>
      </c>
      <c r="AR294" s="25" t="str">
        <f t="shared" si="141"/>
        <v/>
      </c>
      <c r="AS294" s="25">
        <f t="shared" si="142"/>
        <v>61</v>
      </c>
      <c r="AT294" s="25">
        <f t="shared" si="143"/>
        <v>61</v>
      </c>
      <c r="AU294" s="25" t="str">
        <f t="shared" si="144"/>
        <v>SC</v>
      </c>
      <c r="AV294" s="25" t="str">
        <f t="shared" si="145"/>
        <v>Hindu</v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8</v>
      </c>
      <c r="B295" s="20" t="str">
        <f>IF('S.D. Paste sheet'!B295="","",'S.D. Paste sheet'!B295)</f>
        <v>H</v>
      </c>
      <c r="C295" s="20">
        <f>IF('S.D. Paste sheet'!C295="","",'S.D. Paste sheet'!C295)</f>
        <v>781</v>
      </c>
      <c r="D295" s="20">
        <f>IF('S.D. Paste sheet'!D295="","",'S.D. Paste sheet'!D295)</f>
        <v>44061</v>
      </c>
      <c r="E295" s="20" t="str">
        <f>IF('S.D. Paste sheet'!E295="","",UPPER('S.D. Paste sheet'!E295))</f>
        <v>JAI KRISHANA</v>
      </c>
      <c r="F295" s="20" t="str">
        <f>IF('S.D. Paste sheet'!F295="","",'S.D. Paste sheet'!F295)</f>
        <v/>
      </c>
      <c r="G295" s="20" t="str">
        <f>IF('S.D. Paste sheet'!G295="","",UPPER('S.D. Paste sheet'!G295))</f>
        <v>JETHA RAM</v>
      </c>
      <c r="H295" s="20" t="str">
        <f>IF('S.D. Paste sheet'!H295="","",UPPER('S.D. Paste sheet'!H295))</f>
        <v>HEMLATA</v>
      </c>
      <c r="I295" s="20" t="str">
        <f>IF('S.D. Paste sheet'!I295="","",'S.D. Paste sheet'!I295)</f>
        <v>M</v>
      </c>
      <c r="J295" s="20">
        <f>IF('S.D. Paste sheet'!J295="","",'S.D. Paste sheet'!J295)</f>
        <v>38992</v>
      </c>
      <c r="K295" s="20">
        <f>IF('S.D. Paste sheet'!K295="","",'S.D. Paste sheet'!K295)</f>
        <v>912</v>
      </c>
      <c r="L295" s="20" t="str">
        <f>IF('S.D. Paste sheet'!L295="","",'S.D. Paste sheet'!L295)</f>
        <v/>
      </c>
      <c r="M295" s="20">
        <f>IF('S.D. Paste sheet'!M295="","",'S.D. Paste sheet'!M295)</f>
        <v>61</v>
      </c>
      <c r="N295" s="20">
        <f>IF('S.D. Paste sheet'!N295="","",'S.D. Paste sheet'!N295)</f>
        <v>53</v>
      </c>
      <c r="O295" s="20" t="str">
        <f>IF('S.D. Paste sheet'!O295="","",'S.D. Paste sheet'!O295)</f>
        <v>OBC</v>
      </c>
      <c r="P295" s="20" t="str">
        <f>IF('S.D. Paste sheet'!P295="","",'S.D. Paste sheet'!P295)</f>
        <v>Hindu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XXXX8306</v>
      </c>
      <c r="U295" s="20" t="str">
        <f>IF('S.D. Paste sheet'!U295="","",'S.D. Paste sheet'!U295)</f>
        <v>BCFSWCF</v>
      </c>
      <c r="V295" s="20">
        <f>IF('S.D. Paste sheet'!V295="","",'S.D. Paste sheet'!V295)</f>
        <v>9571538585</v>
      </c>
      <c r="W295" s="20" t="str">
        <f>IF('S.D. Paste sheet'!W295="","",'S.D. Paste sheet'!W295)</f>
        <v>MEGHARDA ROAD,RAIPUR,BAR,306105</v>
      </c>
      <c r="X295" s="20">
        <f>IF('S.D. Paste sheet'!X295="","",'S.D. Paste sheet'!X295)</f>
        <v>100000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No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29"/>
      <c r="AF295">
        <f>IF(AK295="","",IF(AK295&gt;0,COUNT($AG$2:AG295),""))</f>
        <v>118</v>
      </c>
      <c r="AG295" s="25">
        <f t="shared" si="130"/>
        <v>8</v>
      </c>
      <c r="AH295" s="25" t="str">
        <f t="shared" si="131"/>
        <v>H</v>
      </c>
      <c r="AI295" s="25">
        <f t="shared" si="132"/>
        <v>781</v>
      </c>
      <c r="AJ295" s="25">
        <f t="shared" si="133"/>
        <v>44061</v>
      </c>
      <c r="AK295" s="25" t="str">
        <f t="shared" si="134"/>
        <v>JAI KRISHANA</v>
      </c>
      <c r="AL295" s="25" t="str">
        <f t="shared" si="135"/>
        <v/>
      </c>
      <c r="AM295" s="25" t="str">
        <f t="shared" si="136"/>
        <v>JETHA RAM</v>
      </c>
      <c r="AN295" s="25" t="str">
        <f t="shared" si="137"/>
        <v>HEMLATA</v>
      </c>
      <c r="AO295" s="25" t="str">
        <f t="shared" si="138"/>
        <v>M</v>
      </c>
      <c r="AP295" s="25">
        <f t="shared" si="139"/>
        <v>38992</v>
      </c>
      <c r="AQ295" s="25">
        <f t="shared" si="140"/>
        <v>912</v>
      </c>
      <c r="AR295" s="25" t="str">
        <f t="shared" si="141"/>
        <v/>
      </c>
      <c r="AS295" s="25">
        <f t="shared" si="142"/>
        <v>61</v>
      </c>
      <c r="AT295" s="25">
        <f t="shared" si="143"/>
        <v>53</v>
      </c>
      <c r="AU295" s="25" t="str">
        <f t="shared" si="144"/>
        <v>OBC</v>
      </c>
      <c r="AV295" s="25" t="str">
        <f t="shared" si="145"/>
        <v>Hindu</v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8</v>
      </c>
      <c r="B296" s="20" t="str">
        <f>IF('S.D. Paste sheet'!B296="","",'S.D. Paste sheet'!B296)</f>
        <v>H</v>
      </c>
      <c r="C296" s="20">
        <f>IF('S.D. Paste sheet'!C296="","",'S.D. Paste sheet'!C296)</f>
        <v>872</v>
      </c>
      <c r="D296" s="20">
        <f>IF('S.D. Paste sheet'!D296="","",'S.D. Paste sheet'!D296)</f>
        <v>42195</v>
      </c>
      <c r="E296" s="20" t="str">
        <f>IF('S.D. Paste sheet'!E296="","",UPPER('S.D. Paste sheet'!E296))</f>
        <v>KAMLESH BHATI</v>
      </c>
      <c r="F296" s="20" t="str">
        <f>IF('S.D. Paste sheet'!F296="","",'S.D. Paste sheet'!F296)</f>
        <v/>
      </c>
      <c r="G296" s="20" t="str">
        <f>IF('S.D. Paste sheet'!G296="","",UPPER('S.D. Paste sheet'!G296))</f>
        <v>OM PRAKASH</v>
      </c>
      <c r="H296" s="20" t="str">
        <f>IF('S.D. Paste sheet'!H296="","",UPPER('S.D. Paste sheet'!H296))</f>
        <v>KANYA DEVI</v>
      </c>
      <c r="I296" s="20" t="str">
        <f>IF('S.D. Paste sheet'!I296="","",'S.D. Paste sheet'!I296)</f>
        <v>M</v>
      </c>
      <c r="J296" s="20">
        <f>IF('S.D. Paste sheet'!J296="","",'S.D. Paste sheet'!J296)</f>
        <v>39215</v>
      </c>
      <c r="K296" s="20">
        <f>IF('S.D. Paste sheet'!K296="","",'S.D. Paste sheet'!K296)</f>
        <v>913</v>
      </c>
      <c r="L296" s="20" t="str">
        <f>IF('S.D. Paste sheet'!L296="","",'S.D. Paste sheet'!L296)</f>
        <v/>
      </c>
      <c r="M296" s="20">
        <f>IF('S.D. Paste sheet'!M296="","",'S.D. Paste sheet'!M296)</f>
        <v>61</v>
      </c>
      <c r="N296" s="20">
        <f>IF('S.D. Paste sheet'!N296="","",'S.D. Paste sheet'!N296)</f>
        <v>59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XXXX6515</v>
      </c>
      <c r="U296" s="20">
        <f>IF('S.D. Paste sheet'!U296="","",'S.D. Paste sheet'!U296)</f>
        <v>4728475</v>
      </c>
      <c r="V296" s="20">
        <f>IF('S.D. Paste sheet'!V296="","",'S.D. Paste sheet'!V296)</f>
        <v>9928790822</v>
      </c>
      <c r="W296" s="20" t="str">
        <f>IF('S.D. Paste sheet'!W296="","",'S.D. Paste sheet'!W296)</f>
        <v>dholidhed,raipur,biratiya kala,306105</v>
      </c>
      <c r="X296" s="20">
        <f>IF('S.D. Paste sheet'!X296="","",'S.D. Paste sheet'!X296)</f>
        <v>48000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0.3</v>
      </c>
      <c r="AE296" s="29"/>
      <c r="AF296">
        <f>IF(AK296="","",IF(AK296&gt;0,COUNT($AG$2:AG296),""))</f>
        <v>119</v>
      </c>
      <c r="AG296" s="25">
        <f t="shared" si="130"/>
        <v>8</v>
      </c>
      <c r="AH296" s="25" t="str">
        <f t="shared" si="131"/>
        <v>H</v>
      </c>
      <c r="AI296" s="25">
        <f t="shared" si="132"/>
        <v>872</v>
      </c>
      <c r="AJ296" s="25">
        <f t="shared" si="133"/>
        <v>42195</v>
      </c>
      <c r="AK296" s="25" t="str">
        <f t="shared" si="134"/>
        <v>KAMLESH BHATI</v>
      </c>
      <c r="AL296" s="25" t="str">
        <f t="shared" si="135"/>
        <v/>
      </c>
      <c r="AM296" s="25" t="str">
        <f t="shared" si="136"/>
        <v>OM PRAKASH</v>
      </c>
      <c r="AN296" s="25" t="str">
        <f t="shared" si="137"/>
        <v>KANYA DEVI</v>
      </c>
      <c r="AO296" s="25" t="str">
        <f t="shared" si="138"/>
        <v>M</v>
      </c>
      <c r="AP296" s="25">
        <f t="shared" si="139"/>
        <v>39215</v>
      </c>
      <c r="AQ296" s="25">
        <f t="shared" si="140"/>
        <v>913</v>
      </c>
      <c r="AR296" s="25" t="str">
        <f t="shared" si="141"/>
        <v/>
      </c>
      <c r="AS296" s="25">
        <f t="shared" si="142"/>
        <v>61</v>
      </c>
      <c r="AT296" s="25">
        <f t="shared" si="143"/>
        <v>59</v>
      </c>
      <c r="AU296" s="25" t="str">
        <f t="shared" si="144"/>
        <v>OBC</v>
      </c>
      <c r="AV296" s="25" t="str">
        <f t="shared" si="145"/>
        <v>Hindu</v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8</v>
      </c>
      <c r="B297" s="20" t="str">
        <f>IF('S.D. Paste sheet'!B297="","",'S.D. Paste sheet'!B297)</f>
        <v>H</v>
      </c>
      <c r="C297" s="20">
        <f>IF('S.D. Paste sheet'!C297="","",'S.D. Paste sheet'!C297)</f>
        <v>779</v>
      </c>
      <c r="D297" s="20">
        <f>IF('S.D. Paste sheet'!D297="","",'S.D. Paste sheet'!D297)</f>
        <v>44061</v>
      </c>
      <c r="E297" s="20" t="str">
        <f>IF('S.D. Paste sheet'!E297="","",UPPER('S.D. Paste sheet'!E297))</f>
        <v>KHUSHI CHOUHAN</v>
      </c>
      <c r="F297" s="20" t="str">
        <f>IF('S.D. Paste sheet'!F297="","",'S.D. Paste sheet'!F297)</f>
        <v/>
      </c>
      <c r="G297" s="20" t="str">
        <f>IF('S.D. Paste sheet'!G297="","",UPPER('S.D. Paste sheet'!G297))</f>
        <v>ASHOK CHOUHAN</v>
      </c>
      <c r="H297" s="20" t="str">
        <f>IF('S.D. Paste sheet'!H297="","",UPPER('S.D. Paste sheet'!H297))</f>
        <v>SAHAYATA</v>
      </c>
      <c r="I297" s="20" t="str">
        <f>IF('S.D. Paste sheet'!I297="","",'S.D. Paste sheet'!I297)</f>
        <v>F</v>
      </c>
      <c r="J297" s="20">
        <f>IF('S.D. Paste sheet'!J297="","",'S.D. Paste sheet'!J297)</f>
        <v>39483</v>
      </c>
      <c r="K297" s="20">
        <f>IF('S.D. Paste sheet'!K297="","",'S.D. Paste sheet'!K297)</f>
        <v>914</v>
      </c>
      <c r="L297" s="20" t="str">
        <f>IF('S.D. Paste sheet'!L297="","",'S.D. Paste sheet'!L297)</f>
        <v/>
      </c>
      <c r="M297" s="20">
        <f>IF('S.D. Paste sheet'!M297="","",'S.D. Paste sheet'!M297)</f>
        <v>61</v>
      </c>
      <c r="N297" s="20">
        <f>IF('S.D. Paste sheet'!N297="","",'S.D. Paste sheet'!N297)</f>
        <v>58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XXXX8690</v>
      </c>
      <c r="U297" s="20" t="str">
        <f>IF('S.D. Paste sheet'!U297="","",'S.D. Paste sheet'!U297)</f>
        <v/>
      </c>
      <c r="V297" s="20">
        <f>IF('S.D. Paste sheet'!V297="","",'S.D. Paste sheet'!V297)</f>
        <v>9799821716</v>
      </c>
      <c r="W297" s="20" t="str">
        <f>IF('S.D. Paste sheet'!W297="","",'S.D. Paste sheet'!W297)</f>
        <v>JODHPUR ROAD NEAR BUS STAND,RAIPUR,BAR,306105</v>
      </c>
      <c r="X297" s="20">
        <f>IF('S.D. Paste sheet'!X297="","",'S.D. Paste sheet'!X297)</f>
        <v>240000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14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>
        <f>IF(AK297="","",IF(AK297&gt;0,COUNT($AG$2:AG297),""))</f>
        <v>120</v>
      </c>
      <c r="AG297" s="25">
        <f t="shared" si="130"/>
        <v>8</v>
      </c>
      <c r="AH297" s="25" t="str">
        <f t="shared" si="131"/>
        <v>H</v>
      </c>
      <c r="AI297" s="25">
        <f t="shared" si="132"/>
        <v>779</v>
      </c>
      <c r="AJ297" s="25">
        <f t="shared" si="133"/>
        <v>44061</v>
      </c>
      <c r="AK297" s="25" t="str">
        <f t="shared" si="134"/>
        <v>KHUSHI CHOUHAN</v>
      </c>
      <c r="AL297" s="25" t="str">
        <f t="shared" si="135"/>
        <v/>
      </c>
      <c r="AM297" s="25" t="str">
        <f t="shared" si="136"/>
        <v>ASHOK CHOUHAN</v>
      </c>
      <c r="AN297" s="25" t="str">
        <f t="shared" si="137"/>
        <v>SAHAYATA</v>
      </c>
      <c r="AO297" s="25" t="str">
        <f t="shared" si="138"/>
        <v>F</v>
      </c>
      <c r="AP297" s="25">
        <f t="shared" si="139"/>
        <v>39483</v>
      </c>
      <c r="AQ297" s="25">
        <f t="shared" si="140"/>
        <v>914</v>
      </c>
      <c r="AR297" s="25" t="str">
        <f t="shared" si="141"/>
        <v/>
      </c>
      <c r="AS297" s="25">
        <f t="shared" si="142"/>
        <v>61</v>
      </c>
      <c r="AT297" s="25">
        <f t="shared" si="143"/>
        <v>58</v>
      </c>
      <c r="AU297" s="25" t="str">
        <f t="shared" si="144"/>
        <v>OBC</v>
      </c>
      <c r="AV297" s="25" t="str">
        <f t="shared" si="145"/>
        <v>Hindu</v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8</v>
      </c>
      <c r="B298" s="20" t="str">
        <f>IF('S.D. Paste sheet'!B298="","",'S.D. Paste sheet'!B298)</f>
        <v>H</v>
      </c>
      <c r="C298" s="20">
        <f>IF('S.D. Paste sheet'!C298="","",'S.D. Paste sheet'!C298)</f>
        <v>780</v>
      </c>
      <c r="D298" s="20">
        <f>IF('S.D. Paste sheet'!D298="","",'S.D. Paste sheet'!D298)</f>
        <v>44061</v>
      </c>
      <c r="E298" s="20" t="str">
        <f>IF('S.D. Paste sheet'!E298="","",UPPER('S.D. Paste sheet'!E298))</f>
        <v>KUSHWANT SINGH RATHORE</v>
      </c>
      <c r="F298" s="20" t="str">
        <f>IF('S.D. Paste sheet'!F298="","",'S.D. Paste sheet'!F298)</f>
        <v/>
      </c>
      <c r="G298" s="20" t="str">
        <f>IF('S.D. Paste sheet'!G298="","",UPPER('S.D. Paste sheet'!G298))</f>
        <v>TEJ SINGH RATHORE</v>
      </c>
      <c r="H298" s="20" t="str">
        <f>IF('S.D. Paste sheet'!H298="","",UPPER('S.D. Paste sheet'!H298))</f>
        <v>MAHENDRA KANWAR</v>
      </c>
      <c r="I298" s="20" t="str">
        <f>IF('S.D. Paste sheet'!I298="","",'S.D. Paste sheet'!I298)</f>
        <v>M</v>
      </c>
      <c r="J298" s="20">
        <f>IF('S.D. Paste sheet'!J298="","",'S.D. Paste sheet'!J298)</f>
        <v>39194</v>
      </c>
      <c r="K298" s="20">
        <f>IF('S.D. Paste sheet'!K298="","",'S.D. Paste sheet'!K298)</f>
        <v>915</v>
      </c>
      <c r="L298" s="20" t="str">
        <f>IF('S.D. Paste sheet'!L298="","",'S.D. Paste sheet'!L298)</f>
        <v/>
      </c>
      <c r="M298" s="20">
        <f>IF('S.D. Paste sheet'!M298="","",'S.D. Paste sheet'!M298)</f>
        <v>61</v>
      </c>
      <c r="N298" s="20">
        <f>IF('S.D. Paste sheet'!N298="","",'S.D. Paste sheet'!N298)</f>
        <v>56</v>
      </c>
      <c r="O298" s="20" t="str">
        <f>IF('S.D. Paste sheet'!O298="","",'S.D. Paste sheet'!O298)</f>
        <v>GEN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XXXX6225</v>
      </c>
      <c r="U298" s="20" t="str">
        <f>IF('S.D. Paste sheet'!U298="","",'S.D. Paste sheet'!U298)</f>
        <v/>
      </c>
      <c r="V298" s="20">
        <f>IF('S.D. Paste sheet'!V298="","",'S.D. Paste sheet'!V298)</f>
        <v>9784767049</v>
      </c>
      <c r="W298" s="20" t="str">
        <f>IF('S.D. Paste sheet'!W298="","",'S.D. Paste sheet'!W298)</f>
        <v>THAKUR JI KE MANDIR KE SAMNE DHULKOT,RAIPUR,BAR,306105</v>
      </c>
      <c r="X298" s="20">
        <f>IF('S.D. Paste sheet'!X298="","",'S.D. Paste sheet'!X298)</f>
        <v>120000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15</v>
      </c>
      <c r="AC298" s="20" t="str">
        <f>IF('S.D. Paste sheet'!AC298="","",'S.D. Paste sheet'!AC298)</f>
        <v>None</v>
      </c>
      <c r="AD298" s="20">
        <f>IF('S.D. Paste sheet'!AD298="","",'S.D. Paste sheet'!AD298)</f>
        <v>0</v>
      </c>
      <c r="AE298" s="29"/>
      <c r="AF298">
        <f>IF(AK298="","",IF(AK298&gt;0,COUNT($AG$2:AG298),""))</f>
        <v>121</v>
      </c>
      <c r="AG298" s="25">
        <f t="shared" si="130"/>
        <v>8</v>
      </c>
      <c r="AH298" s="25" t="str">
        <f t="shared" si="131"/>
        <v>H</v>
      </c>
      <c r="AI298" s="25">
        <f t="shared" si="132"/>
        <v>780</v>
      </c>
      <c r="AJ298" s="25">
        <f t="shared" si="133"/>
        <v>44061</v>
      </c>
      <c r="AK298" s="25" t="str">
        <f t="shared" si="134"/>
        <v>KUSHWANT SINGH RATHORE</v>
      </c>
      <c r="AL298" s="25" t="str">
        <f t="shared" si="135"/>
        <v/>
      </c>
      <c r="AM298" s="25" t="str">
        <f t="shared" si="136"/>
        <v>TEJ SINGH RATHORE</v>
      </c>
      <c r="AN298" s="25" t="str">
        <f t="shared" si="137"/>
        <v>MAHENDRA KANWAR</v>
      </c>
      <c r="AO298" s="25" t="str">
        <f t="shared" si="138"/>
        <v>M</v>
      </c>
      <c r="AP298" s="25">
        <f t="shared" si="139"/>
        <v>39194</v>
      </c>
      <c r="AQ298" s="25">
        <f t="shared" si="140"/>
        <v>915</v>
      </c>
      <c r="AR298" s="25" t="str">
        <f t="shared" si="141"/>
        <v/>
      </c>
      <c r="AS298" s="25">
        <f t="shared" si="142"/>
        <v>61</v>
      </c>
      <c r="AT298" s="25">
        <f t="shared" si="143"/>
        <v>56</v>
      </c>
      <c r="AU298" s="25" t="str">
        <f t="shared" si="144"/>
        <v>GEN</v>
      </c>
      <c r="AV298" s="25" t="str">
        <f t="shared" si="145"/>
        <v>Hindu</v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8</v>
      </c>
      <c r="B299" s="20" t="str">
        <f>IF('S.D. Paste sheet'!B299="","",'S.D. Paste sheet'!B299)</f>
        <v>H</v>
      </c>
      <c r="C299" s="20">
        <f>IF('S.D. Paste sheet'!C299="","",'S.D. Paste sheet'!C299)</f>
        <v>974</v>
      </c>
      <c r="D299" s="20">
        <f>IF('S.D. Paste sheet'!D299="","",'S.D. Paste sheet'!D299)</f>
        <v>44434</v>
      </c>
      <c r="E299" s="20" t="str">
        <f>IF('S.D. Paste sheet'!E299="","",UPPER('S.D. Paste sheet'!E299))</f>
        <v>MANISH PAL GURJAR</v>
      </c>
      <c r="F299" s="20" t="str">
        <f>IF('S.D. Paste sheet'!F299="","",'S.D. Paste sheet'!F299)</f>
        <v/>
      </c>
      <c r="G299" s="20" t="str">
        <f>IF('S.D. Paste sheet'!G299="","",UPPER('S.D. Paste sheet'!G299))</f>
        <v>SUKHA RAM</v>
      </c>
      <c r="H299" s="20" t="str">
        <f>IF('S.D. Paste sheet'!H299="","",UPPER('S.D. Paste sheet'!H299))</f>
        <v>SONU</v>
      </c>
      <c r="I299" s="20" t="str">
        <f>IF('S.D. Paste sheet'!I299="","",'S.D. Paste sheet'!I299)</f>
        <v>M</v>
      </c>
      <c r="J299" s="20">
        <f>IF('S.D. Paste sheet'!J299="","",'S.D. Paste sheet'!J299)</f>
        <v>39634</v>
      </c>
      <c r="K299" s="20">
        <f>IF('S.D. Paste sheet'!K299="","",'S.D. Paste sheet'!K299)</f>
        <v>916</v>
      </c>
      <c r="L299" s="20" t="str">
        <f>IF('S.D. Paste sheet'!L299="","",'S.D. Paste sheet'!L299)</f>
        <v/>
      </c>
      <c r="M299" s="20">
        <f>IF('S.D. Paste sheet'!M299="","",'S.D. Paste sheet'!M299)</f>
        <v>61</v>
      </c>
      <c r="N299" s="20">
        <f>IF('S.D. Paste sheet'!N299="","",'S.D. Paste sheet'!N299)</f>
        <v>58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XXXX9731</v>
      </c>
      <c r="U299" s="20" t="str">
        <f>IF('S.D. Paste sheet'!U299="","",'S.D. Paste sheet'!U299)</f>
        <v/>
      </c>
      <c r="V299" s="20">
        <f>IF('S.D. Paste sheet'!V299="","",'S.D. Paste sheet'!V299)</f>
        <v>9928884625</v>
      </c>
      <c r="W299" s="20" t="str">
        <f>IF('S.D. Paste sheet'!W299="","",'S.D. Paste sheet'!W299)</f>
        <v>GUJRO KI DHANI,RAIPUR,JHALA KI CHOKI,306105</v>
      </c>
      <c r="X299" s="20">
        <f>IF('S.D. Paste sheet'!X299="","",'S.D. Paste sheet'!X299)</f>
        <v>60000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14</v>
      </c>
      <c r="AC299" s="20" t="str">
        <f>IF('S.D. Paste sheet'!AC299="","",'S.D. Paste sheet'!AC299)</f>
        <v>None</v>
      </c>
      <c r="AD299" s="20">
        <f>IF('S.D. Paste sheet'!AD299="","",'S.D. Paste sheet'!AD299)</f>
        <v>4</v>
      </c>
      <c r="AE299" s="29"/>
      <c r="AF299">
        <f>IF(AK299="","",IF(AK299&gt;0,COUNT($AG$2:AG299),""))</f>
        <v>122</v>
      </c>
      <c r="AG299" s="25">
        <f t="shared" si="130"/>
        <v>8</v>
      </c>
      <c r="AH299" s="25" t="str">
        <f t="shared" si="131"/>
        <v>H</v>
      </c>
      <c r="AI299" s="25">
        <f t="shared" si="132"/>
        <v>974</v>
      </c>
      <c r="AJ299" s="25">
        <f t="shared" si="133"/>
        <v>44434</v>
      </c>
      <c r="AK299" s="25" t="str">
        <f t="shared" si="134"/>
        <v>MANISH PAL GURJAR</v>
      </c>
      <c r="AL299" s="25" t="str">
        <f t="shared" si="135"/>
        <v/>
      </c>
      <c r="AM299" s="25" t="str">
        <f t="shared" si="136"/>
        <v>SUKHA RAM</v>
      </c>
      <c r="AN299" s="25" t="str">
        <f t="shared" si="137"/>
        <v>SONU</v>
      </c>
      <c r="AO299" s="25" t="str">
        <f t="shared" si="138"/>
        <v>M</v>
      </c>
      <c r="AP299" s="25">
        <f t="shared" si="139"/>
        <v>39634</v>
      </c>
      <c r="AQ299" s="25">
        <f t="shared" si="140"/>
        <v>916</v>
      </c>
      <c r="AR299" s="25" t="str">
        <f t="shared" si="141"/>
        <v/>
      </c>
      <c r="AS299" s="25">
        <f t="shared" si="142"/>
        <v>61</v>
      </c>
      <c r="AT299" s="25">
        <f t="shared" si="143"/>
        <v>58</v>
      </c>
      <c r="AU299" s="25" t="str">
        <f t="shared" si="144"/>
        <v>OBC</v>
      </c>
      <c r="AV299" s="25" t="str">
        <f t="shared" si="145"/>
        <v>Hindu</v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8</v>
      </c>
      <c r="B300" s="20" t="str">
        <f>IF('S.D. Paste sheet'!B300="","",'S.D. Paste sheet'!B300)</f>
        <v>H</v>
      </c>
      <c r="C300" s="20">
        <f>IF('S.D. Paste sheet'!C300="","",'S.D. Paste sheet'!C300)</f>
        <v>969</v>
      </c>
      <c r="D300" s="20">
        <f>IF('S.D. Paste sheet'!D300="","",'S.D. Paste sheet'!D300)</f>
        <v>44433</v>
      </c>
      <c r="E300" s="20" t="str">
        <f>IF('S.D. Paste sheet'!E300="","",UPPER('S.D. Paste sheet'!E300))</f>
        <v>MANISHA BAGRI</v>
      </c>
      <c r="F300" s="20" t="str">
        <f>IF('S.D. Paste sheet'!F300="","",'S.D. Paste sheet'!F300)</f>
        <v/>
      </c>
      <c r="G300" s="20" t="str">
        <f>IF('S.D. Paste sheet'!G300="","",UPPER('S.D. Paste sheet'!G300))</f>
        <v>HUKAMA RAM</v>
      </c>
      <c r="H300" s="20" t="str">
        <f>IF('S.D. Paste sheet'!H300="","",UPPER('S.D. Paste sheet'!H300))</f>
        <v>MAMTA DEVI</v>
      </c>
      <c r="I300" s="20" t="str">
        <f>IF('S.D. Paste sheet'!I300="","",'S.D. Paste sheet'!I300)</f>
        <v>F</v>
      </c>
      <c r="J300" s="20">
        <f>IF('S.D. Paste sheet'!J300="","",'S.D. Paste sheet'!J300)</f>
        <v>38579</v>
      </c>
      <c r="K300" s="20">
        <f>IF('S.D. Paste sheet'!K300="","",'S.D. Paste sheet'!K300)</f>
        <v>917</v>
      </c>
      <c r="L300" s="20" t="str">
        <f>IF('S.D. Paste sheet'!L300="","",'S.D. Paste sheet'!L300)</f>
        <v/>
      </c>
      <c r="M300" s="20">
        <f>IF('S.D. Paste sheet'!M300="","",'S.D. Paste sheet'!M300)</f>
        <v>61</v>
      </c>
      <c r="N300" s="20">
        <f>IF('S.D. Paste sheet'!N300="","",'S.D. Paste sheet'!N300)</f>
        <v>60</v>
      </c>
      <c r="O300" s="20" t="str">
        <f>IF('S.D. Paste sheet'!O300="","",'S.D. Paste sheet'!O300)</f>
        <v>OBC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XXXX8288</v>
      </c>
      <c r="U300" s="20" t="str">
        <f>IF('S.D. Paste sheet'!U300="","",'S.D. Paste sheet'!U300)</f>
        <v/>
      </c>
      <c r="V300" s="20">
        <f>IF('S.D. Paste sheet'!V300="","",'S.D. Paste sheet'!V300)</f>
        <v>9928913916</v>
      </c>
      <c r="W300" s="20" t="str">
        <f>IF('S.D. Paste sheet'!W300="","",'S.D. Paste sheet'!W300)</f>
        <v>lambigal,RAIPUR,RAIL MAGRA,306105</v>
      </c>
      <c r="X300" s="20">
        <f>IF('S.D. Paste sheet'!X300="","",'S.D. Paste sheet'!X300)</f>
        <v>96000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17</v>
      </c>
      <c r="AC300" s="20" t="str">
        <f>IF('S.D. Paste sheet'!AC300="","",'S.D. Paste sheet'!AC300)</f>
        <v>None</v>
      </c>
      <c r="AD300" s="20">
        <f>IF('S.D. Paste sheet'!AD300="","",'S.D. Paste sheet'!AD300)</f>
        <v>2</v>
      </c>
      <c r="AE300" s="29"/>
      <c r="AF300">
        <f>IF(AK300="","",IF(AK300&gt;0,COUNT($AG$2:AG300),""))</f>
        <v>123</v>
      </c>
      <c r="AG300" s="25">
        <f t="shared" si="130"/>
        <v>8</v>
      </c>
      <c r="AH300" s="25" t="str">
        <f t="shared" si="131"/>
        <v>H</v>
      </c>
      <c r="AI300" s="25">
        <f t="shared" si="132"/>
        <v>969</v>
      </c>
      <c r="AJ300" s="25">
        <f t="shared" si="133"/>
        <v>44433</v>
      </c>
      <c r="AK300" s="25" t="str">
        <f t="shared" si="134"/>
        <v>MANISHA BAGRI</v>
      </c>
      <c r="AL300" s="25" t="str">
        <f t="shared" si="135"/>
        <v/>
      </c>
      <c r="AM300" s="25" t="str">
        <f t="shared" si="136"/>
        <v>HUKAMA RAM</v>
      </c>
      <c r="AN300" s="25" t="str">
        <f t="shared" si="137"/>
        <v>MAMTA DEVI</v>
      </c>
      <c r="AO300" s="25" t="str">
        <f t="shared" si="138"/>
        <v>F</v>
      </c>
      <c r="AP300" s="25">
        <f t="shared" si="139"/>
        <v>38579</v>
      </c>
      <c r="AQ300" s="25">
        <f t="shared" si="140"/>
        <v>917</v>
      </c>
      <c r="AR300" s="25" t="str">
        <f t="shared" si="141"/>
        <v/>
      </c>
      <c r="AS300" s="25">
        <f t="shared" si="142"/>
        <v>61</v>
      </c>
      <c r="AT300" s="25">
        <f t="shared" si="143"/>
        <v>60</v>
      </c>
      <c r="AU300" s="25" t="str">
        <f t="shared" si="144"/>
        <v>OBC</v>
      </c>
      <c r="AV300" s="25" t="str">
        <f t="shared" si="145"/>
        <v>Hindu</v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8</v>
      </c>
      <c r="B301" s="20" t="str">
        <f>IF('S.D. Paste sheet'!B301="","",'S.D. Paste sheet'!B301)</f>
        <v>H</v>
      </c>
      <c r="C301" s="20">
        <f>IF('S.D. Paste sheet'!C301="","",'S.D. Paste sheet'!C301)</f>
        <v>434</v>
      </c>
      <c r="D301" s="20">
        <f>IF('S.D. Paste sheet'!D301="","",'S.D. Paste sheet'!D301)</f>
        <v>42557</v>
      </c>
      <c r="E301" s="20" t="str">
        <f>IF('S.D. Paste sheet'!E301="","",UPPER('S.D. Paste sheet'!E301))</f>
        <v>MEENU</v>
      </c>
      <c r="F301" s="20" t="str">
        <f>IF('S.D. Paste sheet'!F301="","",'S.D. Paste sheet'!F301)</f>
        <v/>
      </c>
      <c r="G301" s="20" t="str">
        <f>IF('S.D. Paste sheet'!G301="","",UPPER('S.D. Paste sheet'!G301))</f>
        <v>SHANKAR LAL</v>
      </c>
      <c r="H301" s="20" t="str">
        <f>IF('S.D. Paste sheet'!H301="","",UPPER('S.D. Paste sheet'!H301))</f>
        <v>MAYA</v>
      </c>
      <c r="I301" s="20" t="str">
        <f>IF('S.D. Paste sheet'!I301="","",'S.D. Paste sheet'!I301)</f>
        <v>F</v>
      </c>
      <c r="J301" s="20">
        <f>IF('S.D. Paste sheet'!J301="","",'S.D. Paste sheet'!J301)</f>
        <v>38967</v>
      </c>
      <c r="K301" s="20">
        <f>IF('S.D. Paste sheet'!K301="","",'S.D. Paste sheet'!K301)</f>
        <v>918</v>
      </c>
      <c r="L301" s="20" t="str">
        <f>IF('S.D. Paste sheet'!L301="","",'S.D. Paste sheet'!L301)</f>
        <v/>
      </c>
      <c r="M301" s="20">
        <f>IF('S.D. Paste sheet'!M301="","",'S.D. Paste sheet'!M301)</f>
        <v>61</v>
      </c>
      <c r="N301" s="20">
        <f>IF('S.D. Paste sheet'!N301="","",'S.D. Paste sheet'!N301)</f>
        <v>32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XXXX9242</v>
      </c>
      <c r="U301" s="20" t="str">
        <f>IF('S.D. Paste sheet'!U301="","",'S.D. Paste sheet'!U301)</f>
        <v>VXGNXWV</v>
      </c>
      <c r="V301" s="20">
        <f>IF('S.D. Paste sheet'!V301="","",'S.D. Paste sheet'!V301)</f>
        <v>9799382577</v>
      </c>
      <c r="W301" s="20" t="str">
        <f>IF('S.D. Paste sheet'!W301="","",'S.D. Paste sheet'!W301)</f>
        <v>NAI COLONY BAR,RAIPUR,BAR,306105</v>
      </c>
      <c r="X301" s="20">
        <f>IF('S.D. Paste sheet'!X301="","",'S.D. Paste sheet'!X301)</f>
        <v>42000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16</v>
      </c>
      <c r="AC301" s="20" t="str">
        <f>IF('S.D. Paste sheet'!AC301="","",'S.D. Paste sheet'!AC301)</f>
        <v>None</v>
      </c>
      <c r="AD301" s="20">
        <f>IF('S.D. Paste sheet'!AD301="","",'S.D. Paste sheet'!AD301)</f>
        <v>0</v>
      </c>
      <c r="AE301" s="29"/>
      <c r="AF301">
        <f>IF(AK301="","",IF(AK301&gt;0,COUNT($AG$2:AG301),""))</f>
        <v>124</v>
      </c>
      <c r="AG301" s="25">
        <f t="shared" si="130"/>
        <v>8</v>
      </c>
      <c r="AH301" s="25" t="str">
        <f t="shared" si="131"/>
        <v>H</v>
      </c>
      <c r="AI301" s="25">
        <f t="shared" si="132"/>
        <v>434</v>
      </c>
      <c r="AJ301" s="25">
        <f t="shared" si="133"/>
        <v>42557</v>
      </c>
      <c r="AK301" s="25" t="str">
        <f t="shared" si="134"/>
        <v>MEENU</v>
      </c>
      <c r="AL301" s="25" t="str">
        <f t="shared" si="135"/>
        <v/>
      </c>
      <c r="AM301" s="25" t="str">
        <f t="shared" si="136"/>
        <v>SHANKAR LAL</v>
      </c>
      <c r="AN301" s="25" t="str">
        <f t="shared" si="137"/>
        <v>MAYA</v>
      </c>
      <c r="AO301" s="25" t="str">
        <f t="shared" si="138"/>
        <v>F</v>
      </c>
      <c r="AP301" s="25">
        <f t="shared" si="139"/>
        <v>38967</v>
      </c>
      <c r="AQ301" s="25">
        <f t="shared" si="140"/>
        <v>918</v>
      </c>
      <c r="AR301" s="25" t="str">
        <f t="shared" si="141"/>
        <v/>
      </c>
      <c r="AS301" s="25">
        <f t="shared" si="142"/>
        <v>61</v>
      </c>
      <c r="AT301" s="25">
        <f t="shared" si="143"/>
        <v>32</v>
      </c>
      <c r="AU301" s="25" t="str">
        <f t="shared" si="144"/>
        <v>OBC</v>
      </c>
      <c r="AV301" s="25" t="str">
        <f t="shared" si="145"/>
        <v>Hindu</v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8</v>
      </c>
      <c r="B302" s="20" t="str">
        <f>IF('S.D. Paste sheet'!B302="","",'S.D. Paste sheet'!B302)</f>
        <v>H</v>
      </c>
      <c r="C302" s="20">
        <f>IF('S.D. Paste sheet'!C302="","",'S.D. Paste sheet'!C302)</f>
        <v>379</v>
      </c>
      <c r="D302" s="20">
        <f>IF('S.D. Paste sheet'!D302="","",'S.D. Paste sheet'!D302)</f>
        <v>42195</v>
      </c>
      <c r="E302" s="20" t="str">
        <f>IF('S.D. Paste sheet'!E302="","",UPPER('S.D. Paste sheet'!E302))</f>
        <v>MUSKAN BANO</v>
      </c>
      <c r="F302" s="20" t="str">
        <f>IF('S.D. Paste sheet'!F302="","",'S.D. Paste sheet'!F302)</f>
        <v/>
      </c>
      <c r="G302" s="20" t="str">
        <f>IF('S.D. Paste sheet'!G302="","",UPPER('S.D. Paste sheet'!G302))</f>
        <v>RAFIQ SHAH</v>
      </c>
      <c r="H302" s="20" t="str">
        <f>IF('S.D. Paste sheet'!H302="","",UPPER('S.D. Paste sheet'!H302))</f>
        <v>RAHMAT BANO</v>
      </c>
      <c r="I302" s="20" t="str">
        <f>IF('S.D. Paste sheet'!I302="","",'S.D. Paste sheet'!I302)</f>
        <v>F</v>
      </c>
      <c r="J302" s="20">
        <f>IF('S.D. Paste sheet'!J302="","",'S.D. Paste sheet'!J302)</f>
        <v>39083</v>
      </c>
      <c r="K302" s="20">
        <f>IF('S.D. Paste sheet'!K302="","",'S.D. Paste sheet'!K302)</f>
        <v>919</v>
      </c>
      <c r="L302" s="20" t="str">
        <f>IF('S.D. Paste sheet'!L302="","",'S.D. Paste sheet'!L302)</f>
        <v/>
      </c>
      <c r="M302" s="20">
        <f>IF('S.D. Paste sheet'!M302="","",'S.D. Paste sheet'!M302)</f>
        <v>61</v>
      </c>
      <c r="N302" s="20">
        <f>IF('S.D. Paste sheet'!N302="","",'S.D. Paste sheet'!N302)</f>
        <v>45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XXXX8596</v>
      </c>
      <c r="U302" s="20" t="str">
        <f>IF('S.D. Paste sheet'!U302="","",'S.D. Paste sheet'!U302)</f>
        <v>YWCSWGS</v>
      </c>
      <c r="V302" s="20">
        <f>IF('S.D. Paste sheet'!V302="","",'S.D. Paste sheet'!V302)</f>
        <v>9929211796</v>
      </c>
      <c r="W302" s="20" t="str">
        <f>IF('S.D. Paste sheet'!W302="","",'S.D. Paste sheet'!W302)</f>
        <v>Panchayat ke pichhe,RAIPUR,BAR,306105</v>
      </c>
      <c r="X302" s="20">
        <f>IF('S.D. Paste sheet'!X302="","",'S.D. Paste sheet'!X302)</f>
        <v>36000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0</v>
      </c>
      <c r="AE302" s="29"/>
      <c r="AF302">
        <f>IF(AK302="","",IF(AK302&gt;0,COUNT($AG$2:AG302),""))</f>
        <v>125</v>
      </c>
      <c r="AG302" s="25">
        <f t="shared" si="130"/>
        <v>8</v>
      </c>
      <c r="AH302" s="25" t="str">
        <f t="shared" si="131"/>
        <v>H</v>
      </c>
      <c r="AI302" s="25">
        <f t="shared" si="132"/>
        <v>379</v>
      </c>
      <c r="AJ302" s="25">
        <f t="shared" si="133"/>
        <v>42195</v>
      </c>
      <c r="AK302" s="25" t="str">
        <f t="shared" si="134"/>
        <v>MUSKAN BANO</v>
      </c>
      <c r="AL302" s="25" t="str">
        <f t="shared" si="135"/>
        <v/>
      </c>
      <c r="AM302" s="25" t="str">
        <f t="shared" si="136"/>
        <v>RAFIQ SHAH</v>
      </c>
      <c r="AN302" s="25" t="str">
        <f t="shared" si="137"/>
        <v>RAHMAT BANO</v>
      </c>
      <c r="AO302" s="25" t="str">
        <f t="shared" si="138"/>
        <v>F</v>
      </c>
      <c r="AP302" s="25">
        <f t="shared" si="139"/>
        <v>39083</v>
      </c>
      <c r="AQ302" s="25">
        <f t="shared" si="140"/>
        <v>919</v>
      </c>
      <c r="AR302" s="25" t="str">
        <f t="shared" si="141"/>
        <v/>
      </c>
      <c r="AS302" s="25">
        <f t="shared" si="142"/>
        <v>61</v>
      </c>
      <c r="AT302" s="25">
        <f t="shared" si="143"/>
        <v>45</v>
      </c>
      <c r="AU302" s="25" t="str">
        <f t="shared" si="144"/>
        <v>OBC</v>
      </c>
      <c r="AV302" s="25" t="str">
        <f t="shared" si="145"/>
        <v>Muslim</v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8</v>
      </c>
      <c r="B303" s="20" t="str">
        <f>IF('S.D. Paste sheet'!B303="","",'S.D. Paste sheet'!B303)</f>
        <v>H</v>
      </c>
      <c r="C303" s="20">
        <f>IF('S.D. Paste sheet'!C303="","",'S.D. Paste sheet'!C303)</f>
        <v>239</v>
      </c>
      <c r="D303" s="20">
        <f>IF('S.D. Paste sheet'!D303="","",'S.D. Paste sheet'!D303)</f>
        <v>41873</v>
      </c>
      <c r="E303" s="20" t="str">
        <f>IF('S.D. Paste sheet'!E303="","",UPPER('S.D. Paste sheet'!E303))</f>
        <v>PRIYANKA</v>
      </c>
      <c r="F303" s="20" t="str">
        <f>IF('S.D. Paste sheet'!F303="","",'S.D. Paste sheet'!F303)</f>
        <v/>
      </c>
      <c r="G303" s="20" t="str">
        <f>IF('S.D. Paste sheet'!G303="","",UPPER('S.D. Paste sheet'!G303))</f>
        <v>SHANKAR LAL</v>
      </c>
      <c r="H303" s="20" t="str">
        <f>IF('S.D. Paste sheet'!H303="","",UPPER('S.D. Paste sheet'!H303))</f>
        <v>MEEMA DEVI</v>
      </c>
      <c r="I303" s="20" t="str">
        <f>IF('S.D. Paste sheet'!I303="","",'S.D. Paste sheet'!I303)</f>
        <v>F</v>
      </c>
      <c r="J303" s="20">
        <f>IF('S.D. Paste sheet'!J303="","",'S.D. Paste sheet'!J303)</f>
        <v>39596</v>
      </c>
      <c r="K303" s="20">
        <f>IF('S.D. Paste sheet'!K303="","",'S.D. Paste sheet'!K303)</f>
        <v>920</v>
      </c>
      <c r="L303" s="20" t="str">
        <f>IF('S.D. Paste sheet'!L303="","",'S.D. Paste sheet'!L303)</f>
        <v/>
      </c>
      <c r="M303" s="20">
        <f>IF('S.D. Paste sheet'!M303="","",'S.D. Paste sheet'!M303)</f>
        <v>61</v>
      </c>
      <c r="N303" s="20">
        <f>IF('S.D. Paste sheet'!N303="","",'S.D. Paste sheet'!N303)</f>
        <v>55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XXXX7351</v>
      </c>
      <c r="U303" s="20" t="str">
        <f>IF('S.D. Paste sheet'!U303="","",'S.D. Paste sheet'!U303)</f>
        <v>VBBGVNT</v>
      </c>
      <c r="V303" s="20">
        <f>IF('S.D. Paste sheet'!V303="","",'S.D. Paste sheet'!V303)</f>
        <v>9784723621</v>
      </c>
      <c r="W303" s="20" t="str">
        <f>IF('S.D. Paste sheet'!W303="","",'S.D. Paste sheet'!W303)</f>
        <v>Gehloto ka Bera,RAIPUR,BAR,306105</v>
      </c>
      <c r="X303" s="20">
        <f>IF('S.D. Paste sheet'!X303="","",'S.D. Paste sheet'!X303)</f>
        <v>60000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2</v>
      </c>
      <c r="AE303" s="29"/>
      <c r="AF303">
        <f>IF(AK303="","",IF(AK303&gt;0,COUNT($AG$2:AG303),""))</f>
        <v>126</v>
      </c>
      <c r="AG303" s="25">
        <f t="shared" si="130"/>
        <v>8</v>
      </c>
      <c r="AH303" s="25" t="str">
        <f t="shared" si="131"/>
        <v>H</v>
      </c>
      <c r="AI303" s="25">
        <f t="shared" si="132"/>
        <v>239</v>
      </c>
      <c r="AJ303" s="25">
        <f t="shared" si="133"/>
        <v>41873</v>
      </c>
      <c r="AK303" s="25" t="str">
        <f t="shared" si="134"/>
        <v>PRIYANKA</v>
      </c>
      <c r="AL303" s="25" t="str">
        <f t="shared" si="135"/>
        <v/>
      </c>
      <c r="AM303" s="25" t="str">
        <f t="shared" si="136"/>
        <v>SHANKAR LAL</v>
      </c>
      <c r="AN303" s="25" t="str">
        <f t="shared" si="137"/>
        <v>MEEMA DEVI</v>
      </c>
      <c r="AO303" s="25" t="str">
        <f t="shared" si="138"/>
        <v>F</v>
      </c>
      <c r="AP303" s="25">
        <f t="shared" si="139"/>
        <v>39596</v>
      </c>
      <c r="AQ303" s="25">
        <f t="shared" si="140"/>
        <v>920</v>
      </c>
      <c r="AR303" s="25" t="str">
        <f t="shared" si="141"/>
        <v/>
      </c>
      <c r="AS303" s="25">
        <f t="shared" si="142"/>
        <v>61</v>
      </c>
      <c r="AT303" s="25">
        <f t="shared" si="143"/>
        <v>55</v>
      </c>
      <c r="AU303" s="25" t="str">
        <f t="shared" si="144"/>
        <v>OBC</v>
      </c>
      <c r="AV303" s="25" t="str">
        <f t="shared" si="145"/>
        <v>Hindu</v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8</v>
      </c>
      <c r="B304" s="20" t="str">
        <f>IF('S.D. Paste sheet'!B304="","",'S.D. Paste sheet'!B304)</f>
        <v>H</v>
      </c>
      <c r="C304" s="20">
        <f>IF('S.D. Paste sheet'!C304="","",'S.D. Paste sheet'!C304)</f>
        <v>870</v>
      </c>
      <c r="D304" s="20">
        <f>IF('S.D. Paste sheet'!D304="","",'S.D. Paste sheet'!D304)</f>
        <v>44081</v>
      </c>
      <c r="E304" s="20" t="str">
        <f>IF('S.D. Paste sheet'!E304="","",UPPER('S.D. Paste sheet'!E304))</f>
        <v>RAVINDRA BAGRI</v>
      </c>
      <c r="F304" s="20" t="str">
        <f>IF('S.D. Paste sheet'!F304="","",'S.D. Paste sheet'!F304)</f>
        <v/>
      </c>
      <c r="G304" s="20" t="str">
        <f>IF('S.D. Paste sheet'!G304="","",UPPER('S.D. Paste sheet'!G304))</f>
        <v>OMPRAKASH</v>
      </c>
      <c r="H304" s="20" t="str">
        <f>IF('S.D. Paste sheet'!H304="","",UPPER('S.D. Paste sheet'!H304))</f>
        <v>MANJU DEVI</v>
      </c>
      <c r="I304" s="20" t="str">
        <f>IF('S.D. Paste sheet'!I304="","",'S.D. Paste sheet'!I304)</f>
        <v>M</v>
      </c>
      <c r="J304" s="20">
        <f>IF('S.D. Paste sheet'!J304="","",'S.D. Paste sheet'!J304)</f>
        <v>39249</v>
      </c>
      <c r="K304" s="20">
        <f>IF('S.D. Paste sheet'!K304="","",'S.D. Paste sheet'!K304)</f>
        <v>923</v>
      </c>
      <c r="L304" s="20" t="str">
        <f>IF('S.D. Paste sheet'!L304="","",'S.D. Paste sheet'!L304)</f>
        <v/>
      </c>
      <c r="M304" s="20">
        <f>IF('S.D. Paste sheet'!M304="","",'S.D. Paste sheet'!M304)</f>
        <v>61</v>
      </c>
      <c r="N304" s="20">
        <f>IF('S.D. Paste sheet'!N304="","",'S.D. Paste sheet'!N304)</f>
        <v>53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XXXX0686</v>
      </c>
      <c r="U304" s="20" t="str">
        <f>IF('S.D. Paste sheet'!U304="","",'S.D. Paste sheet'!U304)</f>
        <v>YBKBEKB</v>
      </c>
      <c r="V304" s="20">
        <f>IF('S.D. Paste sheet'!V304="","",'S.D. Paste sheet'!V304)</f>
        <v>9509672925</v>
      </c>
      <c r="W304" s="20" t="str">
        <f>IF('S.D. Paste sheet'!W304="","",'S.D. Paste sheet'!W304)</f>
        <v>RAIL MAGARA ,RAIPUR,V-P BAR,306105</v>
      </c>
      <c r="X304" s="20">
        <f>IF('S.D. Paste sheet'!X304="","",'S.D. Paste sheet'!X304)</f>
        <v>72000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>
        <f>IF(AK304="","",IF(AK304&gt;0,COUNT($AG$2:AG304),""))</f>
        <v>127</v>
      </c>
      <c r="AG304" s="25">
        <f t="shared" si="130"/>
        <v>8</v>
      </c>
      <c r="AH304" s="25" t="str">
        <f t="shared" si="131"/>
        <v>H</v>
      </c>
      <c r="AI304" s="25">
        <f t="shared" si="132"/>
        <v>870</v>
      </c>
      <c r="AJ304" s="25">
        <f t="shared" si="133"/>
        <v>44081</v>
      </c>
      <c r="AK304" s="25" t="str">
        <f t="shared" si="134"/>
        <v>RAVINDRA BAGRI</v>
      </c>
      <c r="AL304" s="25" t="str">
        <f t="shared" si="135"/>
        <v/>
      </c>
      <c r="AM304" s="25" t="str">
        <f t="shared" si="136"/>
        <v>OMPRAKASH</v>
      </c>
      <c r="AN304" s="25" t="str">
        <f t="shared" si="137"/>
        <v>MANJU DEVI</v>
      </c>
      <c r="AO304" s="25" t="str">
        <f t="shared" si="138"/>
        <v>M</v>
      </c>
      <c r="AP304" s="25">
        <f t="shared" si="139"/>
        <v>39249</v>
      </c>
      <c r="AQ304" s="25">
        <f t="shared" si="140"/>
        <v>923</v>
      </c>
      <c r="AR304" s="25" t="str">
        <f t="shared" si="141"/>
        <v/>
      </c>
      <c r="AS304" s="25">
        <f t="shared" si="142"/>
        <v>61</v>
      </c>
      <c r="AT304" s="25">
        <f t="shared" si="143"/>
        <v>53</v>
      </c>
      <c r="AU304" s="25" t="str">
        <f t="shared" si="144"/>
        <v>OBC</v>
      </c>
      <c r="AV304" s="25" t="str">
        <f t="shared" si="145"/>
        <v>Hindu</v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8</v>
      </c>
      <c r="B305" s="20" t="str">
        <f>IF('S.D. Paste sheet'!B305="","",'S.D. Paste sheet'!B305)</f>
        <v>H</v>
      </c>
      <c r="C305" s="20">
        <f>IF('S.D. Paste sheet'!C305="","",'S.D. Paste sheet'!C305)</f>
        <v>238</v>
      </c>
      <c r="D305" s="20">
        <f>IF('S.D. Paste sheet'!D305="","",'S.D. Paste sheet'!D305)</f>
        <v>41873</v>
      </c>
      <c r="E305" s="20" t="str">
        <f>IF('S.D. Paste sheet'!E305="","",UPPER('S.D. Paste sheet'!E305))</f>
        <v>SHAHANAJ BANO</v>
      </c>
      <c r="F305" s="20" t="str">
        <f>IF('S.D. Paste sheet'!F305="","",'S.D. Paste sheet'!F305)</f>
        <v/>
      </c>
      <c r="G305" s="20" t="str">
        <f>IF('S.D. Paste sheet'!G305="","",UPPER('S.D. Paste sheet'!G305))</f>
        <v>SULTAN KHAN</v>
      </c>
      <c r="H305" s="20" t="str">
        <f>IF('S.D. Paste sheet'!H305="","",UPPER('S.D. Paste sheet'!H305))</f>
        <v>RAJIYA BANO</v>
      </c>
      <c r="I305" s="20" t="str">
        <f>IF('S.D. Paste sheet'!I305="","",'S.D. Paste sheet'!I305)</f>
        <v>F</v>
      </c>
      <c r="J305" s="20">
        <f>IF('S.D. Paste sheet'!J305="","",'S.D. Paste sheet'!J305)</f>
        <v>39212</v>
      </c>
      <c r="K305" s="20">
        <f>IF('S.D. Paste sheet'!K305="","",'S.D. Paste sheet'!K305)</f>
        <v>924</v>
      </c>
      <c r="L305" s="20" t="str">
        <f>IF('S.D. Paste sheet'!L305="","",'S.D. Paste sheet'!L305)</f>
        <v/>
      </c>
      <c r="M305" s="20">
        <f>IF('S.D. Paste sheet'!M305="","",'S.D. Paste sheet'!M305)</f>
        <v>61</v>
      </c>
      <c r="N305" s="20">
        <f>IF('S.D. Paste sheet'!N305="","",'S.D. Paste sheet'!N305)</f>
        <v>49</v>
      </c>
      <c r="O305" s="20" t="str">
        <f>IF('S.D. Paste sheet'!O305="","",'S.D. Paste sheet'!O305)</f>
        <v>OBC</v>
      </c>
      <c r="P305" s="20" t="str">
        <f>IF('S.D. Paste sheet'!P305="","",'S.D. Paste sheet'!P305)</f>
        <v>Muslim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XXXX9240</v>
      </c>
      <c r="U305" s="20" t="str">
        <f>IF('S.D. Paste sheet'!U305="","",'S.D. Paste sheet'!U305)</f>
        <v>VTZCHGP</v>
      </c>
      <c r="V305" s="20">
        <f>IF('S.D. Paste sheet'!V305="","",'S.D. Paste sheet'!V305)</f>
        <v>8769895820</v>
      </c>
      <c r="W305" s="20" t="str">
        <f>IF('S.D. Paste sheet'!W305="","",'S.D. Paste sheet'!W305)</f>
        <v>Miyan magri,Raipur,Bar,306105</v>
      </c>
      <c r="X305" s="20">
        <f>IF('S.D. Paste sheet'!X305="","",'S.D. Paste sheet'!X305)</f>
        <v>36000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Yes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>
        <f>IF(AK305="","",IF(AK305&gt;0,COUNT($AG$2:AG305),""))</f>
        <v>128</v>
      </c>
      <c r="AG305" s="25">
        <f t="shared" si="130"/>
        <v>8</v>
      </c>
      <c r="AH305" s="25" t="str">
        <f t="shared" si="131"/>
        <v>H</v>
      </c>
      <c r="AI305" s="25">
        <f t="shared" si="132"/>
        <v>238</v>
      </c>
      <c r="AJ305" s="25">
        <f t="shared" si="133"/>
        <v>41873</v>
      </c>
      <c r="AK305" s="25" t="str">
        <f t="shared" si="134"/>
        <v>SHAHANAJ BANO</v>
      </c>
      <c r="AL305" s="25" t="str">
        <f t="shared" si="135"/>
        <v/>
      </c>
      <c r="AM305" s="25" t="str">
        <f t="shared" si="136"/>
        <v>SULTAN KHAN</v>
      </c>
      <c r="AN305" s="25" t="str">
        <f t="shared" si="137"/>
        <v>RAJIYA BANO</v>
      </c>
      <c r="AO305" s="25" t="str">
        <f t="shared" si="138"/>
        <v>F</v>
      </c>
      <c r="AP305" s="25">
        <f t="shared" si="139"/>
        <v>39212</v>
      </c>
      <c r="AQ305" s="25">
        <f t="shared" si="140"/>
        <v>924</v>
      </c>
      <c r="AR305" s="25" t="str">
        <f t="shared" si="141"/>
        <v/>
      </c>
      <c r="AS305" s="25">
        <f t="shared" si="142"/>
        <v>61</v>
      </c>
      <c r="AT305" s="25">
        <f t="shared" si="143"/>
        <v>49</v>
      </c>
      <c r="AU305" s="25" t="str">
        <f t="shared" si="144"/>
        <v>OBC</v>
      </c>
      <c r="AV305" s="25" t="str">
        <f t="shared" si="145"/>
        <v>Muslim</v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8</v>
      </c>
      <c r="B306" s="20" t="str">
        <f>IF('S.D. Paste sheet'!B306="","",'S.D. Paste sheet'!B306)</f>
        <v>H</v>
      </c>
      <c r="C306" s="20">
        <f>IF('S.D. Paste sheet'!C306="","",'S.D. Paste sheet'!C306)</f>
        <v>782</v>
      </c>
      <c r="D306" s="20">
        <f>IF('S.D. Paste sheet'!D306="","",'S.D. Paste sheet'!D306)</f>
        <v>44061</v>
      </c>
      <c r="E306" s="20" t="str">
        <f>IF('S.D. Paste sheet'!E306="","",UPPER('S.D. Paste sheet'!E306))</f>
        <v>SUJIT CHOUHAN</v>
      </c>
      <c r="F306" s="20" t="str">
        <f>IF('S.D. Paste sheet'!F306="","",'S.D. Paste sheet'!F306)</f>
        <v/>
      </c>
      <c r="G306" s="20" t="str">
        <f>IF('S.D. Paste sheet'!G306="","",UPPER('S.D. Paste sheet'!G306))</f>
        <v>LAXMI CHAND MALI</v>
      </c>
      <c r="H306" s="20" t="str">
        <f>IF('S.D. Paste sheet'!H306="","",UPPER('S.D. Paste sheet'!H306))</f>
        <v>MADHURI</v>
      </c>
      <c r="I306" s="20" t="str">
        <f>IF('S.D. Paste sheet'!I306="","",'S.D. Paste sheet'!I306)</f>
        <v>M</v>
      </c>
      <c r="J306" s="20">
        <f>IF('S.D. Paste sheet'!J306="","",'S.D. Paste sheet'!J306)</f>
        <v>39274</v>
      </c>
      <c r="K306" s="20">
        <f>IF('S.D. Paste sheet'!K306="","",'S.D. Paste sheet'!K306)</f>
        <v>925</v>
      </c>
      <c r="L306" s="20" t="str">
        <f>IF('S.D. Paste sheet'!L306="","",'S.D. Paste sheet'!L306)</f>
        <v/>
      </c>
      <c r="M306" s="20">
        <f>IF('S.D. Paste sheet'!M306="","",'S.D. Paste sheet'!M306)</f>
        <v>61</v>
      </c>
      <c r="N306" s="20">
        <f>IF('S.D. Paste sheet'!N306="","",'S.D. Paste sheet'!N306)</f>
        <v>59</v>
      </c>
      <c r="O306" s="20" t="str">
        <f>IF('S.D. Paste sheet'!O306="","",'S.D. Paste sheet'!O306)</f>
        <v>OBC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XXXX0496</v>
      </c>
      <c r="U306" s="20" t="str">
        <f>IF('S.D. Paste sheet'!U306="","",'S.D. Paste sheet'!U306)</f>
        <v/>
      </c>
      <c r="V306" s="20">
        <f>IF('S.D. Paste sheet'!V306="","",'S.D. Paste sheet'!V306)</f>
        <v>9030166438</v>
      </c>
      <c r="W306" s="20" t="str">
        <f>IF('S.D. Paste sheet'!W306="","",'S.D. Paste sheet'!W306)</f>
        <v>JODHPUR ROAD,RAIPUR,BAR,306105</v>
      </c>
      <c r="X306" s="20">
        <f>IF('S.D. Paste sheet'!X306="","",'S.D. Paste sheet'!X306)</f>
        <v>85000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0</v>
      </c>
      <c r="AE306" s="29"/>
      <c r="AF306">
        <f>IF(AK306="","",IF(AK306&gt;0,COUNT($AG$2:AG306),""))</f>
        <v>129</v>
      </c>
      <c r="AG306" s="25">
        <f t="shared" si="130"/>
        <v>8</v>
      </c>
      <c r="AH306" s="25" t="str">
        <f t="shared" si="131"/>
        <v>H</v>
      </c>
      <c r="AI306" s="25">
        <f t="shared" si="132"/>
        <v>782</v>
      </c>
      <c r="AJ306" s="25">
        <f t="shared" si="133"/>
        <v>44061</v>
      </c>
      <c r="AK306" s="25" t="str">
        <f t="shared" si="134"/>
        <v>SUJIT CHOUHAN</v>
      </c>
      <c r="AL306" s="25" t="str">
        <f t="shared" si="135"/>
        <v/>
      </c>
      <c r="AM306" s="25" t="str">
        <f t="shared" si="136"/>
        <v>LAXMI CHAND MALI</v>
      </c>
      <c r="AN306" s="25" t="str">
        <f t="shared" si="137"/>
        <v>MADHURI</v>
      </c>
      <c r="AO306" s="25" t="str">
        <f t="shared" si="138"/>
        <v>M</v>
      </c>
      <c r="AP306" s="25">
        <f t="shared" si="139"/>
        <v>39274</v>
      </c>
      <c r="AQ306" s="25">
        <f t="shared" si="140"/>
        <v>925</v>
      </c>
      <c r="AR306" s="25" t="str">
        <f t="shared" si="141"/>
        <v/>
      </c>
      <c r="AS306" s="25">
        <f t="shared" si="142"/>
        <v>61</v>
      </c>
      <c r="AT306" s="25">
        <f t="shared" si="143"/>
        <v>59</v>
      </c>
      <c r="AU306" s="25" t="str">
        <f t="shared" si="144"/>
        <v>OBC</v>
      </c>
      <c r="AV306" s="25" t="str">
        <f t="shared" si="145"/>
        <v>Hindu</v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8</v>
      </c>
      <c r="B307" s="20" t="str">
        <f>IF('S.D. Paste sheet'!B307="","",'S.D. Paste sheet'!B307)</f>
        <v>H</v>
      </c>
      <c r="C307" s="20">
        <f>IF('S.D. Paste sheet'!C307="","",'S.D. Paste sheet'!C307)</f>
        <v>783</v>
      </c>
      <c r="D307" s="20">
        <f>IF('S.D. Paste sheet'!D307="","",'S.D. Paste sheet'!D307)</f>
        <v>44061</v>
      </c>
      <c r="E307" s="20" t="str">
        <f>IF('S.D. Paste sheet'!E307="","",UPPER('S.D. Paste sheet'!E307))</f>
        <v>SURYAPRATAP SINGH</v>
      </c>
      <c r="F307" s="20" t="str">
        <f>IF('S.D. Paste sheet'!F307="","",'S.D. Paste sheet'!F307)</f>
        <v/>
      </c>
      <c r="G307" s="20" t="str">
        <f>IF('S.D. Paste sheet'!G307="","",UPPER('S.D. Paste sheet'!G307))</f>
        <v>HIMMAT SINGH</v>
      </c>
      <c r="H307" s="20" t="str">
        <f>IF('S.D. Paste sheet'!H307="","",UPPER('S.D. Paste sheet'!H307))</f>
        <v>REKHA KANWAR</v>
      </c>
      <c r="I307" s="20" t="str">
        <f>IF('S.D. Paste sheet'!I307="","",'S.D. Paste sheet'!I307)</f>
        <v>M</v>
      </c>
      <c r="J307" s="20">
        <f>IF('S.D. Paste sheet'!J307="","",'S.D. Paste sheet'!J307)</f>
        <v>40088</v>
      </c>
      <c r="K307" s="20">
        <f>IF('S.D. Paste sheet'!K307="","",'S.D. Paste sheet'!K307)</f>
        <v>926</v>
      </c>
      <c r="L307" s="20" t="str">
        <f>IF('S.D. Paste sheet'!L307="","",'S.D. Paste sheet'!L307)</f>
        <v/>
      </c>
      <c r="M307" s="20">
        <f>IF('S.D. Paste sheet'!M307="","",'S.D. Paste sheet'!M307)</f>
        <v>61</v>
      </c>
      <c r="N307" s="20">
        <f>IF('S.D. Paste sheet'!N307="","",'S.D. Paste sheet'!N307)</f>
        <v>59</v>
      </c>
      <c r="O307" s="20" t="str">
        <f>IF('S.D. Paste sheet'!O307="","",'S.D. Paste sheet'!O307)</f>
        <v>GEN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XXXX6382</v>
      </c>
      <c r="U307" s="20" t="str">
        <f>IF('S.D. Paste sheet'!U307="","",'S.D. Paste sheet'!U307)</f>
        <v/>
      </c>
      <c r="V307" s="20">
        <f>IF('S.D. Paste sheet'!V307="","",'S.D. Paste sheet'!V307)</f>
        <v>9667572269</v>
      </c>
      <c r="W307" s="20" t="str">
        <f>IF('S.D. Paste sheet'!W307="","",'S.D. Paste sheet'!W307)</f>
        <v>HAJIWAS,RAIPUR,BAR,306105</v>
      </c>
      <c r="X307" s="20">
        <f>IF('S.D. Paste sheet'!X307="","",'S.D. Paste sheet'!X307)</f>
        <v>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13</v>
      </c>
      <c r="AC307" s="20" t="str">
        <f>IF('S.D. Paste sheet'!AC307="","",'S.D. Paste sheet'!AC307)</f>
        <v>None</v>
      </c>
      <c r="AD307" s="20">
        <f>IF('S.D. Paste sheet'!AD307="","",'S.D. Paste sheet'!AD307)</f>
        <v>0</v>
      </c>
      <c r="AE307" s="29"/>
      <c r="AF307">
        <f>IF(AK307="","",IF(AK307&gt;0,COUNT($AG$2:AG307),""))</f>
        <v>130</v>
      </c>
      <c r="AG307" s="25">
        <f t="shared" si="130"/>
        <v>8</v>
      </c>
      <c r="AH307" s="25" t="str">
        <f t="shared" si="131"/>
        <v>H</v>
      </c>
      <c r="AI307" s="25">
        <f t="shared" si="132"/>
        <v>783</v>
      </c>
      <c r="AJ307" s="25">
        <f t="shared" si="133"/>
        <v>44061</v>
      </c>
      <c r="AK307" s="25" t="str">
        <f t="shared" si="134"/>
        <v>SURYAPRATAP SINGH</v>
      </c>
      <c r="AL307" s="25" t="str">
        <f t="shared" si="135"/>
        <v/>
      </c>
      <c r="AM307" s="25" t="str">
        <f t="shared" si="136"/>
        <v>HIMMAT SINGH</v>
      </c>
      <c r="AN307" s="25" t="str">
        <f t="shared" si="137"/>
        <v>REKHA KANWAR</v>
      </c>
      <c r="AO307" s="25" t="str">
        <f t="shared" si="138"/>
        <v>M</v>
      </c>
      <c r="AP307" s="25">
        <f t="shared" si="139"/>
        <v>40088</v>
      </c>
      <c r="AQ307" s="25">
        <f t="shared" si="140"/>
        <v>926</v>
      </c>
      <c r="AR307" s="25" t="str">
        <f t="shared" si="141"/>
        <v/>
      </c>
      <c r="AS307" s="25">
        <f t="shared" si="142"/>
        <v>61</v>
      </c>
      <c r="AT307" s="25">
        <f t="shared" si="143"/>
        <v>59</v>
      </c>
      <c r="AU307" s="25" t="str">
        <f t="shared" si="144"/>
        <v>GEN</v>
      </c>
      <c r="AV307" s="25" t="str">
        <f t="shared" si="145"/>
        <v>Hindu</v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8</v>
      </c>
      <c r="B308" s="20" t="str">
        <f>IF('S.D. Paste sheet'!B308="","",'S.D. Paste sheet'!B308)</f>
        <v>H</v>
      </c>
      <c r="C308" s="20">
        <f>IF('S.D. Paste sheet'!C308="","",'S.D. Paste sheet'!C308)</f>
        <v>334</v>
      </c>
      <c r="D308" s="20">
        <f>IF('S.D. Paste sheet'!D308="","",'S.D. Paste sheet'!D308)</f>
        <v>42138</v>
      </c>
      <c r="E308" s="20" t="str">
        <f>IF('S.D. Paste sheet'!E308="","",UPPER('S.D. Paste sheet'!E308))</f>
        <v>TANISHA PARIHAR</v>
      </c>
      <c r="F308" s="20" t="str">
        <f>IF('S.D. Paste sheet'!F308="","",'S.D. Paste sheet'!F308)</f>
        <v/>
      </c>
      <c r="G308" s="20" t="str">
        <f>IF('S.D. Paste sheet'!G308="","",UPPER('S.D. Paste sheet'!G308))</f>
        <v>ASHOK PARIHAR</v>
      </c>
      <c r="H308" s="20" t="str">
        <f>IF('S.D. Paste sheet'!H308="","",UPPER('S.D. Paste sheet'!H308))</f>
        <v>TARA DEVI</v>
      </c>
      <c r="I308" s="20" t="str">
        <f>IF('S.D. Paste sheet'!I308="","",'S.D. Paste sheet'!I308)</f>
        <v>F</v>
      </c>
      <c r="J308" s="20">
        <f>IF('S.D. Paste sheet'!J308="","",'S.D. Paste sheet'!J308)</f>
        <v>39668</v>
      </c>
      <c r="K308" s="20">
        <f>IF('S.D. Paste sheet'!K308="","",'S.D. Paste sheet'!K308)</f>
        <v>927</v>
      </c>
      <c r="L308" s="20" t="str">
        <f>IF('S.D. Paste sheet'!L308="","",'S.D. Paste sheet'!L308)</f>
        <v/>
      </c>
      <c r="M308" s="20">
        <f>IF('S.D. Paste sheet'!M308="","",'S.D. Paste sheet'!M308)</f>
        <v>61</v>
      </c>
      <c r="N308" s="20">
        <f>IF('S.D. Paste sheet'!N308="","",'S.D. Paste sheet'!N308)</f>
        <v>57</v>
      </c>
      <c r="O308" s="20" t="str">
        <f>IF('S.D. Paste sheet'!O308="","",'S.D. Paste sheet'!O308)</f>
        <v>SC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XXXX8337</v>
      </c>
      <c r="U308" s="20" t="str">
        <f>IF('S.D. Paste sheet'!U308="","",'S.D. Paste sheet'!U308)</f>
        <v>YFBKIMB</v>
      </c>
      <c r="V308" s="20">
        <f>IF('S.D. Paste sheet'!V308="","",'S.D. Paste sheet'!V308)</f>
        <v>7073147187</v>
      </c>
      <c r="W308" s="20" t="str">
        <f>IF('S.D. Paste sheet'!W308="","",'S.D. Paste sheet'!W308)</f>
        <v>Meghwalo ka bas,Raipur,Bar,306105</v>
      </c>
      <c r="X308" s="20">
        <f>IF('S.D. Paste sheet'!X308="","",'S.D. Paste sheet'!X308)</f>
        <v>50000</v>
      </c>
      <c r="Y308" s="20" t="str">
        <f>IF('S.D. Paste sheet'!Y308="","",'S.D. Paste sheet'!Y308)</f>
        <v>N</v>
      </c>
      <c r="Z308" s="20" t="str">
        <f>IF('S.D. Paste sheet'!Z308="","",'S.D. Paste sheet'!Z308)</f>
        <v>Y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29"/>
      <c r="AF308">
        <f>IF(AK308="","",IF(AK308&gt;0,COUNT($AG$2:AG308),""))</f>
        <v>131</v>
      </c>
      <c r="AG308" s="25">
        <f t="shared" si="130"/>
        <v>8</v>
      </c>
      <c r="AH308" s="25" t="str">
        <f t="shared" si="131"/>
        <v>H</v>
      </c>
      <c r="AI308" s="25">
        <f t="shared" si="132"/>
        <v>334</v>
      </c>
      <c r="AJ308" s="25">
        <f t="shared" si="133"/>
        <v>42138</v>
      </c>
      <c r="AK308" s="25" t="str">
        <f t="shared" si="134"/>
        <v>TANISHA PARIHAR</v>
      </c>
      <c r="AL308" s="25" t="str">
        <f t="shared" si="135"/>
        <v/>
      </c>
      <c r="AM308" s="25" t="str">
        <f t="shared" si="136"/>
        <v>ASHOK PARIHAR</v>
      </c>
      <c r="AN308" s="25" t="str">
        <f t="shared" si="137"/>
        <v>TARA DEVI</v>
      </c>
      <c r="AO308" s="25" t="str">
        <f t="shared" si="138"/>
        <v>F</v>
      </c>
      <c r="AP308" s="25">
        <f t="shared" si="139"/>
        <v>39668</v>
      </c>
      <c r="AQ308" s="25">
        <f t="shared" si="140"/>
        <v>927</v>
      </c>
      <c r="AR308" s="25" t="str">
        <f t="shared" si="141"/>
        <v/>
      </c>
      <c r="AS308" s="25">
        <f t="shared" si="142"/>
        <v>61</v>
      </c>
      <c r="AT308" s="25">
        <f t="shared" si="143"/>
        <v>57</v>
      </c>
      <c r="AU308" s="25" t="str">
        <f t="shared" si="144"/>
        <v>SC</v>
      </c>
      <c r="AV308" s="25" t="str">
        <f t="shared" si="145"/>
        <v>Hindu</v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8</v>
      </c>
      <c r="B309" s="20" t="str">
        <f>IF('S.D. Paste sheet'!B309="","",'S.D. Paste sheet'!B309)</f>
        <v>H</v>
      </c>
      <c r="C309" s="20">
        <f>IF('S.D. Paste sheet'!C309="","",'S.D. Paste sheet'!C309)</f>
        <v>973</v>
      </c>
      <c r="D309" s="20">
        <f>IF('S.D. Paste sheet'!D309="","",'S.D. Paste sheet'!D309)</f>
        <v>44433</v>
      </c>
      <c r="E309" s="20" t="str">
        <f>IF('S.D. Paste sheet'!E309="","",UPPER('S.D. Paste sheet'!E309))</f>
        <v>TARA GEHLOT</v>
      </c>
      <c r="F309" s="20" t="str">
        <f>IF('S.D. Paste sheet'!F309="","",'S.D. Paste sheet'!F309)</f>
        <v>Late</v>
      </c>
      <c r="G309" s="20" t="str">
        <f>IF('S.D. Paste sheet'!G309="","",UPPER('S.D. Paste sheet'!G309))</f>
        <v>LATE ASHOK GEHLOT</v>
      </c>
      <c r="H309" s="20" t="str">
        <f>IF('S.D. Paste sheet'!H309="","",UPPER('S.D. Paste sheet'!H309))</f>
        <v>SANTOSH DEVI</v>
      </c>
      <c r="I309" s="20" t="str">
        <f>IF('S.D. Paste sheet'!I309="","",'S.D. Paste sheet'!I309)</f>
        <v>F</v>
      </c>
      <c r="J309" s="20">
        <f>IF('S.D. Paste sheet'!J309="","",'S.D. Paste sheet'!J309)</f>
        <v>38932</v>
      </c>
      <c r="K309" s="20">
        <f>IF('S.D. Paste sheet'!K309="","",'S.D. Paste sheet'!K309)</f>
        <v>928</v>
      </c>
      <c r="L309" s="20" t="str">
        <f>IF('S.D. Paste sheet'!L309="","",'S.D. Paste sheet'!L309)</f>
        <v/>
      </c>
      <c r="M309" s="20">
        <f>IF('S.D. Paste sheet'!M309="","",'S.D. Paste sheet'!M309)</f>
        <v>61</v>
      </c>
      <c r="N309" s="20">
        <f>IF('S.D. Paste sheet'!N309="","",'S.D. Paste sheet'!N309)</f>
        <v>58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XXXX3349</v>
      </c>
      <c r="U309" s="20">
        <f>IF('S.D. Paste sheet'!U309="","",'S.D. Paste sheet'!U309)</f>
        <v>4724347</v>
      </c>
      <c r="V309" s="20">
        <f>IF('S.D. Paste sheet'!V309="","",'S.D. Paste sheet'!V309)</f>
        <v>9484839914</v>
      </c>
      <c r="W309" s="20" t="str">
        <f>IF('S.D. Paste sheet'!W309="","",'S.D. Paste sheet'!W309)</f>
        <v>GUJRO KA BAS MAIN MARKET,RAIPUR,BAR,306105</v>
      </c>
      <c r="X309" s="20">
        <f>IF('S.D. Paste sheet'!X309="","",'S.D. Paste sheet'!X309)</f>
        <v>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</v>
      </c>
      <c r="AE309" s="29"/>
      <c r="AF309">
        <f>IF(AK309="","",IF(AK309&gt;0,COUNT($AG$2:AG309),""))</f>
        <v>132</v>
      </c>
      <c r="AG309" s="25">
        <f t="shared" si="130"/>
        <v>8</v>
      </c>
      <c r="AH309" s="25" t="str">
        <f t="shared" si="131"/>
        <v>H</v>
      </c>
      <c r="AI309" s="25">
        <f t="shared" si="132"/>
        <v>973</v>
      </c>
      <c r="AJ309" s="25">
        <f t="shared" si="133"/>
        <v>44433</v>
      </c>
      <c r="AK309" s="25" t="str">
        <f t="shared" si="134"/>
        <v>TARA GEHLOT</v>
      </c>
      <c r="AL309" s="25" t="str">
        <f t="shared" si="135"/>
        <v>Late</v>
      </c>
      <c r="AM309" s="25" t="str">
        <f t="shared" si="136"/>
        <v>LATE ASHOK GEHLOT</v>
      </c>
      <c r="AN309" s="25" t="str">
        <f t="shared" si="137"/>
        <v>SANTOSH DEVI</v>
      </c>
      <c r="AO309" s="25" t="str">
        <f t="shared" si="138"/>
        <v>F</v>
      </c>
      <c r="AP309" s="25">
        <f t="shared" si="139"/>
        <v>38932</v>
      </c>
      <c r="AQ309" s="25">
        <f t="shared" si="140"/>
        <v>928</v>
      </c>
      <c r="AR309" s="25" t="str">
        <f t="shared" si="141"/>
        <v/>
      </c>
      <c r="AS309" s="25">
        <f t="shared" si="142"/>
        <v>61</v>
      </c>
      <c r="AT309" s="25">
        <f t="shared" si="143"/>
        <v>58</v>
      </c>
      <c r="AU309" s="25" t="str">
        <f t="shared" si="144"/>
        <v>OBC</v>
      </c>
      <c r="AV309" s="25" t="str">
        <f t="shared" si="145"/>
        <v>Hindu</v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8</v>
      </c>
      <c r="B310" s="20" t="str">
        <f>IF('S.D. Paste sheet'!B310="","",'S.D. Paste sheet'!B310)</f>
        <v>H</v>
      </c>
      <c r="C310" s="20">
        <f>IF('S.D. Paste sheet'!C310="","",'S.D. Paste sheet'!C310)</f>
        <v>970</v>
      </c>
      <c r="D310" s="20">
        <f>IF('S.D. Paste sheet'!D310="","",'S.D. Paste sheet'!D310)</f>
        <v>44433</v>
      </c>
      <c r="E310" s="20" t="str">
        <f>IF('S.D. Paste sheet'!E310="","",UPPER('S.D. Paste sheet'!E310))</f>
        <v>TRILOK DEWASI</v>
      </c>
      <c r="F310" s="20" t="str">
        <f>IF('S.D. Paste sheet'!F310="","",'S.D. Paste sheet'!F310)</f>
        <v/>
      </c>
      <c r="G310" s="20" t="str">
        <f>IF('S.D. Paste sheet'!G310="","",UPPER('S.D. Paste sheet'!G310))</f>
        <v>GUNA RAM</v>
      </c>
      <c r="H310" s="20" t="str">
        <f>IF('S.D. Paste sheet'!H310="","",UPPER('S.D. Paste sheet'!H310))</f>
        <v>SUKHIYA DEVI</v>
      </c>
      <c r="I310" s="20" t="str">
        <f>IF('S.D. Paste sheet'!I310="","",'S.D. Paste sheet'!I310)</f>
        <v>M</v>
      </c>
      <c r="J310" s="20">
        <f>IF('S.D. Paste sheet'!J310="","",'S.D. Paste sheet'!J310)</f>
        <v>39181</v>
      </c>
      <c r="K310" s="20">
        <f>IF('S.D. Paste sheet'!K310="","",'S.D. Paste sheet'!K310)</f>
        <v>929</v>
      </c>
      <c r="L310" s="20" t="str">
        <f>IF('S.D. Paste sheet'!L310="","",'S.D. Paste sheet'!L310)</f>
        <v/>
      </c>
      <c r="M310" s="20">
        <f>IF('S.D. Paste sheet'!M310="","",'S.D. Paste sheet'!M310)</f>
        <v>61</v>
      </c>
      <c r="N310" s="20">
        <f>IF('S.D. Paste sheet'!N310="","",'S.D. Paste sheet'!N310)</f>
        <v>53</v>
      </c>
      <c r="O310" s="20" t="str">
        <f>IF('S.D. Paste sheet'!O310="","",'S.D. Paste sheet'!O310)</f>
        <v>SBC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XXXX1852</v>
      </c>
      <c r="U310" s="20" t="str">
        <f>IF('S.D. Paste sheet'!U310="","",'S.D. Paste sheet'!U310)</f>
        <v/>
      </c>
      <c r="V310" s="20">
        <f>IF('S.D. Paste sheet'!V310="","",'S.D. Paste sheet'!V310)</f>
        <v>6367041718</v>
      </c>
      <c r="W310" s="20" t="str">
        <f>IF('S.D. Paste sheet'!W310="","",'S.D. Paste sheet'!W310)</f>
        <v>dewasiyo ka vas ,RAIPUR,BIRANTIYA KHURD,305106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4</v>
      </c>
      <c r="AE310" s="29"/>
      <c r="AF310">
        <f>IF(AK310="","",IF(AK310&gt;0,COUNT($AG$2:AG310),""))</f>
        <v>133</v>
      </c>
      <c r="AG310" s="25">
        <f t="shared" si="130"/>
        <v>8</v>
      </c>
      <c r="AH310" s="25" t="str">
        <f t="shared" si="131"/>
        <v>H</v>
      </c>
      <c r="AI310" s="25">
        <f t="shared" si="132"/>
        <v>970</v>
      </c>
      <c r="AJ310" s="25">
        <f t="shared" si="133"/>
        <v>44433</v>
      </c>
      <c r="AK310" s="25" t="str">
        <f t="shared" si="134"/>
        <v>TRILOK DEWASI</v>
      </c>
      <c r="AL310" s="25" t="str">
        <f t="shared" si="135"/>
        <v/>
      </c>
      <c r="AM310" s="25" t="str">
        <f t="shared" si="136"/>
        <v>GUNA RAM</v>
      </c>
      <c r="AN310" s="25" t="str">
        <f t="shared" si="137"/>
        <v>SUKHIYA DEVI</v>
      </c>
      <c r="AO310" s="25" t="str">
        <f t="shared" si="138"/>
        <v>M</v>
      </c>
      <c r="AP310" s="25">
        <f t="shared" si="139"/>
        <v>39181</v>
      </c>
      <c r="AQ310" s="25">
        <f t="shared" si="140"/>
        <v>929</v>
      </c>
      <c r="AR310" s="25" t="str">
        <f t="shared" si="141"/>
        <v/>
      </c>
      <c r="AS310" s="25">
        <f t="shared" si="142"/>
        <v>61</v>
      </c>
      <c r="AT310" s="25">
        <f t="shared" si="143"/>
        <v>53</v>
      </c>
      <c r="AU310" s="25" t="str">
        <f t="shared" si="144"/>
        <v>SBC</v>
      </c>
      <c r="AV310" s="25" t="str">
        <f t="shared" si="145"/>
        <v>Hindu</v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8</v>
      </c>
      <c r="B311" s="20" t="str">
        <f>IF('S.D. Paste sheet'!B311="","",'S.D. Paste sheet'!B311)</f>
        <v>H</v>
      </c>
      <c r="C311" s="20">
        <f>IF('S.D. Paste sheet'!C311="","",'S.D. Paste sheet'!C311)</f>
        <v>784</v>
      </c>
      <c r="D311" s="20">
        <f>IF('S.D. Paste sheet'!D311="","",'S.D. Paste sheet'!D311)</f>
        <v>42248</v>
      </c>
      <c r="E311" s="20" t="str">
        <f>IF('S.D. Paste sheet'!E311="","",UPPER('S.D. Paste sheet'!E311))</f>
        <v>VARSHA SAINI</v>
      </c>
      <c r="F311" s="20" t="str">
        <f>IF('S.D. Paste sheet'!F311="","",'S.D. Paste sheet'!F311)</f>
        <v/>
      </c>
      <c r="G311" s="20" t="str">
        <f>IF('S.D. Paste sheet'!G311="","",UPPER('S.D. Paste sheet'!G311))</f>
        <v>SAMPAT RAJ</v>
      </c>
      <c r="H311" s="20" t="str">
        <f>IF('S.D. Paste sheet'!H311="","",UPPER('S.D. Paste sheet'!H311))</f>
        <v>MUNNI DEVI</v>
      </c>
      <c r="I311" s="20" t="str">
        <f>IF('S.D. Paste sheet'!I311="","",'S.D. Paste sheet'!I311)</f>
        <v>F</v>
      </c>
      <c r="J311" s="20">
        <f>IF('S.D. Paste sheet'!J311="","",'S.D. Paste sheet'!J311)</f>
        <v>39849</v>
      </c>
      <c r="K311" s="20">
        <f>IF('S.D. Paste sheet'!K311="","",'S.D. Paste sheet'!K311)</f>
        <v>930</v>
      </c>
      <c r="L311" s="20" t="str">
        <f>IF('S.D. Paste sheet'!L311="","",'S.D. Paste sheet'!L311)</f>
        <v/>
      </c>
      <c r="M311" s="20">
        <f>IF('S.D. Paste sheet'!M311="","",'S.D. Paste sheet'!M311)</f>
        <v>61</v>
      </c>
      <c r="N311" s="20">
        <f>IF('S.D. Paste sheet'!N311="","",'S.D. Paste sheet'!N311)</f>
        <v>60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XXXX5448</v>
      </c>
      <c r="U311" s="20" t="str">
        <f>IF('S.D. Paste sheet'!U311="","",'S.D. Paste sheet'!U311)</f>
        <v/>
      </c>
      <c r="V311" s="20">
        <f>IF('S.D. Paste sheet'!V311="","",'S.D. Paste sheet'!V311)</f>
        <v>9929297169</v>
      </c>
      <c r="W311" s="20" t="str">
        <f>IF('S.D. Paste sheet'!W311="","",'S.D. Paste sheet'!W311)</f>
        <v>DAGDIYO KA BADIYA RAILMAGARA,RAIPUR,BAR,306105</v>
      </c>
      <c r="X311" s="20">
        <f>IF('S.D. Paste sheet'!X311="","",'S.D. Paste sheet'!X311)</f>
        <v>60000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13</v>
      </c>
      <c r="AC311" s="20" t="str">
        <f>IF('S.D. Paste sheet'!AC311="","",'S.D. Paste sheet'!AC311)</f>
        <v>BulBul</v>
      </c>
      <c r="AD311" s="20">
        <f>IF('S.D. Paste sheet'!AD311="","",'S.D. Paste sheet'!AD311)</f>
        <v>2</v>
      </c>
      <c r="AE311" s="29"/>
      <c r="AF311">
        <f>IF(AK311="","",IF(AK311&gt;0,COUNT($AG$2:AG311),""))</f>
        <v>134</v>
      </c>
      <c r="AG311" s="25">
        <f t="shared" si="130"/>
        <v>8</v>
      </c>
      <c r="AH311" s="25" t="str">
        <f t="shared" si="131"/>
        <v>H</v>
      </c>
      <c r="AI311" s="25">
        <f t="shared" si="132"/>
        <v>784</v>
      </c>
      <c r="AJ311" s="25">
        <f t="shared" si="133"/>
        <v>42248</v>
      </c>
      <c r="AK311" s="25" t="str">
        <f t="shared" si="134"/>
        <v>VARSHA SAINI</v>
      </c>
      <c r="AL311" s="25" t="str">
        <f t="shared" si="135"/>
        <v/>
      </c>
      <c r="AM311" s="25" t="str">
        <f t="shared" si="136"/>
        <v>SAMPAT RAJ</v>
      </c>
      <c r="AN311" s="25" t="str">
        <f t="shared" si="137"/>
        <v>MUNNI DEVI</v>
      </c>
      <c r="AO311" s="25" t="str">
        <f t="shared" si="138"/>
        <v>F</v>
      </c>
      <c r="AP311" s="25">
        <f t="shared" si="139"/>
        <v>39849</v>
      </c>
      <c r="AQ311" s="25">
        <f t="shared" si="140"/>
        <v>930</v>
      </c>
      <c r="AR311" s="25" t="str">
        <f t="shared" si="141"/>
        <v/>
      </c>
      <c r="AS311" s="25">
        <f t="shared" si="142"/>
        <v>61</v>
      </c>
      <c r="AT311" s="25">
        <f t="shared" si="143"/>
        <v>60</v>
      </c>
      <c r="AU311" s="25" t="str">
        <f t="shared" si="144"/>
        <v>OBC</v>
      </c>
      <c r="AV311" s="25" t="str">
        <f t="shared" si="145"/>
        <v>Hindu</v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 ht="30">
      <c r="A312" s="20">
        <f>IF('S.D. Paste sheet'!A312="","",'S.D. Paste sheet'!A312)</f>
        <v>8</v>
      </c>
      <c r="B312" s="20" t="str">
        <f>IF('S.D. Paste sheet'!B312="","",'S.D. Paste sheet'!B312)</f>
        <v>H</v>
      </c>
      <c r="C312" s="20">
        <f>IF('S.D. Paste sheet'!C312="","",'S.D. Paste sheet'!C312)</f>
        <v>967</v>
      </c>
      <c r="D312" s="20">
        <f>IF('S.D. Paste sheet'!D312="","",'S.D. Paste sheet'!D312)</f>
        <v>44433</v>
      </c>
      <c r="E312" s="20" t="str">
        <f>IF('S.D. Paste sheet'!E312="","",UPPER('S.D. Paste sheet'!E312))</f>
        <v>VIKRAM KATHAT</v>
      </c>
      <c r="F312" s="20" t="str">
        <f>IF('S.D. Paste sheet'!F312="","",'S.D. Paste sheet'!F312)</f>
        <v/>
      </c>
      <c r="G312" s="20" t="str">
        <f>IF('S.D. Paste sheet'!G312="","",UPPER('S.D. Paste sheet'!G312))</f>
        <v>BAHADUR KATHAT</v>
      </c>
      <c r="H312" s="20" t="str">
        <f>IF('S.D. Paste sheet'!H312="","",UPPER('S.D. Paste sheet'!H312))</f>
        <v>LEELA BANU</v>
      </c>
      <c r="I312" s="20" t="str">
        <f>IF('S.D. Paste sheet'!I312="","",'S.D. Paste sheet'!I312)</f>
        <v>M</v>
      </c>
      <c r="J312" s="20">
        <f>IF('S.D. Paste sheet'!J312="","",'S.D. Paste sheet'!J312)</f>
        <v>39169</v>
      </c>
      <c r="K312" s="20">
        <f>IF('S.D. Paste sheet'!K312="","",'S.D. Paste sheet'!K312)</f>
        <v>931</v>
      </c>
      <c r="L312" s="20" t="str">
        <f>IF('S.D. Paste sheet'!L312="","",'S.D. Paste sheet'!L312)</f>
        <v/>
      </c>
      <c r="M312" s="20">
        <f>IF('S.D. Paste sheet'!M312="","",'S.D. Paste sheet'!M312)</f>
        <v>61</v>
      </c>
      <c r="N312" s="20">
        <f>IF('S.D. Paste sheet'!N312="","",'S.D. Paste sheet'!N312)</f>
        <v>48</v>
      </c>
      <c r="O312" s="20" t="str">
        <f>IF('S.D. Paste sheet'!O312="","",'S.D. Paste sheet'!O312)</f>
        <v>OBC</v>
      </c>
      <c r="P312" s="20" t="str">
        <f>IF('S.D. Paste sheet'!P312="","",'S.D. Paste sheet'!P312)</f>
        <v>Muslim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XXXX0432</v>
      </c>
      <c r="U312" s="20" t="str">
        <f>IF('S.D. Paste sheet'!U312="","",'S.D. Paste sheet'!U312)</f>
        <v/>
      </c>
      <c r="V312" s="20">
        <f>IF('S.D. Paste sheet'!V312="","",'S.D. Paste sheet'!V312)</f>
        <v>9602550078</v>
      </c>
      <c r="W312" s="20" t="str">
        <f>IF('S.D. Paste sheet'!W312="","",'S.D. Paste sheet'!W312)</f>
        <v>CHANDA MATA KA BHALA,RAIPUR,BIRATIYA KHURD,306105</v>
      </c>
      <c r="X312" s="20">
        <f>IF('S.D. Paste sheet'!X312="","",'S.D. Paste sheet'!X312)</f>
        <v>72000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Yes</v>
      </c>
      <c r="AB312" s="20">
        <f>IF('S.D. Paste sheet'!AB312="","",'S.D. Paste sheet'!AB312)</f>
        <v>15</v>
      </c>
      <c r="AC312" s="20" t="str">
        <f>IF('S.D. Paste sheet'!AC312="","",'S.D. Paste sheet'!AC312)</f>
        <v>None</v>
      </c>
      <c r="AD312" s="20">
        <f>IF('S.D. Paste sheet'!AD312="","",'S.D. Paste sheet'!AD312)</f>
        <v>5</v>
      </c>
      <c r="AE312" s="29"/>
      <c r="AF312">
        <f>IF(AK312="","",IF(AK312&gt;0,COUNT($AG$2:AG312),""))</f>
        <v>135</v>
      </c>
      <c r="AG312" s="25">
        <f t="shared" si="130"/>
        <v>8</v>
      </c>
      <c r="AH312" s="25" t="str">
        <f t="shared" si="131"/>
        <v>H</v>
      </c>
      <c r="AI312" s="25">
        <f t="shared" si="132"/>
        <v>967</v>
      </c>
      <c r="AJ312" s="25">
        <f t="shared" si="133"/>
        <v>44433</v>
      </c>
      <c r="AK312" s="25" t="str">
        <f t="shared" si="134"/>
        <v>VIKRAM KATHAT</v>
      </c>
      <c r="AL312" s="25" t="str">
        <f t="shared" si="135"/>
        <v/>
      </c>
      <c r="AM312" s="25" t="str">
        <f t="shared" si="136"/>
        <v>BAHADUR KATHAT</v>
      </c>
      <c r="AN312" s="25" t="str">
        <f t="shared" si="137"/>
        <v>LEELA BANU</v>
      </c>
      <c r="AO312" s="25" t="str">
        <f t="shared" si="138"/>
        <v>M</v>
      </c>
      <c r="AP312" s="25">
        <f t="shared" si="139"/>
        <v>39169</v>
      </c>
      <c r="AQ312" s="25">
        <f t="shared" si="140"/>
        <v>931</v>
      </c>
      <c r="AR312" s="25" t="str">
        <f t="shared" si="141"/>
        <v/>
      </c>
      <c r="AS312" s="25">
        <f t="shared" si="142"/>
        <v>61</v>
      </c>
      <c r="AT312" s="25">
        <f t="shared" si="143"/>
        <v>48</v>
      </c>
      <c r="AU312" s="25" t="str">
        <f t="shared" si="144"/>
        <v>OBC</v>
      </c>
      <c r="AV312" s="25" t="str">
        <f t="shared" si="145"/>
        <v>Muslim</v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 ht="30">
      <c r="A313" s="20">
        <f>IF('S.D. Paste sheet'!A313="","",'S.D. Paste sheet'!A313)</f>
        <v>8</v>
      </c>
      <c r="B313" s="20" t="str">
        <f>IF('S.D. Paste sheet'!B313="","",'S.D. Paste sheet'!B313)</f>
        <v>H</v>
      </c>
      <c r="C313" s="20">
        <f>IF('S.D. Paste sheet'!C313="","",'S.D. Paste sheet'!C313)</f>
        <v>234</v>
      </c>
      <c r="D313" s="20">
        <f>IF('S.D. Paste sheet'!D313="","",'S.D. Paste sheet'!D313)</f>
        <v>41873</v>
      </c>
      <c r="E313" s="20" t="str">
        <f>IF('S.D. Paste sheet'!E313="","",UPPER('S.D. Paste sheet'!E313))</f>
        <v>VINITA</v>
      </c>
      <c r="F313" s="20" t="str">
        <f>IF('S.D. Paste sheet'!F313="","",'S.D. Paste sheet'!F313)</f>
        <v/>
      </c>
      <c r="G313" s="20" t="str">
        <f>IF('S.D. Paste sheet'!G313="","",UPPER('S.D. Paste sheet'!G313))</f>
        <v>BHERARAM</v>
      </c>
      <c r="H313" s="20" t="str">
        <f>IF('S.D. Paste sheet'!H313="","",UPPER('S.D. Paste sheet'!H313))</f>
        <v>SANTOSH</v>
      </c>
      <c r="I313" s="20" t="str">
        <f>IF('S.D. Paste sheet'!I313="","",'S.D. Paste sheet'!I313)</f>
        <v>F</v>
      </c>
      <c r="J313" s="20">
        <f>IF('S.D. Paste sheet'!J313="","",'S.D. Paste sheet'!J313)</f>
        <v>39492</v>
      </c>
      <c r="K313" s="20">
        <f>IF('S.D. Paste sheet'!K313="","",'S.D. Paste sheet'!K313)</f>
        <v>932</v>
      </c>
      <c r="L313" s="20" t="str">
        <f>IF('S.D. Paste sheet'!L313="","",'S.D. Paste sheet'!L313)</f>
        <v/>
      </c>
      <c r="M313" s="20">
        <f>IF('S.D. Paste sheet'!M313="","",'S.D. Paste sheet'!M313)</f>
        <v>61</v>
      </c>
      <c r="N313" s="20">
        <f>IF('S.D. Paste sheet'!N313="","",'S.D. Paste sheet'!N313)</f>
        <v>57</v>
      </c>
      <c r="O313" s="20" t="str">
        <f>IF('S.D. Paste sheet'!O313="","",'S.D. Paste sheet'!O313)</f>
        <v>SC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XXXX0142</v>
      </c>
      <c r="U313" s="20" t="str">
        <f>IF('S.D. Paste sheet'!U313="","",'S.D. Paste sheet'!U313)</f>
        <v>YAMKGWO</v>
      </c>
      <c r="V313" s="20">
        <f>IF('S.D. Paste sheet'!V313="","",'S.D. Paste sheet'!V313)</f>
        <v>8890416616</v>
      </c>
      <c r="W313" s="20" t="str">
        <f>IF('S.D. Paste sheet'!W313="","",'S.D. Paste sheet'!W313)</f>
        <v>Vyapariyo ka bas,Raipur,Bar,306105</v>
      </c>
      <c r="X313" s="20">
        <f>IF('S.D. Paste sheet'!X313="","",'S.D. Paste sheet'!X313)</f>
        <v>48000</v>
      </c>
      <c r="Y313" s="20" t="str">
        <f>IF('S.D. Paste sheet'!Y313="","",'S.D. Paste sheet'!Y313)</f>
        <v>N</v>
      </c>
      <c r="Z313" s="20" t="str">
        <f>IF('S.D. Paste sheet'!Z313="","",'S.D. Paste sheet'!Z313)</f>
        <v>Y</v>
      </c>
      <c r="AA313" s="20" t="str">
        <f>IF('S.D. Paste sheet'!AA313="","",'S.D. Paste sheet'!AA313)</f>
        <v>No</v>
      </c>
      <c r="AB313" s="20">
        <f>IF('S.D. Paste sheet'!AB313="","",'S.D. Paste sheet'!AB313)</f>
        <v>14</v>
      </c>
      <c r="AC313" s="20" t="str">
        <f>IF('S.D. Paste sheet'!AC313="","",'S.D. Paste sheet'!AC313)</f>
        <v>None</v>
      </c>
      <c r="AD313" s="20">
        <f>IF('S.D. Paste sheet'!AD313="","",'S.D. Paste sheet'!AD313)</f>
        <v>0</v>
      </c>
      <c r="AE313" s="29"/>
      <c r="AF313">
        <f>IF(AK313="","",IF(AK313&gt;0,COUNT($AG$2:AG313),""))</f>
        <v>136</v>
      </c>
      <c r="AG313" s="25">
        <f t="shared" si="130"/>
        <v>8</v>
      </c>
      <c r="AH313" s="25" t="str">
        <f t="shared" si="131"/>
        <v>H</v>
      </c>
      <c r="AI313" s="25">
        <f t="shared" si="132"/>
        <v>234</v>
      </c>
      <c r="AJ313" s="25">
        <f t="shared" si="133"/>
        <v>41873</v>
      </c>
      <c r="AK313" s="25" t="str">
        <f t="shared" si="134"/>
        <v>VINITA</v>
      </c>
      <c r="AL313" s="25" t="str">
        <f t="shared" si="135"/>
        <v/>
      </c>
      <c r="AM313" s="25" t="str">
        <f t="shared" si="136"/>
        <v>BHERARAM</v>
      </c>
      <c r="AN313" s="25" t="str">
        <f t="shared" si="137"/>
        <v>SANTOSH</v>
      </c>
      <c r="AO313" s="25" t="str">
        <f t="shared" si="138"/>
        <v>F</v>
      </c>
      <c r="AP313" s="25">
        <f t="shared" si="139"/>
        <v>39492</v>
      </c>
      <c r="AQ313" s="25">
        <f t="shared" si="140"/>
        <v>932</v>
      </c>
      <c r="AR313" s="25" t="str">
        <f t="shared" si="141"/>
        <v/>
      </c>
      <c r="AS313" s="25">
        <f t="shared" si="142"/>
        <v>61</v>
      </c>
      <c r="AT313" s="25">
        <f t="shared" si="143"/>
        <v>57</v>
      </c>
      <c r="AU313" s="25" t="str">
        <f t="shared" si="144"/>
        <v>SC</v>
      </c>
      <c r="AV313" s="25" t="str">
        <f t="shared" si="145"/>
        <v>Hindu</v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 ht="30">
      <c r="A314" s="20">
        <f>IF('S.D. Paste sheet'!A314="","",'S.D. Paste sheet'!A314)</f>
        <v>8</v>
      </c>
      <c r="B314" s="20" t="str">
        <f>IF('S.D. Paste sheet'!B314="","",'S.D. Paste sheet'!B314)</f>
        <v>H</v>
      </c>
      <c r="C314" s="20">
        <f>IF('S.D. Paste sheet'!C314="","",'S.D. Paste sheet'!C314)</f>
        <v>968</v>
      </c>
      <c r="D314" s="20">
        <f>IF('S.D. Paste sheet'!D314="","",'S.D. Paste sheet'!D314)</f>
        <v>44433</v>
      </c>
      <c r="E314" s="20" t="str">
        <f>IF('S.D. Paste sheet'!E314="","",UPPER('S.D. Paste sheet'!E314))</f>
        <v>VINOD BAGRI</v>
      </c>
      <c r="F314" s="20" t="str">
        <f>IF('S.D. Paste sheet'!F314="","",'S.D. Paste sheet'!F314)</f>
        <v/>
      </c>
      <c r="G314" s="20" t="str">
        <f>IF('S.D. Paste sheet'!G314="","",UPPER('S.D. Paste sheet'!G314))</f>
        <v>HUKAMA RAM</v>
      </c>
      <c r="H314" s="20" t="str">
        <f>IF('S.D. Paste sheet'!H314="","",UPPER('S.D. Paste sheet'!H314))</f>
        <v>MAMTA DEVI</v>
      </c>
      <c r="I314" s="20" t="str">
        <f>IF('S.D. Paste sheet'!I314="","",'S.D. Paste sheet'!I314)</f>
        <v>M</v>
      </c>
      <c r="J314" s="20">
        <f>IF('S.D. Paste sheet'!J314="","",'S.D. Paste sheet'!J314)</f>
        <v>38242</v>
      </c>
      <c r="K314" s="20">
        <f>IF('S.D. Paste sheet'!K314="","",'S.D. Paste sheet'!K314)</f>
        <v>933</v>
      </c>
      <c r="L314" s="20" t="str">
        <f>IF('S.D. Paste sheet'!L314="","",'S.D. Paste sheet'!L314)</f>
        <v/>
      </c>
      <c r="M314" s="20">
        <f>IF('S.D. Paste sheet'!M314="","",'S.D. Paste sheet'!M314)</f>
        <v>61</v>
      </c>
      <c r="N314" s="20">
        <f>IF('S.D. Paste sheet'!N314="","",'S.D. Paste sheet'!N314)</f>
        <v>58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XXXX2835</v>
      </c>
      <c r="U314" s="20" t="str">
        <f>IF('S.D. Paste sheet'!U314="","",'S.D. Paste sheet'!U314)</f>
        <v/>
      </c>
      <c r="V314" s="20">
        <f>IF('S.D. Paste sheet'!V314="","",'S.D. Paste sheet'!V314)</f>
        <v>9414609075</v>
      </c>
      <c r="W314" s="20" t="str">
        <f>IF('S.D. Paste sheet'!W314="","",'S.D. Paste sheet'!W314)</f>
        <v>BERA LAMBI GAL,RAIPUR,RAIL MAGRA ,306105</v>
      </c>
      <c r="X314" s="20">
        <f>IF('S.D. Paste sheet'!X314="","",'S.D. Paste sheet'!X314)</f>
        <v>96000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18</v>
      </c>
      <c r="AC314" s="20" t="str">
        <f>IF('S.D. Paste sheet'!AC314="","",'S.D. Paste sheet'!AC314)</f>
        <v>None</v>
      </c>
      <c r="AD314" s="20">
        <f>IF('S.D. Paste sheet'!AD314="","",'S.D. Paste sheet'!AD314)</f>
        <v>2</v>
      </c>
      <c r="AE314" s="29"/>
      <c r="AF314">
        <f>IF(AK314="","",IF(AK314&gt;0,COUNT($AG$2:AG314),""))</f>
        <v>137</v>
      </c>
      <c r="AG314" s="25">
        <f t="shared" si="130"/>
        <v>8</v>
      </c>
      <c r="AH314" s="25" t="str">
        <f t="shared" si="131"/>
        <v>H</v>
      </c>
      <c r="AI314" s="25">
        <f t="shared" si="132"/>
        <v>968</v>
      </c>
      <c r="AJ314" s="25">
        <f t="shared" si="133"/>
        <v>44433</v>
      </c>
      <c r="AK314" s="25" t="str">
        <f t="shared" si="134"/>
        <v>VINOD BAGRI</v>
      </c>
      <c r="AL314" s="25" t="str">
        <f t="shared" si="135"/>
        <v/>
      </c>
      <c r="AM314" s="25" t="str">
        <f t="shared" si="136"/>
        <v>HUKAMA RAM</v>
      </c>
      <c r="AN314" s="25" t="str">
        <f t="shared" si="137"/>
        <v>MAMTA DEVI</v>
      </c>
      <c r="AO314" s="25" t="str">
        <f t="shared" si="138"/>
        <v>M</v>
      </c>
      <c r="AP314" s="25">
        <f t="shared" si="139"/>
        <v>38242</v>
      </c>
      <c r="AQ314" s="25">
        <f t="shared" si="140"/>
        <v>933</v>
      </c>
      <c r="AR314" s="25" t="str">
        <f t="shared" si="141"/>
        <v/>
      </c>
      <c r="AS314" s="25">
        <f t="shared" si="142"/>
        <v>61</v>
      </c>
      <c r="AT314" s="25">
        <f t="shared" si="143"/>
        <v>58</v>
      </c>
      <c r="AU314" s="25" t="str">
        <f t="shared" si="144"/>
        <v>OBC</v>
      </c>
      <c r="AV314" s="25" t="str">
        <f t="shared" si="145"/>
        <v>Hindu</v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 ht="30">
      <c r="A315" s="20">
        <f>IF('S.D. Paste sheet'!A315="","",'S.D. Paste sheet'!A315)</f>
        <v>8</v>
      </c>
      <c r="B315" s="20" t="str">
        <f>IF('S.D. Paste sheet'!B315="","",'S.D. Paste sheet'!B315)</f>
        <v>A</v>
      </c>
      <c r="C315" s="20">
        <f>IF('S.D. Paste sheet'!C315="","",'S.D. Paste sheet'!C315)</f>
        <v>718</v>
      </c>
      <c r="D315" s="20">
        <f>IF('S.D. Paste sheet'!D315="","",'S.D. Paste sheet'!D315)</f>
        <v>42928</v>
      </c>
      <c r="E315" s="20" t="str">
        <f>IF('S.D. Paste sheet'!E315="","",UPPER('S.D. Paste sheet'!E315))</f>
        <v>AASHA</v>
      </c>
      <c r="F315" s="20" t="str">
        <f>IF('S.D. Paste sheet'!F315="","",'S.D. Paste sheet'!F315)</f>
        <v/>
      </c>
      <c r="G315" s="20" t="str">
        <f>IF('S.D. Paste sheet'!G315="","",UPPER('S.D. Paste sheet'!G315))</f>
        <v>JAGDISH</v>
      </c>
      <c r="H315" s="20" t="str">
        <f>IF('S.D. Paste sheet'!H315="","",UPPER('S.D. Paste sheet'!H315))</f>
        <v>HANSA DEVI</v>
      </c>
      <c r="I315" s="20" t="str">
        <f>IF('S.D. Paste sheet'!I315="","",'S.D. Paste sheet'!I315)</f>
        <v>F</v>
      </c>
      <c r="J315" s="20">
        <f>IF('S.D. Paste sheet'!J315="","",'S.D. Paste sheet'!J315)</f>
        <v>39356</v>
      </c>
      <c r="K315" s="20">
        <f>IF('S.D. Paste sheet'!K315="","",'S.D. Paste sheet'!K315)</f>
        <v>1001</v>
      </c>
      <c r="L315" s="20" t="str">
        <f>IF('S.D. Paste sheet'!L315="","",'S.D. Paste sheet'!L315)</f>
        <v/>
      </c>
      <c r="M315" s="20">
        <f>IF('S.D. Paste sheet'!M315="","",'S.D. Paste sheet'!M315)</f>
        <v>81</v>
      </c>
      <c r="N315" s="20">
        <f>IF('S.D. Paste sheet'!N315="","",'S.D. Paste sheet'!N315)</f>
        <v>70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XXXX1055</v>
      </c>
      <c r="U315" s="20" t="str">
        <f>IF('S.D. Paste sheet'!U315="","",'S.D. Paste sheet'!U315)</f>
        <v/>
      </c>
      <c r="V315" s="20">
        <f>IF('S.D. Paste sheet'!V315="","",'S.D. Paste sheet'!V315)</f>
        <v>7742013212</v>
      </c>
      <c r="W315" s="20" t="str">
        <f>IF('S.D. Paste sheet'!W315="","",'S.D. Paste sheet'!W315)</f>
        <v>BERA CHARNIYA ,RAIPUR,KUSHALPURA,306105</v>
      </c>
      <c r="X315" s="20">
        <f>IF('S.D. Paste sheet'!X315="","",'S.D. Paste sheet'!X315)</f>
        <v>42000</v>
      </c>
      <c r="Y315" s="20" t="str">
        <f>IF('S.D. Paste sheet'!Y315="","",'S.D. Paste sheet'!Y315)</f>
        <v>N</v>
      </c>
      <c r="Z315" s="20" t="str">
        <f>IF('S.D. Paste sheet'!Z315="","",'S.D. Paste sheet'!Z315)</f>
        <v>N</v>
      </c>
      <c r="AA315" s="20" t="str">
        <f>IF('S.D. Paste sheet'!AA315="","",'S.D. Paste sheet'!AA315)</f>
        <v>No</v>
      </c>
      <c r="AB315" s="20">
        <f>IF('S.D. Paste sheet'!AB315="","",'S.D. Paste sheet'!AB315)</f>
        <v>15</v>
      </c>
      <c r="AC315" s="20" t="str">
        <f>IF('S.D. Paste sheet'!AC315="","",'S.D. Paste sheet'!AC315)</f>
        <v>None</v>
      </c>
      <c r="AD315" s="20">
        <f>IF('S.D. Paste sheet'!AD315="","",'S.D. Paste sheet'!AD315)</f>
        <v>16</v>
      </c>
      <c r="AE315" s="29"/>
      <c r="AF315">
        <f>IF(AK315="","",IF(AK315&gt;0,COUNT($AG$2:AG315),""))</f>
        <v>138</v>
      </c>
      <c r="AG315" s="25">
        <f t="shared" si="130"/>
        <v>8</v>
      </c>
      <c r="AH315" s="25" t="str">
        <f t="shared" si="131"/>
        <v>A</v>
      </c>
      <c r="AI315" s="25">
        <f t="shared" si="132"/>
        <v>718</v>
      </c>
      <c r="AJ315" s="25">
        <f t="shared" si="133"/>
        <v>42928</v>
      </c>
      <c r="AK315" s="25" t="str">
        <f t="shared" si="134"/>
        <v>AASHA</v>
      </c>
      <c r="AL315" s="25" t="str">
        <f t="shared" si="135"/>
        <v/>
      </c>
      <c r="AM315" s="25" t="str">
        <f t="shared" si="136"/>
        <v>JAGDISH</v>
      </c>
      <c r="AN315" s="25" t="str">
        <f t="shared" si="137"/>
        <v>HANSA DEVI</v>
      </c>
      <c r="AO315" s="25" t="str">
        <f t="shared" si="138"/>
        <v>F</v>
      </c>
      <c r="AP315" s="25">
        <f t="shared" si="139"/>
        <v>39356</v>
      </c>
      <c r="AQ315" s="25">
        <f t="shared" si="140"/>
        <v>1001</v>
      </c>
      <c r="AR315" s="25" t="str">
        <f t="shared" si="141"/>
        <v/>
      </c>
      <c r="AS315" s="25">
        <f t="shared" si="142"/>
        <v>81</v>
      </c>
      <c r="AT315" s="25">
        <f t="shared" si="143"/>
        <v>70</v>
      </c>
      <c r="AU315" s="25" t="str">
        <f t="shared" si="144"/>
        <v>SC</v>
      </c>
      <c r="AV315" s="25" t="str">
        <f t="shared" si="145"/>
        <v>Hindu</v>
      </c>
      <c r="AX315">
        <f>IF(BC315="","",IF(BC315&gt;0,COUNT($AY$2:AY315),""))</f>
        <v>19</v>
      </c>
      <c r="AY315" s="25">
        <f t="shared" si="146"/>
        <v>8</v>
      </c>
      <c r="AZ315" s="25" t="str">
        <f t="shared" si="147"/>
        <v>A</v>
      </c>
      <c r="BA315" s="25">
        <f t="shared" si="148"/>
        <v>718</v>
      </c>
      <c r="BB315" s="25">
        <f t="shared" si="149"/>
        <v>42928</v>
      </c>
      <c r="BC315" s="25" t="str">
        <f t="shared" si="150"/>
        <v>AASHA</v>
      </c>
      <c r="BD315" s="25" t="str">
        <f t="shared" si="151"/>
        <v/>
      </c>
      <c r="BE315" s="25" t="str">
        <f t="shared" si="152"/>
        <v>JAGDISH</v>
      </c>
      <c r="BF315" s="25" t="str">
        <f t="shared" si="153"/>
        <v>HANSA DEVI</v>
      </c>
      <c r="BG315" s="25" t="str">
        <f t="shared" si="154"/>
        <v>F</v>
      </c>
      <c r="BH315" s="25">
        <f t="shared" si="155"/>
        <v>39356</v>
      </c>
      <c r="BI315" s="25">
        <f t="shared" si="156"/>
        <v>1001</v>
      </c>
      <c r="BJ315" s="25" t="str">
        <f t="shared" si="157"/>
        <v/>
      </c>
      <c r="BK315" s="25">
        <f t="shared" si="158"/>
        <v>81</v>
      </c>
      <c r="BL315" s="25">
        <f t="shared" si="159"/>
        <v>70</v>
      </c>
      <c r="BM315" s="25" t="str">
        <f t="shared" si="160"/>
        <v>SC</v>
      </c>
      <c r="BN315" s="25" t="str">
        <f t="shared" si="161"/>
        <v>Hindu</v>
      </c>
    </row>
    <row r="316" spans="1:66" ht="30">
      <c r="A316" s="20">
        <f>IF('S.D. Paste sheet'!A316="","",'S.D. Paste sheet'!A316)</f>
        <v>8</v>
      </c>
      <c r="B316" s="20" t="str">
        <f>IF('S.D. Paste sheet'!B316="","",'S.D. Paste sheet'!B316)</f>
        <v>A</v>
      </c>
      <c r="C316" s="20">
        <f>IF('S.D. Paste sheet'!C316="","",'S.D. Paste sheet'!C316)</f>
        <v>454</v>
      </c>
      <c r="D316" s="20">
        <f>IF('S.D. Paste sheet'!D316="","",'S.D. Paste sheet'!D316)</f>
        <v>42759</v>
      </c>
      <c r="E316" s="20" t="str">
        <f>IF('S.D. Paste sheet'!E316="","",UPPER('S.D. Paste sheet'!E316))</f>
        <v>BHAWNA MEGHWAL</v>
      </c>
      <c r="F316" s="20" t="str">
        <f>IF('S.D. Paste sheet'!F316="","",'S.D. Paste sheet'!F316)</f>
        <v/>
      </c>
      <c r="G316" s="20" t="str">
        <f>IF('S.D. Paste sheet'!G316="","",UPPER('S.D. Paste sheet'!G316))</f>
        <v>PRAHLAD RAM</v>
      </c>
      <c r="H316" s="20" t="str">
        <f>IF('S.D. Paste sheet'!H316="","",UPPER('S.D. Paste sheet'!H316))</f>
        <v>SOHANI DEVI</v>
      </c>
      <c r="I316" s="20" t="str">
        <f>IF('S.D. Paste sheet'!I316="","",'S.D. Paste sheet'!I316)</f>
        <v>F</v>
      </c>
      <c r="J316" s="20">
        <f>IF('S.D. Paste sheet'!J316="","",'S.D. Paste sheet'!J316)</f>
        <v>38663</v>
      </c>
      <c r="K316" s="20">
        <f>IF('S.D. Paste sheet'!K316="","",'S.D. Paste sheet'!K316)</f>
        <v>1002</v>
      </c>
      <c r="L316" s="20" t="str">
        <f>IF('S.D. Paste sheet'!L316="","",'S.D. Paste sheet'!L316)</f>
        <v/>
      </c>
      <c r="M316" s="20">
        <f>IF('S.D. Paste sheet'!M316="","",'S.D. Paste sheet'!M316)</f>
        <v>81</v>
      </c>
      <c r="N316" s="20">
        <f>IF('S.D. Paste sheet'!N316="","",'S.D. Paste sheet'!N316)</f>
        <v>43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XXXX4355</v>
      </c>
      <c r="U316" s="20" t="str">
        <f>IF('S.D. Paste sheet'!U316="","",'S.D. Paste sheet'!U316)</f>
        <v>YDFWFWS</v>
      </c>
      <c r="V316" s="20">
        <f>IF('S.D. Paste sheet'!V316="","",'S.D. Paste sheet'!V316)</f>
        <v>8290157262</v>
      </c>
      <c r="W316" s="20" t="str">
        <f>IF('S.D. Paste sheet'!W316="","",'S.D. Paste sheet'!W316)</f>
        <v>MEGHWALO KA BAS BAR,RAIPUR,BAR,306105</v>
      </c>
      <c r="X316" s="20">
        <f>IF('S.D. Paste sheet'!X316="","",'S.D. Paste sheet'!X316)</f>
        <v>40000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17</v>
      </c>
      <c r="AC316" s="20" t="str">
        <f>IF('S.D. Paste sheet'!AC316="","",'S.D. Paste sheet'!AC316)</f>
        <v>None</v>
      </c>
      <c r="AD316" s="20">
        <f>IF('S.D. Paste sheet'!AD316="","",'S.D. Paste sheet'!AD316)</f>
        <v>1</v>
      </c>
      <c r="AE316" s="29"/>
      <c r="AF316">
        <f>IF(AK316="","",IF(AK316&gt;0,COUNT($AG$2:AG316),""))</f>
        <v>139</v>
      </c>
      <c r="AG316" s="25">
        <f t="shared" si="130"/>
        <v>8</v>
      </c>
      <c r="AH316" s="25" t="str">
        <f t="shared" si="131"/>
        <v>A</v>
      </c>
      <c r="AI316" s="25">
        <f t="shared" si="132"/>
        <v>454</v>
      </c>
      <c r="AJ316" s="25">
        <f t="shared" si="133"/>
        <v>42759</v>
      </c>
      <c r="AK316" s="25" t="str">
        <f t="shared" si="134"/>
        <v>BHAWNA MEGHWAL</v>
      </c>
      <c r="AL316" s="25" t="str">
        <f t="shared" si="135"/>
        <v/>
      </c>
      <c r="AM316" s="25" t="str">
        <f t="shared" si="136"/>
        <v>PRAHLAD RAM</v>
      </c>
      <c r="AN316" s="25" t="str">
        <f t="shared" si="137"/>
        <v>SOHANI DEVI</v>
      </c>
      <c r="AO316" s="25" t="str">
        <f t="shared" si="138"/>
        <v>F</v>
      </c>
      <c r="AP316" s="25">
        <f t="shared" si="139"/>
        <v>38663</v>
      </c>
      <c r="AQ316" s="25">
        <f t="shared" si="140"/>
        <v>1002</v>
      </c>
      <c r="AR316" s="25" t="str">
        <f t="shared" si="141"/>
        <v/>
      </c>
      <c r="AS316" s="25">
        <f t="shared" si="142"/>
        <v>81</v>
      </c>
      <c r="AT316" s="25">
        <f t="shared" si="143"/>
        <v>43</v>
      </c>
      <c r="AU316" s="25" t="str">
        <f t="shared" si="144"/>
        <v>SC</v>
      </c>
      <c r="AV316" s="25" t="str">
        <f t="shared" si="145"/>
        <v>Hindu</v>
      </c>
      <c r="AX316">
        <f>IF(BC316="","",IF(BC316&gt;0,COUNT($AY$2:AY316),""))</f>
        <v>20</v>
      </c>
      <c r="AY316" s="25">
        <f t="shared" si="146"/>
        <v>8</v>
      </c>
      <c r="AZ316" s="25" t="str">
        <f t="shared" si="147"/>
        <v>A</v>
      </c>
      <c r="BA316" s="25">
        <f t="shared" si="148"/>
        <v>454</v>
      </c>
      <c r="BB316" s="25">
        <f t="shared" si="149"/>
        <v>42759</v>
      </c>
      <c r="BC316" s="25" t="str">
        <f t="shared" si="150"/>
        <v>BHAWNA MEGHWAL</v>
      </c>
      <c r="BD316" s="25" t="str">
        <f t="shared" si="151"/>
        <v/>
      </c>
      <c r="BE316" s="25" t="str">
        <f t="shared" si="152"/>
        <v>PRAHLAD RAM</v>
      </c>
      <c r="BF316" s="25" t="str">
        <f t="shared" si="153"/>
        <v>SOHANI DEVI</v>
      </c>
      <c r="BG316" s="25" t="str">
        <f t="shared" si="154"/>
        <v>F</v>
      </c>
      <c r="BH316" s="25">
        <f t="shared" si="155"/>
        <v>38663</v>
      </c>
      <c r="BI316" s="25">
        <f t="shared" si="156"/>
        <v>1002</v>
      </c>
      <c r="BJ316" s="25" t="str">
        <f t="shared" si="157"/>
        <v/>
      </c>
      <c r="BK316" s="25">
        <f t="shared" si="158"/>
        <v>81</v>
      </c>
      <c r="BL316" s="25">
        <f t="shared" si="159"/>
        <v>43</v>
      </c>
      <c r="BM316" s="25" t="str">
        <f t="shared" si="160"/>
        <v>SC</v>
      </c>
      <c r="BN316" s="25" t="str">
        <f t="shared" si="161"/>
        <v>Hindu</v>
      </c>
    </row>
    <row r="317" spans="1:66" ht="30">
      <c r="A317" s="20">
        <f>IF('S.D. Paste sheet'!A317="","",'S.D. Paste sheet'!A317)</f>
        <v>8</v>
      </c>
      <c r="B317" s="20" t="str">
        <f>IF('S.D. Paste sheet'!B317="","",'S.D. Paste sheet'!B317)</f>
        <v>A</v>
      </c>
      <c r="C317" s="20">
        <f>IF('S.D. Paste sheet'!C317="","",'S.D. Paste sheet'!C317)</f>
        <v>976</v>
      </c>
      <c r="D317" s="20">
        <f>IF('S.D. Paste sheet'!D317="","",'S.D. Paste sheet'!D317)</f>
        <v>43284</v>
      </c>
      <c r="E317" s="20" t="str">
        <f>IF('S.D. Paste sheet'!E317="","",UPPER('S.D. Paste sheet'!E317))</f>
        <v>BHUMIKA</v>
      </c>
      <c r="F317" s="20" t="str">
        <f>IF('S.D. Paste sheet'!F317="","",'S.D. Paste sheet'!F317)</f>
        <v/>
      </c>
      <c r="G317" s="20" t="str">
        <f>IF('S.D. Paste sheet'!G317="","",UPPER('S.D. Paste sheet'!G317))</f>
        <v>MADAN LAL GARG</v>
      </c>
      <c r="H317" s="20" t="str">
        <f>IF('S.D. Paste sheet'!H317="","",UPPER('S.D. Paste sheet'!H317))</f>
        <v>PINKI DEVI</v>
      </c>
      <c r="I317" s="20" t="str">
        <f>IF('S.D. Paste sheet'!I317="","",'S.D. Paste sheet'!I317)</f>
        <v>F</v>
      </c>
      <c r="J317" s="20">
        <f>IF('S.D. Paste sheet'!J317="","",'S.D. Paste sheet'!J317)</f>
        <v>39420</v>
      </c>
      <c r="K317" s="20">
        <f>IF('S.D. Paste sheet'!K317="","",'S.D. Paste sheet'!K317)</f>
        <v>1045</v>
      </c>
      <c r="L317" s="20" t="str">
        <f>IF('S.D. Paste sheet'!L317="","",'S.D. Paste sheet'!L317)</f>
        <v/>
      </c>
      <c r="M317" s="20">
        <f>IF('S.D. Paste sheet'!M317="","",'S.D. Paste sheet'!M317)</f>
        <v>81</v>
      </c>
      <c r="N317" s="20">
        <f>IF('S.D. Paste sheet'!N317="","",'S.D. Paste sheet'!N317)</f>
        <v>32</v>
      </c>
      <c r="O317" s="20" t="str">
        <f>IF('S.D. Paste sheet'!O317="","",'S.D. Paste sheet'!O317)</f>
        <v>SC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XXXX5972</v>
      </c>
      <c r="U317" s="20" t="str">
        <f>IF('S.D. Paste sheet'!U317="","",'S.D. Paste sheet'!U317)</f>
        <v>VSGZJHP</v>
      </c>
      <c r="V317" s="20">
        <f>IF('S.D. Paste sheet'!V317="","",'S.D. Paste sheet'!V317)</f>
        <v>9251124538</v>
      </c>
      <c r="W317" s="20" t="str">
        <f>IF('S.D. Paste sheet'!W317="","",'S.D. Paste sheet'!W317)</f>
        <v>bar,Raipur,Bar,306105</v>
      </c>
      <c r="X317" s="20">
        <f>IF('S.D. Paste sheet'!X317="","",'S.D. Paste sheet'!X317)</f>
        <v>36000</v>
      </c>
      <c r="Y317" s="20" t="str">
        <f>IF('S.D. Paste sheet'!Y317="","",'S.D. Paste sheet'!Y317)</f>
        <v>N</v>
      </c>
      <c r="Z317" s="20" t="str">
        <f>IF('S.D. Paste sheet'!Z317="","",'S.D. Paste sheet'!Z317)</f>
        <v>N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1</v>
      </c>
      <c r="AE317" s="29"/>
      <c r="AF317">
        <f>IF(AK317="","",IF(AK317&gt;0,COUNT($AG$2:AG317),""))</f>
        <v>140</v>
      </c>
      <c r="AG317" s="25">
        <f t="shared" si="130"/>
        <v>8</v>
      </c>
      <c r="AH317" s="25" t="str">
        <f t="shared" si="131"/>
        <v>A</v>
      </c>
      <c r="AI317" s="25">
        <f t="shared" si="132"/>
        <v>976</v>
      </c>
      <c r="AJ317" s="25">
        <f t="shared" si="133"/>
        <v>43284</v>
      </c>
      <c r="AK317" s="25" t="str">
        <f t="shared" si="134"/>
        <v>BHUMIKA</v>
      </c>
      <c r="AL317" s="25" t="str">
        <f t="shared" si="135"/>
        <v/>
      </c>
      <c r="AM317" s="25" t="str">
        <f t="shared" si="136"/>
        <v>MADAN LAL GARG</v>
      </c>
      <c r="AN317" s="25" t="str">
        <f t="shared" si="137"/>
        <v>PINKI DEVI</v>
      </c>
      <c r="AO317" s="25" t="str">
        <f t="shared" si="138"/>
        <v>F</v>
      </c>
      <c r="AP317" s="25">
        <f t="shared" si="139"/>
        <v>39420</v>
      </c>
      <c r="AQ317" s="25">
        <f t="shared" si="140"/>
        <v>1045</v>
      </c>
      <c r="AR317" s="25" t="str">
        <f t="shared" si="141"/>
        <v/>
      </c>
      <c r="AS317" s="25">
        <f t="shared" si="142"/>
        <v>81</v>
      </c>
      <c r="AT317" s="25">
        <f t="shared" si="143"/>
        <v>32</v>
      </c>
      <c r="AU317" s="25" t="str">
        <f t="shared" si="144"/>
        <v>SC</v>
      </c>
      <c r="AV317" s="25" t="str">
        <f t="shared" si="145"/>
        <v>Hindu</v>
      </c>
      <c r="AX317">
        <f>IF(BC317="","",IF(BC317&gt;0,COUNT($AY$2:AY317),""))</f>
        <v>21</v>
      </c>
      <c r="AY317" s="25">
        <f t="shared" si="146"/>
        <v>8</v>
      </c>
      <c r="AZ317" s="25" t="str">
        <f t="shared" si="147"/>
        <v>A</v>
      </c>
      <c r="BA317" s="25">
        <f t="shared" si="148"/>
        <v>976</v>
      </c>
      <c r="BB317" s="25">
        <f t="shared" si="149"/>
        <v>43284</v>
      </c>
      <c r="BC317" s="25" t="str">
        <f t="shared" si="150"/>
        <v>BHUMIKA</v>
      </c>
      <c r="BD317" s="25" t="str">
        <f t="shared" si="151"/>
        <v/>
      </c>
      <c r="BE317" s="25" t="str">
        <f t="shared" si="152"/>
        <v>MADAN LAL GARG</v>
      </c>
      <c r="BF317" s="25" t="str">
        <f t="shared" si="153"/>
        <v>PINKI DEVI</v>
      </c>
      <c r="BG317" s="25" t="str">
        <f t="shared" si="154"/>
        <v>F</v>
      </c>
      <c r="BH317" s="25">
        <f t="shared" si="155"/>
        <v>39420</v>
      </c>
      <c r="BI317" s="25">
        <f t="shared" si="156"/>
        <v>1045</v>
      </c>
      <c r="BJ317" s="25" t="str">
        <f t="shared" si="157"/>
        <v/>
      </c>
      <c r="BK317" s="25">
        <f t="shared" si="158"/>
        <v>81</v>
      </c>
      <c r="BL317" s="25">
        <f t="shared" si="159"/>
        <v>32</v>
      </c>
      <c r="BM317" s="25" t="str">
        <f t="shared" si="160"/>
        <v>SC</v>
      </c>
      <c r="BN317" s="25" t="str">
        <f t="shared" si="161"/>
        <v>Hindu</v>
      </c>
    </row>
    <row r="318" spans="1:66" ht="30">
      <c r="A318" s="20">
        <f>IF('S.D. Paste sheet'!A318="","",'S.D. Paste sheet'!A318)</f>
        <v>8</v>
      </c>
      <c r="B318" s="20" t="str">
        <f>IF('S.D. Paste sheet'!B318="","",'S.D. Paste sheet'!B318)</f>
        <v>A</v>
      </c>
      <c r="C318" s="20">
        <f>IF('S.D. Paste sheet'!C318="","",'S.D. Paste sheet'!C318)</f>
        <v>221</v>
      </c>
      <c r="D318" s="20">
        <f>IF('S.D. Paste sheet'!D318="","",'S.D. Paste sheet'!D318)</f>
        <v>41873</v>
      </c>
      <c r="E318" s="20" t="str">
        <f>IF('S.D. Paste sheet'!E318="","",UPPER('S.D. Paste sheet'!E318))</f>
        <v>DALI DEVI</v>
      </c>
      <c r="F318" s="20" t="str">
        <f>IF('S.D. Paste sheet'!F318="","",'S.D. Paste sheet'!F318)</f>
        <v/>
      </c>
      <c r="G318" s="20" t="str">
        <f>IF('S.D. Paste sheet'!G318="","",UPPER('S.D. Paste sheet'!G318))</f>
        <v>SHIV LAL</v>
      </c>
      <c r="H318" s="20" t="str">
        <f>IF('S.D. Paste sheet'!H318="","",UPPER('S.D. Paste sheet'!H318))</f>
        <v>INDRA DEVI</v>
      </c>
      <c r="I318" s="20" t="str">
        <f>IF('S.D. Paste sheet'!I318="","",'S.D. Paste sheet'!I318)</f>
        <v>F</v>
      </c>
      <c r="J318" s="20">
        <f>IF('S.D. Paste sheet'!J318="","",'S.D. Paste sheet'!J318)</f>
        <v>38916</v>
      </c>
      <c r="K318" s="20">
        <f>IF('S.D. Paste sheet'!K318="","",'S.D. Paste sheet'!K318)</f>
        <v>1003</v>
      </c>
      <c r="L318" s="20" t="str">
        <f>IF('S.D. Paste sheet'!L318="","",'S.D. Paste sheet'!L318)</f>
        <v/>
      </c>
      <c r="M318" s="20">
        <f>IF('S.D. Paste sheet'!M318="","",'S.D. Paste sheet'!M318)</f>
        <v>81</v>
      </c>
      <c r="N318" s="20">
        <f>IF('S.D. Paste sheet'!N318="","",'S.D. Paste sheet'!N318)</f>
        <v>19</v>
      </c>
      <c r="O318" s="20" t="str">
        <f>IF('S.D. Paste sheet'!O318="","",'S.D. Paste sheet'!O318)</f>
        <v>SBC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XXXX3889</v>
      </c>
      <c r="U318" s="20" t="str">
        <f>IF('S.D. Paste sheet'!U318="","",'S.D. Paste sheet'!U318)</f>
        <v>YSOMGEB</v>
      </c>
      <c r="V318" s="20">
        <f>IF('S.D. Paste sheet'!V318="","",'S.D. Paste sheet'!V318)</f>
        <v>9001371661</v>
      </c>
      <c r="W318" s="20" t="str">
        <f>IF('S.D. Paste sheet'!W318="","",'S.D. Paste sheet'!W318)</f>
        <v>gurjaro ka mohalla,Raipur,Bar,306105</v>
      </c>
      <c r="X318" s="20">
        <f>IF('S.D. Paste sheet'!X318="","",'S.D. Paste sheet'!X318)</f>
        <v>42000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1</v>
      </c>
      <c r="AE318" s="29"/>
      <c r="AF318">
        <f>IF(AK318="","",IF(AK318&gt;0,COUNT($AG$2:AG318),""))</f>
        <v>141</v>
      </c>
      <c r="AG318" s="25">
        <f t="shared" si="130"/>
        <v>8</v>
      </c>
      <c r="AH318" s="25" t="str">
        <f t="shared" si="131"/>
        <v>A</v>
      </c>
      <c r="AI318" s="25">
        <f t="shared" si="132"/>
        <v>221</v>
      </c>
      <c r="AJ318" s="25">
        <f t="shared" si="133"/>
        <v>41873</v>
      </c>
      <c r="AK318" s="25" t="str">
        <f t="shared" si="134"/>
        <v>DALI DEVI</v>
      </c>
      <c r="AL318" s="25" t="str">
        <f t="shared" si="135"/>
        <v/>
      </c>
      <c r="AM318" s="25" t="str">
        <f t="shared" si="136"/>
        <v>SHIV LAL</v>
      </c>
      <c r="AN318" s="25" t="str">
        <f t="shared" si="137"/>
        <v>INDRA DEVI</v>
      </c>
      <c r="AO318" s="25" t="str">
        <f t="shared" si="138"/>
        <v>F</v>
      </c>
      <c r="AP318" s="25">
        <f t="shared" si="139"/>
        <v>38916</v>
      </c>
      <c r="AQ318" s="25">
        <f t="shared" si="140"/>
        <v>1003</v>
      </c>
      <c r="AR318" s="25" t="str">
        <f t="shared" si="141"/>
        <v/>
      </c>
      <c r="AS318" s="25">
        <f t="shared" si="142"/>
        <v>81</v>
      </c>
      <c r="AT318" s="25">
        <f t="shared" si="143"/>
        <v>19</v>
      </c>
      <c r="AU318" s="25" t="str">
        <f t="shared" si="144"/>
        <v>SBC</v>
      </c>
      <c r="AV318" s="25" t="str">
        <f t="shared" si="145"/>
        <v>Hindu</v>
      </c>
      <c r="AX318">
        <f>IF(BC318="","",IF(BC318&gt;0,COUNT($AY$2:AY318),""))</f>
        <v>22</v>
      </c>
      <c r="AY318" s="25">
        <f t="shared" si="146"/>
        <v>8</v>
      </c>
      <c r="AZ318" s="25" t="str">
        <f t="shared" si="147"/>
        <v>A</v>
      </c>
      <c r="BA318" s="25">
        <f t="shared" si="148"/>
        <v>221</v>
      </c>
      <c r="BB318" s="25">
        <f t="shared" si="149"/>
        <v>41873</v>
      </c>
      <c r="BC318" s="25" t="str">
        <f t="shared" si="150"/>
        <v>DALI DEVI</v>
      </c>
      <c r="BD318" s="25" t="str">
        <f t="shared" si="151"/>
        <v/>
      </c>
      <c r="BE318" s="25" t="str">
        <f t="shared" si="152"/>
        <v>SHIV LAL</v>
      </c>
      <c r="BF318" s="25" t="str">
        <f t="shared" si="153"/>
        <v>INDRA DEVI</v>
      </c>
      <c r="BG318" s="25" t="str">
        <f t="shared" si="154"/>
        <v>F</v>
      </c>
      <c r="BH318" s="25">
        <f t="shared" si="155"/>
        <v>38916</v>
      </c>
      <c r="BI318" s="25">
        <f t="shared" si="156"/>
        <v>1003</v>
      </c>
      <c r="BJ318" s="25" t="str">
        <f t="shared" si="157"/>
        <v/>
      </c>
      <c r="BK318" s="25">
        <f t="shared" si="158"/>
        <v>81</v>
      </c>
      <c r="BL318" s="25">
        <f t="shared" si="159"/>
        <v>19</v>
      </c>
      <c r="BM318" s="25" t="str">
        <f t="shared" si="160"/>
        <v>SBC</v>
      </c>
      <c r="BN318" s="25" t="str">
        <f t="shared" si="161"/>
        <v>Hindu</v>
      </c>
    </row>
    <row r="319" spans="1:66" ht="30">
      <c r="A319" s="20">
        <f>IF('S.D. Paste sheet'!A319="","",'S.D. Paste sheet'!A319)</f>
        <v>8</v>
      </c>
      <c r="B319" s="20" t="str">
        <f>IF('S.D. Paste sheet'!B319="","",'S.D. Paste sheet'!B319)</f>
        <v>A</v>
      </c>
      <c r="C319" s="20">
        <f>IF('S.D. Paste sheet'!C319="","",'S.D. Paste sheet'!C319)</f>
        <v>729</v>
      </c>
      <c r="D319" s="20">
        <f>IF('S.D. Paste sheet'!D319="","",'S.D. Paste sheet'!D319)</f>
        <v>42917</v>
      </c>
      <c r="E319" s="20" t="str">
        <f>IF('S.D. Paste sheet'!E319="","",UPPER('S.D. Paste sheet'!E319))</f>
        <v>DEEPIKA</v>
      </c>
      <c r="F319" s="20" t="str">
        <f>IF('S.D. Paste sheet'!F319="","",'S.D. Paste sheet'!F319)</f>
        <v/>
      </c>
      <c r="G319" s="20" t="str">
        <f>IF('S.D. Paste sheet'!G319="","",UPPER('S.D. Paste sheet'!G319))</f>
        <v>SHARWAN DEWASI</v>
      </c>
      <c r="H319" s="20" t="str">
        <f>IF('S.D. Paste sheet'!H319="","",UPPER('S.D. Paste sheet'!H319))</f>
        <v>MUNNY DEVI</v>
      </c>
      <c r="I319" s="20" t="str">
        <f>IF('S.D. Paste sheet'!I319="","",'S.D. Paste sheet'!I319)</f>
        <v>F</v>
      </c>
      <c r="J319" s="20">
        <f>IF('S.D. Paste sheet'!J319="","",'S.D. Paste sheet'!J319)</f>
        <v>38908</v>
      </c>
      <c r="K319" s="20">
        <f>IF('S.D. Paste sheet'!K319="","",'S.D. Paste sheet'!K319)</f>
        <v>1004</v>
      </c>
      <c r="L319" s="20" t="str">
        <f>IF('S.D. Paste sheet'!L319="","",'S.D. Paste sheet'!L319)</f>
        <v/>
      </c>
      <c r="M319" s="20">
        <f>IF('S.D. Paste sheet'!M319="","",'S.D. Paste sheet'!M319)</f>
        <v>81</v>
      </c>
      <c r="N319" s="20">
        <f>IF('S.D. Paste sheet'!N319="","",'S.D. Paste sheet'!N319)</f>
        <v>30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XXXX1338</v>
      </c>
      <c r="U319" s="20" t="str">
        <f>IF('S.D. Paste sheet'!U319="","",'S.D. Paste sheet'!U319)</f>
        <v/>
      </c>
      <c r="V319" s="20">
        <f>IF('S.D. Paste sheet'!V319="","",'S.D. Paste sheet'!V319)</f>
        <v>7976073841</v>
      </c>
      <c r="W319" s="20" t="str">
        <f>IF('S.D. Paste sheet'!W319="","",'S.D. Paste sheet'!W319)</f>
        <v>KHOKHARI,RAIPUR,RAIPUR,306105</v>
      </c>
      <c r="X319" s="20">
        <f>IF('S.D. Paste sheet'!X319="","",'S.D. Paste sheet'!X319)</f>
        <v>35000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15</v>
      </c>
      <c r="AE319" s="29"/>
      <c r="AF319">
        <f>IF(AK319="","",IF(AK319&gt;0,COUNT($AG$2:AG319),""))</f>
        <v>142</v>
      </c>
      <c r="AG319" s="25">
        <f t="shared" si="130"/>
        <v>8</v>
      </c>
      <c r="AH319" s="25" t="str">
        <f t="shared" si="131"/>
        <v>A</v>
      </c>
      <c r="AI319" s="25">
        <f t="shared" si="132"/>
        <v>729</v>
      </c>
      <c r="AJ319" s="25">
        <f t="shared" si="133"/>
        <v>42917</v>
      </c>
      <c r="AK319" s="25" t="str">
        <f t="shared" si="134"/>
        <v>DEEPIKA</v>
      </c>
      <c r="AL319" s="25" t="str">
        <f t="shared" si="135"/>
        <v/>
      </c>
      <c r="AM319" s="25" t="str">
        <f t="shared" si="136"/>
        <v>SHARWAN DEWASI</v>
      </c>
      <c r="AN319" s="25" t="str">
        <f t="shared" si="137"/>
        <v>MUNNY DEVI</v>
      </c>
      <c r="AO319" s="25" t="str">
        <f t="shared" si="138"/>
        <v>F</v>
      </c>
      <c r="AP319" s="25">
        <f t="shared" si="139"/>
        <v>38908</v>
      </c>
      <c r="AQ319" s="25">
        <f t="shared" si="140"/>
        <v>1004</v>
      </c>
      <c r="AR319" s="25" t="str">
        <f t="shared" si="141"/>
        <v/>
      </c>
      <c r="AS319" s="25">
        <f t="shared" si="142"/>
        <v>81</v>
      </c>
      <c r="AT319" s="25">
        <f t="shared" si="143"/>
        <v>30</v>
      </c>
      <c r="AU319" s="25" t="str">
        <f t="shared" si="144"/>
        <v>OBC</v>
      </c>
      <c r="AV319" s="25" t="str">
        <f t="shared" si="145"/>
        <v>Hindu</v>
      </c>
      <c r="AX319">
        <f>IF(BC319="","",IF(BC319&gt;0,COUNT($AY$2:AY319),""))</f>
        <v>23</v>
      </c>
      <c r="AY319" s="25">
        <f t="shared" si="146"/>
        <v>8</v>
      </c>
      <c r="AZ319" s="25" t="str">
        <f t="shared" si="147"/>
        <v>A</v>
      </c>
      <c r="BA319" s="25">
        <f t="shared" si="148"/>
        <v>729</v>
      </c>
      <c r="BB319" s="25">
        <f t="shared" si="149"/>
        <v>42917</v>
      </c>
      <c r="BC319" s="25" t="str">
        <f t="shared" si="150"/>
        <v>DEEPIKA</v>
      </c>
      <c r="BD319" s="25" t="str">
        <f t="shared" si="151"/>
        <v/>
      </c>
      <c r="BE319" s="25" t="str">
        <f t="shared" si="152"/>
        <v>SHARWAN DEWASI</v>
      </c>
      <c r="BF319" s="25" t="str">
        <f t="shared" si="153"/>
        <v>MUNNY DEVI</v>
      </c>
      <c r="BG319" s="25" t="str">
        <f t="shared" si="154"/>
        <v>F</v>
      </c>
      <c r="BH319" s="25">
        <f t="shared" si="155"/>
        <v>38908</v>
      </c>
      <c r="BI319" s="25">
        <f t="shared" si="156"/>
        <v>1004</v>
      </c>
      <c r="BJ319" s="25" t="str">
        <f t="shared" si="157"/>
        <v/>
      </c>
      <c r="BK319" s="25">
        <f t="shared" si="158"/>
        <v>81</v>
      </c>
      <c r="BL319" s="25">
        <f t="shared" si="159"/>
        <v>30</v>
      </c>
      <c r="BM319" s="25" t="str">
        <f t="shared" si="160"/>
        <v>OBC</v>
      </c>
      <c r="BN319" s="25" t="str">
        <f t="shared" si="161"/>
        <v>Hindu</v>
      </c>
    </row>
    <row r="320" spans="1:66" ht="30">
      <c r="A320" s="20">
        <f>IF('S.D. Paste sheet'!A320="","",'S.D. Paste sheet'!A320)</f>
        <v>8</v>
      </c>
      <c r="B320" s="20" t="str">
        <f>IF('S.D. Paste sheet'!B320="","",'S.D. Paste sheet'!B320)</f>
        <v>A</v>
      </c>
      <c r="C320" s="20">
        <f>IF('S.D. Paste sheet'!C320="","",'S.D. Paste sheet'!C320)</f>
        <v>518</v>
      </c>
      <c r="D320" s="20">
        <f>IF('S.D. Paste sheet'!D320="","",'S.D. Paste sheet'!D320)</f>
        <v>42928</v>
      </c>
      <c r="E320" s="20" t="str">
        <f>IF('S.D. Paste sheet'!E320="","",UPPER('S.D. Paste sheet'!E320))</f>
        <v>DIMPLE</v>
      </c>
      <c r="F320" s="20" t="str">
        <f>IF('S.D. Paste sheet'!F320="","",'S.D. Paste sheet'!F320)</f>
        <v>Late</v>
      </c>
      <c r="G320" s="20" t="str">
        <f>IF('S.D. Paste sheet'!G320="","",UPPER('S.D. Paste sheet'!G320))</f>
        <v>BHUNDA RAM</v>
      </c>
      <c r="H320" s="20" t="str">
        <f>IF('S.D. Paste sheet'!H320="","",UPPER('S.D. Paste sheet'!H320))</f>
        <v>SEETA DEVI</v>
      </c>
      <c r="I320" s="20" t="str">
        <f>IF('S.D. Paste sheet'!I320="","",'S.D. Paste sheet'!I320)</f>
        <v>F</v>
      </c>
      <c r="J320" s="20">
        <f>IF('S.D. Paste sheet'!J320="","",'S.D. Paste sheet'!J320)</f>
        <v>39267</v>
      </c>
      <c r="K320" s="20">
        <f>IF('S.D. Paste sheet'!K320="","",'S.D. Paste sheet'!K320)</f>
        <v>1005</v>
      </c>
      <c r="L320" s="20" t="str">
        <f>IF('S.D. Paste sheet'!L320="","",'S.D. Paste sheet'!L320)</f>
        <v/>
      </c>
      <c r="M320" s="20">
        <f>IF('S.D. Paste sheet'!M320="","",'S.D. Paste sheet'!M320)</f>
        <v>81</v>
      </c>
      <c r="N320" s="20">
        <f>IF('S.D. Paste sheet'!N320="","",'S.D. Paste sheet'!N320)</f>
        <v>72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XXXX8356</v>
      </c>
      <c r="U320" s="20" t="str">
        <f>IF('S.D. Paste sheet'!U320="","",'S.D. Paste sheet'!U320)</f>
        <v>VOSRJCR</v>
      </c>
      <c r="V320" s="20">
        <f>IF('S.D. Paste sheet'!V320="","",'S.D. Paste sheet'!V320)</f>
        <v>9602218138</v>
      </c>
      <c r="W320" s="20" t="str">
        <f>IF('S.D. Paste sheet'!W320="","",'S.D. Paste sheet'!W320)</f>
        <v>RAMDEV COLONY BAR,RAIPUR,BAR,306105</v>
      </c>
      <c r="X320" s="20">
        <f>IF('S.D. Paste sheet'!X320="","",'S.D. Paste sheet'!X320)</f>
        <v>72000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15</v>
      </c>
      <c r="AC320" s="20" t="str">
        <f>IF('S.D. Paste sheet'!AC320="","",'S.D. Paste sheet'!AC320)</f>
        <v>None</v>
      </c>
      <c r="AD320" s="20">
        <f>IF('S.D. Paste sheet'!AD320="","",'S.D. Paste sheet'!AD320)</f>
        <v>0</v>
      </c>
      <c r="AE320" s="29"/>
      <c r="AF320">
        <f>IF(AK320="","",IF(AK320&gt;0,COUNT($AG$2:AG320),""))</f>
        <v>143</v>
      </c>
      <c r="AG320" s="25">
        <f t="shared" si="130"/>
        <v>8</v>
      </c>
      <c r="AH320" s="25" t="str">
        <f t="shared" si="131"/>
        <v>A</v>
      </c>
      <c r="AI320" s="25">
        <f t="shared" si="132"/>
        <v>518</v>
      </c>
      <c r="AJ320" s="25">
        <f t="shared" si="133"/>
        <v>42928</v>
      </c>
      <c r="AK320" s="25" t="str">
        <f t="shared" si="134"/>
        <v>DIMPLE</v>
      </c>
      <c r="AL320" s="25" t="str">
        <f t="shared" si="135"/>
        <v>Late</v>
      </c>
      <c r="AM320" s="25" t="str">
        <f t="shared" si="136"/>
        <v>BHUNDA RAM</v>
      </c>
      <c r="AN320" s="25" t="str">
        <f t="shared" si="137"/>
        <v>SEETA DEVI</v>
      </c>
      <c r="AO320" s="25" t="str">
        <f t="shared" si="138"/>
        <v>F</v>
      </c>
      <c r="AP320" s="25">
        <f t="shared" si="139"/>
        <v>39267</v>
      </c>
      <c r="AQ320" s="25">
        <f t="shared" si="140"/>
        <v>1005</v>
      </c>
      <c r="AR320" s="25" t="str">
        <f t="shared" si="141"/>
        <v/>
      </c>
      <c r="AS320" s="25">
        <f t="shared" si="142"/>
        <v>81</v>
      </c>
      <c r="AT320" s="25">
        <f t="shared" si="143"/>
        <v>72</v>
      </c>
      <c r="AU320" s="25" t="str">
        <f t="shared" si="144"/>
        <v>SC</v>
      </c>
      <c r="AV320" s="25" t="str">
        <f t="shared" si="145"/>
        <v>Hindu</v>
      </c>
      <c r="AX320">
        <f>IF(BC320="","",IF(BC320&gt;0,COUNT($AY$2:AY320),""))</f>
        <v>24</v>
      </c>
      <c r="AY320" s="25">
        <f t="shared" si="146"/>
        <v>8</v>
      </c>
      <c r="AZ320" s="25" t="str">
        <f t="shared" si="147"/>
        <v>A</v>
      </c>
      <c r="BA320" s="25">
        <f t="shared" si="148"/>
        <v>518</v>
      </c>
      <c r="BB320" s="25">
        <f t="shared" si="149"/>
        <v>42928</v>
      </c>
      <c r="BC320" s="25" t="str">
        <f t="shared" si="150"/>
        <v>DIMPLE</v>
      </c>
      <c r="BD320" s="25" t="str">
        <f t="shared" si="151"/>
        <v>Late</v>
      </c>
      <c r="BE320" s="25" t="str">
        <f t="shared" si="152"/>
        <v>BHUNDA RAM</v>
      </c>
      <c r="BF320" s="25" t="str">
        <f t="shared" si="153"/>
        <v>SEETA DEVI</v>
      </c>
      <c r="BG320" s="25" t="str">
        <f t="shared" si="154"/>
        <v>F</v>
      </c>
      <c r="BH320" s="25">
        <f t="shared" si="155"/>
        <v>39267</v>
      </c>
      <c r="BI320" s="25">
        <f t="shared" si="156"/>
        <v>1005</v>
      </c>
      <c r="BJ320" s="25" t="str">
        <f t="shared" si="157"/>
        <v/>
      </c>
      <c r="BK320" s="25">
        <f t="shared" si="158"/>
        <v>81</v>
      </c>
      <c r="BL320" s="25">
        <f t="shared" si="159"/>
        <v>72</v>
      </c>
      <c r="BM320" s="25" t="str">
        <f t="shared" si="160"/>
        <v>SC</v>
      </c>
      <c r="BN320" s="25" t="str">
        <f t="shared" si="161"/>
        <v>Hindu</v>
      </c>
    </row>
    <row r="321" spans="1:66" ht="30">
      <c r="A321" s="20">
        <f>IF('S.D. Paste sheet'!A321="","",'S.D. Paste sheet'!A321)</f>
        <v>8</v>
      </c>
      <c r="B321" s="20" t="str">
        <f>IF('S.D. Paste sheet'!B321="","",'S.D. Paste sheet'!B321)</f>
        <v>A</v>
      </c>
      <c r="C321" s="20">
        <f>IF('S.D. Paste sheet'!C321="","",'S.D. Paste sheet'!C321)</f>
        <v>866</v>
      </c>
      <c r="D321" s="20">
        <f>IF('S.D. Paste sheet'!D321="","",'S.D. Paste sheet'!D321)</f>
        <v>43654</v>
      </c>
      <c r="E321" s="20" t="str">
        <f>IF('S.D. Paste sheet'!E321="","",UPPER('S.D. Paste sheet'!E321))</f>
        <v>DIVYA</v>
      </c>
      <c r="F321" s="20" t="str">
        <f>IF('S.D. Paste sheet'!F321="","",'S.D. Paste sheet'!F321)</f>
        <v/>
      </c>
      <c r="G321" s="20" t="str">
        <f>IF('S.D. Paste sheet'!G321="","",UPPER('S.D. Paste sheet'!G321))</f>
        <v>NARAYAN SINGH</v>
      </c>
      <c r="H321" s="20" t="str">
        <f>IF('S.D. Paste sheet'!H321="","",UPPER('S.D. Paste sheet'!H321))</f>
        <v>NAINA DEVI</v>
      </c>
      <c r="I321" s="20" t="str">
        <f>IF('S.D. Paste sheet'!I321="","",'S.D. Paste sheet'!I321)</f>
        <v>F</v>
      </c>
      <c r="J321" s="20">
        <f>IF('S.D. Paste sheet'!J321="","",'S.D. Paste sheet'!J321)</f>
        <v>38740</v>
      </c>
      <c r="K321" s="20">
        <f>IF('S.D. Paste sheet'!K321="","",'S.D. Paste sheet'!K321)</f>
        <v>1006</v>
      </c>
      <c r="L321" s="20" t="str">
        <f>IF('S.D. Paste sheet'!L321="","",'S.D. Paste sheet'!L321)</f>
        <v/>
      </c>
      <c r="M321" s="20">
        <f>IF('S.D. Paste sheet'!M321="","",'S.D. Paste sheet'!M321)</f>
        <v>81</v>
      </c>
      <c r="N321" s="20">
        <f>IF('S.D. Paste sheet'!N321="","",'S.D. Paste sheet'!N321)</f>
        <v>59</v>
      </c>
      <c r="O321" s="20" t="str">
        <f>IF('S.D. Paste sheet'!O321="","",'S.D. Paste sheet'!O321)</f>
        <v>OBC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XXXX9075</v>
      </c>
      <c r="U321" s="20" t="str">
        <f>IF('S.D. Paste sheet'!U321="","",'S.D. Paste sheet'!U321)</f>
        <v>VRRNXSP</v>
      </c>
      <c r="V321" s="20">
        <f>IF('S.D. Paste sheet'!V321="","",'S.D. Paste sheet'!V321)</f>
        <v>7568996429</v>
      </c>
      <c r="W321" s="20" t="str">
        <f>IF('S.D. Paste sheet'!W321="","",'S.D. Paste sheet'!W321)</f>
        <v>KANUJA,RAIPUR,KANUJA,306102</v>
      </c>
      <c r="X321" s="20">
        <f>IF('S.D. Paste sheet'!X321="","",'S.D. Paste sheet'!X321)</f>
        <v>40000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2</v>
      </c>
      <c r="AE321" s="29"/>
      <c r="AF321">
        <f>IF(AK321="","",IF(AK321&gt;0,COUNT($AG$2:AG321),""))</f>
        <v>144</v>
      </c>
      <c r="AG321" s="25">
        <f t="shared" si="130"/>
        <v>8</v>
      </c>
      <c r="AH321" s="25" t="str">
        <f t="shared" si="131"/>
        <v>A</v>
      </c>
      <c r="AI321" s="25">
        <f t="shared" si="132"/>
        <v>866</v>
      </c>
      <c r="AJ321" s="25">
        <f t="shared" si="133"/>
        <v>43654</v>
      </c>
      <c r="AK321" s="25" t="str">
        <f t="shared" si="134"/>
        <v>DIVYA</v>
      </c>
      <c r="AL321" s="25" t="str">
        <f t="shared" si="135"/>
        <v/>
      </c>
      <c r="AM321" s="25" t="str">
        <f t="shared" si="136"/>
        <v>NARAYAN SINGH</v>
      </c>
      <c r="AN321" s="25" t="str">
        <f t="shared" si="137"/>
        <v>NAINA DEVI</v>
      </c>
      <c r="AO321" s="25" t="str">
        <f t="shared" si="138"/>
        <v>F</v>
      </c>
      <c r="AP321" s="25">
        <f t="shared" si="139"/>
        <v>38740</v>
      </c>
      <c r="AQ321" s="25">
        <f t="shared" si="140"/>
        <v>1006</v>
      </c>
      <c r="AR321" s="25" t="str">
        <f t="shared" si="141"/>
        <v/>
      </c>
      <c r="AS321" s="25">
        <f t="shared" si="142"/>
        <v>81</v>
      </c>
      <c r="AT321" s="25">
        <f t="shared" si="143"/>
        <v>59</v>
      </c>
      <c r="AU321" s="25" t="str">
        <f t="shared" si="144"/>
        <v>OBC</v>
      </c>
      <c r="AV321" s="25" t="str">
        <f t="shared" si="145"/>
        <v>Hindu</v>
      </c>
      <c r="AX321">
        <f>IF(BC321="","",IF(BC321&gt;0,COUNT($AY$2:AY321),""))</f>
        <v>25</v>
      </c>
      <c r="AY321" s="25">
        <f t="shared" si="146"/>
        <v>8</v>
      </c>
      <c r="AZ321" s="25" t="str">
        <f t="shared" si="147"/>
        <v>A</v>
      </c>
      <c r="BA321" s="25">
        <f t="shared" si="148"/>
        <v>866</v>
      </c>
      <c r="BB321" s="25">
        <f t="shared" si="149"/>
        <v>43654</v>
      </c>
      <c r="BC321" s="25" t="str">
        <f t="shared" si="150"/>
        <v>DIVYA</v>
      </c>
      <c r="BD321" s="25" t="str">
        <f t="shared" si="151"/>
        <v/>
      </c>
      <c r="BE321" s="25" t="str">
        <f t="shared" si="152"/>
        <v>NARAYAN SINGH</v>
      </c>
      <c r="BF321" s="25" t="str">
        <f t="shared" si="153"/>
        <v>NAINA DEVI</v>
      </c>
      <c r="BG321" s="25" t="str">
        <f t="shared" si="154"/>
        <v>F</v>
      </c>
      <c r="BH321" s="25">
        <f t="shared" si="155"/>
        <v>38740</v>
      </c>
      <c r="BI321" s="25">
        <f t="shared" si="156"/>
        <v>1006</v>
      </c>
      <c r="BJ321" s="25" t="str">
        <f t="shared" si="157"/>
        <v/>
      </c>
      <c r="BK321" s="25">
        <f t="shared" si="158"/>
        <v>81</v>
      </c>
      <c r="BL321" s="25">
        <f t="shared" si="159"/>
        <v>59</v>
      </c>
      <c r="BM321" s="25" t="str">
        <f t="shared" si="160"/>
        <v>OBC</v>
      </c>
      <c r="BN321" s="25" t="str">
        <f t="shared" si="161"/>
        <v>Hindu</v>
      </c>
    </row>
    <row r="322" spans="1:66" ht="30">
      <c r="A322" s="20">
        <f>IF('S.D. Paste sheet'!A322="","",'S.D. Paste sheet'!A322)</f>
        <v>8</v>
      </c>
      <c r="B322" s="20" t="str">
        <f>IF('S.D. Paste sheet'!B322="","",'S.D. Paste sheet'!B322)</f>
        <v>A</v>
      </c>
      <c r="C322" s="20">
        <f>IF('S.D. Paste sheet'!C322="","",'S.D. Paste sheet'!C322)</f>
        <v>544</v>
      </c>
      <c r="D322" s="20">
        <f>IF('S.D. Paste sheet'!D322="","",'S.D. Paste sheet'!D322)</f>
        <v>43229</v>
      </c>
      <c r="E322" s="20" t="str">
        <f>IF('S.D. Paste sheet'!E322="","",UPPER('S.D. Paste sheet'!E322))</f>
        <v>GEETANJALI</v>
      </c>
      <c r="F322" s="20" t="str">
        <f>IF('S.D. Paste sheet'!F322="","",'S.D. Paste sheet'!F322)</f>
        <v/>
      </c>
      <c r="G322" s="20" t="str">
        <f>IF('S.D. Paste sheet'!G322="","",UPPER('S.D. Paste sheet'!G322))</f>
        <v>NANDKISHOR</v>
      </c>
      <c r="H322" s="20" t="str">
        <f>IF('S.D. Paste sheet'!H322="","",UPPER('S.D. Paste sheet'!H322))</f>
        <v>LEELA</v>
      </c>
      <c r="I322" s="20" t="str">
        <f>IF('S.D. Paste sheet'!I322="","",'S.D. Paste sheet'!I322)</f>
        <v>F</v>
      </c>
      <c r="J322" s="20">
        <f>IF('S.D. Paste sheet'!J322="","",'S.D. Paste sheet'!J322)</f>
        <v>38939</v>
      </c>
      <c r="K322" s="20">
        <f>IF('S.D. Paste sheet'!K322="","",'S.D. Paste sheet'!K322)</f>
        <v>1007</v>
      </c>
      <c r="L322" s="20" t="str">
        <f>IF('S.D. Paste sheet'!L322="","",'S.D. Paste sheet'!L322)</f>
        <v/>
      </c>
      <c r="M322" s="20">
        <f>IF('S.D. Paste sheet'!M322="","",'S.D. Paste sheet'!M322)</f>
        <v>81</v>
      </c>
      <c r="N322" s="20">
        <f>IF('S.D. Paste sheet'!N322="","",'S.D. Paste sheet'!N322)</f>
        <v>80</v>
      </c>
      <c r="O322" s="20" t="str">
        <f>IF('S.D. Paste sheet'!O322="","",'S.D. Paste sheet'!O322)</f>
        <v>SC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XXXX9955</v>
      </c>
      <c r="U322" s="20" t="str">
        <f>IF('S.D. Paste sheet'!U322="","",'S.D. Paste sheet'!U322)</f>
        <v>YIKOWEC</v>
      </c>
      <c r="V322" s="20">
        <f>IF('S.D. Paste sheet'!V322="","",'S.D. Paste sheet'!V322)</f>
        <v>9268107055</v>
      </c>
      <c r="W322" s="20" t="str">
        <f>IF('S.D. Paste sheet'!W322="","",'S.D. Paste sheet'!W322)</f>
        <v>AYDHYA KAALNI BAR,RAIPUR,BAR,306105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16</v>
      </c>
      <c r="AC322" s="20" t="str">
        <f>IF('S.D. Paste sheet'!AC322="","",'S.D. Paste sheet'!AC322)</f>
        <v>None</v>
      </c>
      <c r="AD322" s="20">
        <f>IF('S.D. Paste sheet'!AD322="","",'S.D. Paste sheet'!AD322)</f>
        <v>0</v>
      </c>
      <c r="AE322" s="29"/>
      <c r="AF322">
        <f>IF(AK322="","",IF(AK322&gt;0,COUNT($AG$2:AG322),""))</f>
        <v>145</v>
      </c>
      <c r="AG322" s="25">
        <f t="shared" si="130"/>
        <v>8</v>
      </c>
      <c r="AH322" s="25" t="str">
        <f t="shared" si="131"/>
        <v>A</v>
      </c>
      <c r="AI322" s="25">
        <f t="shared" si="132"/>
        <v>544</v>
      </c>
      <c r="AJ322" s="25">
        <f t="shared" si="133"/>
        <v>43229</v>
      </c>
      <c r="AK322" s="25" t="str">
        <f t="shared" si="134"/>
        <v>GEETANJALI</v>
      </c>
      <c r="AL322" s="25" t="str">
        <f t="shared" si="135"/>
        <v/>
      </c>
      <c r="AM322" s="25" t="str">
        <f t="shared" si="136"/>
        <v>NANDKISHOR</v>
      </c>
      <c r="AN322" s="25" t="str">
        <f t="shared" si="137"/>
        <v>LEELA</v>
      </c>
      <c r="AO322" s="25" t="str">
        <f t="shared" si="138"/>
        <v>F</v>
      </c>
      <c r="AP322" s="25">
        <f t="shared" si="139"/>
        <v>38939</v>
      </c>
      <c r="AQ322" s="25">
        <f t="shared" si="140"/>
        <v>1007</v>
      </c>
      <c r="AR322" s="25" t="str">
        <f t="shared" si="141"/>
        <v/>
      </c>
      <c r="AS322" s="25">
        <f t="shared" si="142"/>
        <v>81</v>
      </c>
      <c r="AT322" s="25">
        <f t="shared" si="143"/>
        <v>80</v>
      </c>
      <c r="AU322" s="25" t="str">
        <f t="shared" si="144"/>
        <v>SC</v>
      </c>
      <c r="AV322" s="25" t="str">
        <f t="shared" si="145"/>
        <v>Hindu</v>
      </c>
      <c r="AX322">
        <f>IF(BC322="","",IF(BC322&gt;0,COUNT($AY$2:AY322),""))</f>
        <v>26</v>
      </c>
      <c r="AY322" s="25">
        <f t="shared" si="146"/>
        <v>8</v>
      </c>
      <c r="AZ322" s="25" t="str">
        <f t="shared" si="147"/>
        <v>A</v>
      </c>
      <c r="BA322" s="25">
        <f t="shared" si="148"/>
        <v>544</v>
      </c>
      <c r="BB322" s="25">
        <f t="shared" si="149"/>
        <v>43229</v>
      </c>
      <c r="BC322" s="25" t="str">
        <f t="shared" si="150"/>
        <v>GEETANJALI</v>
      </c>
      <c r="BD322" s="25" t="str">
        <f t="shared" si="151"/>
        <v/>
      </c>
      <c r="BE322" s="25" t="str">
        <f t="shared" si="152"/>
        <v>NANDKISHOR</v>
      </c>
      <c r="BF322" s="25" t="str">
        <f t="shared" si="153"/>
        <v>LEELA</v>
      </c>
      <c r="BG322" s="25" t="str">
        <f t="shared" si="154"/>
        <v>F</v>
      </c>
      <c r="BH322" s="25">
        <f t="shared" si="155"/>
        <v>38939</v>
      </c>
      <c r="BI322" s="25">
        <f t="shared" si="156"/>
        <v>1007</v>
      </c>
      <c r="BJ322" s="25" t="str">
        <f t="shared" si="157"/>
        <v/>
      </c>
      <c r="BK322" s="25">
        <f t="shared" si="158"/>
        <v>81</v>
      </c>
      <c r="BL322" s="25">
        <f t="shared" si="159"/>
        <v>80</v>
      </c>
      <c r="BM322" s="25" t="str">
        <f t="shared" si="160"/>
        <v>SC</v>
      </c>
      <c r="BN322" s="25" t="str">
        <f t="shared" si="161"/>
        <v>Hindu</v>
      </c>
    </row>
    <row r="323" spans="1:66" ht="30">
      <c r="A323" s="20">
        <f>IF('S.D. Paste sheet'!A323="","",'S.D. Paste sheet'!A323)</f>
        <v>8</v>
      </c>
      <c r="B323" s="20" t="str">
        <f>IF('S.D. Paste sheet'!B323="","",'S.D. Paste sheet'!B323)</f>
        <v>A</v>
      </c>
      <c r="C323" s="20">
        <f>IF('S.D. Paste sheet'!C323="","",'S.D. Paste sheet'!C323)</f>
        <v>224</v>
      </c>
      <c r="D323" s="20">
        <f>IF('S.D. Paste sheet'!D323="","",'S.D. Paste sheet'!D323)</f>
        <v>41873</v>
      </c>
      <c r="E323" s="20" t="str">
        <f>IF('S.D. Paste sheet'!E323="","",UPPER('S.D. Paste sheet'!E323))</f>
        <v>HEMLATA BAGRI</v>
      </c>
      <c r="F323" s="20" t="str">
        <f>IF('S.D. Paste sheet'!F323="","",'S.D. Paste sheet'!F323)</f>
        <v/>
      </c>
      <c r="G323" s="20" t="str">
        <f>IF('S.D. Paste sheet'!G323="","",UPPER('S.D. Paste sheet'!G323))</f>
        <v>OM PRAKASH BAGRI</v>
      </c>
      <c r="H323" s="20" t="str">
        <f>IF('S.D. Paste sheet'!H323="","",UPPER('S.D. Paste sheet'!H323))</f>
        <v>INDRA DEVI</v>
      </c>
      <c r="I323" s="20" t="str">
        <f>IF('S.D. Paste sheet'!I323="","",'S.D. Paste sheet'!I323)</f>
        <v>F</v>
      </c>
      <c r="J323" s="20">
        <f>IF('S.D. Paste sheet'!J323="","",'S.D. Paste sheet'!J323)</f>
        <v>38537</v>
      </c>
      <c r="K323" s="20">
        <f>IF('S.D. Paste sheet'!K323="","",'S.D. Paste sheet'!K323)</f>
        <v>1008</v>
      </c>
      <c r="L323" s="20" t="str">
        <f>IF('S.D. Paste sheet'!L323="","",'S.D. Paste sheet'!L323)</f>
        <v/>
      </c>
      <c r="M323" s="20">
        <f>IF('S.D. Paste sheet'!M323="","",'S.D. Paste sheet'!M323)</f>
        <v>81</v>
      </c>
      <c r="N323" s="20">
        <f>IF('S.D. Paste sheet'!N323="","",'S.D. Paste sheet'!N323)</f>
        <v>75</v>
      </c>
      <c r="O323" s="20" t="str">
        <f>IF('S.D. Paste sheet'!O323="","",'S.D. Paste sheet'!O323)</f>
        <v>OBC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XXXX9972</v>
      </c>
      <c r="U323" s="20" t="str">
        <f>IF('S.D. Paste sheet'!U323="","",'S.D. Paste sheet'!U323)</f>
        <v>VVXOBOJ</v>
      </c>
      <c r="V323" s="20">
        <f>IF('S.D. Paste sheet'!V323="","",'S.D. Paste sheet'!V323)</f>
        <v>9196809136</v>
      </c>
      <c r="W323" s="20" t="str">
        <f>IF('S.D. Paste sheet'!W323="","",'S.D. Paste sheet'!W323)</f>
        <v>Redayi bera,Raipur,Bar,306105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17</v>
      </c>
      <c r="AC323" s="20" t="str">
        <f>IF('S.D. Paste sheet'!AC323="","",'S.D. Paste sheet'!AC323)</f>
        <v>None</v>
      </c>
      <c r="AD323" s="20">
        <f>IF('S.D. Paste sheet'!AD323="","",'S.D. Paste sheet'!AD323)</f>
        <v>3</v>
      </c>
      <c r="AE323" s="29"/>
      <c r="AF323">
        <f>IF(AK323="","",IF(AK323&gt;0,COUNT($AG$2:AG323),""))</f>
        <v>146</v>
      </c>
      <c r="AG323" s="25">
        <f t="shared" ref="AG323:AG386" si="163">IF(AND($AJ$1=8,$A323=8),A323,"")</f>
        <v>8</v>
      </c>
      <c r="AH323" s="25" t="str">
        <f t="shared" ref="AH323:AH386" si="164">IF(AND($AJ$1=8,$A323=8),B323,"")</f>
        <v>A</v>
      </c>
      <c r="AI323" s="25">
        <f t="shared" ref="AI323:AI386" si="165">IF(AND($AJ$1=8,$A323=8),C323,"")</f>
        <v>224</v>
      </c>
      <c r="AJ323" s="25">
        <f t="shared" ref="AJ323:AJ386" si="166">IF(AND($AJ$1=8,$A323=8),D323,"")</f>
        <v>41873</v>
      </c>
      <c r="AK323" s="25" t="str">
        <f t="shared" ref="AK323:AK386" si="167">IF(AND($AJ$1=8,$A323=8),E323,"")</f>
        <v>HEMLATA BAGRI</v>
      </c>
      <c r="AL323" s="25" t="str">
        <f t="shared" ref="AL323:AL386" si="168">IF(AND($AJ$1=8,$A323=8),F323,"")</f>
        <v/>
      </c>
      <c r="AM323" s="25" t="str">
        <f t="shared" ref="AM323:AM386" si="169">IF(AND($AJ$1=8,$A323=8),G323,"")</f>
        <v>OM PRAKASH BAGRI</v>
      </c>
      <c r="AN323" s="25" t="str">
        <f t="shared" ref="AN323:AN386" si="170">IF(AND($AJ$1=8,$A323=8),H323,"")</f>
        <v>INDRA DEVI</v>
      </c>
      <c r="AO323" s="25" t="str">
        <f t="shared" ref="AO323:AO386" si="171">IF(AND($AJ$1=8,$A323=8),I323,"")</f>
        <v>F</v>
      </c>
      <c r="AP323" s="25">
        <f t="shared" ref="AP323:AP386" si="172">IF(AND($AJ$1=8,$A323=8),J323,"")</f>
        <v>38537</v>
      </c>
      <c r="AQ323" s="25">
        <f t="shared" ref="AQ323:AQ386" si="173">IF(AND($AJ$1=8,$A323=8),K323,"")</f>
        <v>1008</v>
      </c>
      <c r="AR323" s="25" t="str">
        <f t="shared" ref="AR323:AR386" si="174">IF(AND($AJ$1=8,$A323=8),L323,"")</f>
        <v/>
      </c>
      <c r="AS323" s="25">
        <f t="shared" ref="AS323:AS386" si="175">IF(AND($AJ$1=8,$A323=8),M323,"")</f>
        <v>81</v>
      </c>
      <c r="AT323" s="25">
        <f t="shared" ref="AT323:AT386" si="176">IF(AND($AJ$1=8,$A323=8),N323,"")</f>
        <v>75</v>
      </c>
      <c r="AU323" s="25" t="str">
        <f t="shared" ref="AU323:AU386" si="177">IF(AND($AJ$1=8,$A323=8),O323,"")</f>
        <v>OBC</v>
      </c>
      <c r="AV323" s="25" t="str">
        <f t="shared" ref="AV323:AV386" si="178">IF(AND($AJ$1=8,$A323=8),P323,"")</f>
        <v>Hindu</v>
      </c>
      <c r="AX323">
        <f>IF(BC323="","",IF(BC323&gt;0,COUNT($AY$2:AY323),""))</f>
        <v>27</v>
      </c>
      <c r="AY323" s="25">
        <f t="shared" ref="AY323:AY386" si="179">IF(AND($BB$1=8,$A323=8,$BC$1=B323),A323,"")</f>
        <v>8</v>
      </c>
      <c r="AZ323" s="25" t="str">
        <f t="shared" ref="AZ323:AZ386" si="180">IF(AND($BB$1=8,$A323=8,$BC$1=$B323),B323,"")</f>
        <v>A</v>
      </c>
      <c r="BA323" s="25">
        <f t="shared" ref="BA323:BA386" si="181">IF(AND($BB$1=8,$A323=8,$BC$1=$B323),C323,"")</f>
        <v>224</v>
      </c>
      <c r="BB323" s="25">
        <f t="shared" ref="BB323:BB386" si="182">IF(AND($BB$1=8,$A323=8,$BC$1=$B323),D323,"")</f>
        <v>41873</v>
      </c>
      <c r="BC323" s="25" t="str">
        <f t="shared" ref="BC323:BC386" si="183">IF(AND($BB$1=8,$A323=8,$BC$1=$B323),E323,"")</f>
        <v>HEMLATA BAGRI</v>
      </c>
      <c r="BD323" s="25" t="str">
        <f t="shared" ref="BD323:BD386" si="184">IF(AND($BB$1=8,$A323=8,$BC$1=$B323),F323,"")</f>
        <v/>
      </c>
      <c r="BE323" s="25" t="str">
        <f t="shared" ref="BE323:BE386" si="185">IF(AND($BB$1=8,$A323=8,$BC$1=$B323),G323,"")</f>
        <v>OM PRAKASH BAGRI</v>
      </c>
      <c r="BF323" s="25" t="str">
        <f t="shared" ref="BF323:BF386" si="186">IF(AND($BB$1=8,$A323=8,$BC$1=$B323),H323,"")</f>
        <v>INDRA DEVI</v>
      </c>
      <c r="BG323" s="25" t="str">
        <f t="shared" ref="BG323:BG386" si="187">IF(AND($BB$1=8,$A323=8,$BC$1=$B323),I323,"")</f>
        <v>F</v>
      </c>
      <c r="BH323" s="25">
        <f t="shared" ref="BH323:BH386" si="188">IF(AND($BB$1=8,$A323=8,$BC$1=$B323),J323,"")</f>
        <v>38537</v>
      </c>
      <c r="BI323" s="25">
        <f t="shared" ref="BI323:BI386" si="189">IF(AND($BB$1=8,$A323=8,$BC$1=$B323),K323,"")</f>
        <v>1008</v>
      </c>
      <c r="BJ323" s="25" t="str">
        <f t="shared" ref="BJ323:BJ386" si="190">IF(AND($BB$1=8,$A323=8,$BC$1=$B323),L323,"")</f>
        <v/>
      </c>
      <c r="BK323" s="25">
        <f t="shared" ref="BK323:BK386" si="191">IF(AND($BB$1=8,$A323=8,$BC$1=$B323),M323,"")</f>
        <v>81</v>
      </c>
      <c r="BL323" s="25">
        <f t="shared" ref="BL323:BL386" si="192">IF(AND($BB$1=8,$A323=8,$BC$1=$B323),N323,"")</f>
        <v>75</v>
      </c>
      <c r="BM323" s="25" t="str">
        <f t="shared" ref="BM323:BM386" si="193">IF(AND($BB$1=8,$A323=8,$BC$1=$B323),O323,"")</f>
        <v>OBC</v>
      </c>
      <c r="BN323" s="25" t="str">
        <f t="shared" ref="BN323:BN386" si="194">IF(AND($BB$1=8,$A323=8,$BC$1=$B323),P323,"")</f>
        <v>Hindu</v>
      </c>
    </row>
    <row r="324" spans="1:66" ht="30">
      <c r="A324" s="20">
        <f>IF('S.D. Paste sheet'!A324="","",'S.D. Paste sheet'!A324)</f>
        <v>8</v>
      </c>
      <c r="B324" s="20" t="str">
        <f>IF('S.D. Paste sheet'!B324="","",'S.D. Paste sheet'!B324)</f>
        <v>A</v>
      </c>
      <c r="C324" s="20">
        <f>IF('S.D. Paste sheet'!C324="","",'S.D. Paste sheet'!C324)</f>
        <v>726</v>
      </c>
      <c r="D324" s="20">
        <f>IF('S.D. Paste sheet'!D324="","",'S.D. Paste sheet'!D324)</f>
        <v>43283</v>
      </c>
      <c r="E324" s="20" t="str">
        <f>IF('S.D. Paste sheet'!E324="","",UPPER('S.D. Paste sheet'!E324))</f>
        <v>KANCHAN</v>
      </c>
      <c r="F324" s="20" t="str">
        <f>IF('S.D. Paste sheet'!F324="","",'S.D. Paste sheet'!F324)</f>
        <v/>
      </c>
      <c r="G324" s="20" t="str">
        <f>IF('S.D. Paste sheet'!G324="","",UPPER('S.D. Paste sheet'!G324))</f>
        <v>HADMAN RAM</v>
      </c>
      <c r="H324" s="20" t="str">
        <f>IF('S.D. Paste sheet'!H324="","",UPPER('S.D. Paste sheet'!H324))</f>
        <v>BALI DEVI</v>
      </c>
      <c r="I324" s="20" t="str">
        <f>IF('S.D. Paste sheet'!I324="","",'S.D. Paste sheet'!I324)</f>
        <v>F</v>
      </c>
      <c r="J324" s="20">
        <f>IF('S.D. Paste sheet'!J324="","",'S.D. Paste sheet'!J324)</f>
        <v>38902</v>
      </c>
      <c r="K324" s="20">
        <f>IF('S.D. Paste sheet'!K324="","",'S.D. Paste sheet'!K324)</f>
        <v>1009</v>
      </c>
      <c r="L324" s="20" t="str">
        <f>IF('S.D. Paste sheet'!L324="","",'S.D. Paste sheet'!L324)</f>
        <v/>
      </c>
      <c r="M324" s="20">
        <f>IF('S.D. Paste sheet'!M324="","",'S.D. Paste sheet'!M324)</f>
        <v>81</v>
      </c>
      <c r="N324" s="20">
        <f>IF('S.D. Paste sheet'!N324="","",'S.D. Paste sheet'!N324)</f>
        <v>60</v>
      </c>
      <c r="O324" s="20" t="str">
        <f>IF('S.D. Paste sheet'!O324="","",'S.D. Paste sheet'!O324)</f>
        <v>OBC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XXXX4585</v>
      </c>
      <c r="U324" s="20" t="str">
        <f>IF('S.D. Paste sheet'!U324="","",'S.D. Paste sheet'!U324)</f>
        <v/>
      </c>
      <c r="V324" s="20">
        <f>IF('S.D. Paste sheet'!V324="","",'S.D. Paste sheet'!V324)</f>
        <v>9784469617</v>
      </c>
      <c r="W324" s="20" t="str">
        <f>IF('S.D. Paste sheet'!W324="","",'S.D. Paste sheet'!W324)</f>
        <v>KHOKHARI,RAIPUR,KHOKHARI,306102</v>
      </c>
      <c r="X324" s="20">
        <f>IF('S.D. Paste sheet'!X324="","",'S.D. Paste sheet'!X324)</f>
        <v>48000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16</v>
      </c>
      <c r="AC324" s="20" t="str">
        <f>IF('S.D. Paste sheet'!AC324="","",'S.D. Paste sheet'!AC324)</f>
        <v>None</v>
      </c>
      <c r="AD324" s="20">
        <f>IF('S.D. Paste sheet'!AD324="","",'S.D. Paste sheet'!AD324)</f>
        <v>15</v>
      </c>
      <c r="AE324" s="29"/>
      <c r="AF324">
        <f>IF(AK324="","",IF(AK324&gt;0,COUNT($AG$2:AG324),""))</f>
        <v>147</v>
      </c>
      <c r="AG324" s="25">
        <f t="shared" si="163"/>
        <v>8</v>
      </c>
      <c r="AH324" s="25" t="str">
        <f t="shared" si="164"/>
        <v>A</v>
      </c>
      <c r="AI324" s="25">
        <f t="shared" si="165"/>
        <v>726</v>
      </c>
      <c r="AJ324" s="25">
        <f t="shared" si="166"/>
        <v>43283</v>
      </c>
      <c r="AK324" s="25" t="str">
        <f t="shared" si="167"/>
        <v>KANCHAN</v>
      </c>
      <c r="AL324" s="25" t="str">
        <f t="shared" si="168"/>
        <v/>
      </c>
      <c r="AM324" s="25" t="str">
        <f t="shared" si="169"/>
        <v>HADMAN RAM</v>
      </c>
      <c r="AN324" s="25" t="str">
        <f t="shared" si="170"/>
        <v>BALI DEVI</v>
      </c>
      <c r="AO324" s="25" t="str">
        <f t="shared" si="171"/>
        <v>F</v>
      </c>
      <c r="AP324" s="25">
        <f t="shared" si="172"/>
        <v>38902</v>
      </c>
      <c r="AQ324" s="25">
        <f t="shared" si="173"/>
        <v>1009</v>
      </c>
      <c r="AR324" s="25" t="str">
        <f t="shared" si="174"/>
        <v/>
      </c>
      <c r="AS324" s="25">
        <f t="shared" si="175"/>
        <v>81</v>
      </c>
      <c r="AT324" s="25">
        <f t="shared" si="176"/>
        <v>60</v>
      </c>
      <c r="AU324" s="25" t="str">
        <f t="shared" si="177"/>
        <v>OBC</v>
      </c>
      <c r="AV324" s="25" t="str">
        <f t="shared" si="178"/>
        <v>Hindu</v>
      </c>
      <c r="AX324">
        <f>IF(BC324="","",IF(BC324&gt;0,COUNT($AY$2:AY324),""))</f>
        <v>28</v>
      </c>
      <c r="AY324" s="25">
        <f t="shared" si="179"/>
        <v>8</v>
      </c>
      <c r="AZ324" s="25" t="str">
        <f t="shared" si="180"/>
        <v>A</v>
      </c>
      <c r="BA324" s="25">
        <f t="shared" si="181"/>
        <v>726</v>
      </c>
      <c r="BB324" s="25">
        <f t="shared" si="182"/>
        <v>43283</v>
      </c>
      <c r="BC324" s="25" t="str">
        <f t="shared" si="183"/>
        <v>KANCHAN</v>
      </c>
      <c r="BD324" s="25" t="str">
        <f t="shared" si="184"/>
        <v/>
      </c>
      <c r="BE324" s="25" t="str">
        <f t="shared" si="185"/>
        <v>HADMAN RAM</v>
      </c>
      <c r="BF324" s="25" t="str">
        <f t="shared" si="186"/>
        <v>BALI DEVI</v>
      </c>
      <c r="BG324" s="25" t="str">
        <f t="shared" si="187"/>
        <v>F</v>
      </c>
      <c r="BH324" s="25">
        <f t="shared" si="188"/>
        <v>38902</v>
      </c>
      <c r="BI324" s="25">
        <f t="shared" si="189"/>
        <v>1009</v>
      </c>
      <c r="BJ324" s="25" t="str">
        <f t="shared" si="190"/>
        <v/>
      </c>
      <c r="BK324" s="25">
        <f t="shared" si="191"/>
        <v>81</v>
      </c>
      <c r="BL324" s="25">
        <f t="shared" si="192"/>
        <v>60</v>
      </c>
      <c r="BM324" s="25" t="str">
        <f t="shared" si="193"/>
        <v>OBC</v>
      </c>
      <c r="BN324" s="25" t="str">
        <f t="shared" si="194"/>
        <v>Hindu</v>
      </c>
    </row>
    <row r="325" spans="1:66" ht="30">
      <c r="A325" s="20">
        <f>IF('S.D. Paste sheet'!A325="","",'S.D. Paste sheet'!A325)</f>
        <v>8</v>
      </c>
      <c r="B325" s="20" t="str">
        <f>IF('S.D. Paste sheet'!B325="","",'S.D. Paste sheet'!B325)</f>
        <v>A</v>
      </c>
      <c r="C325" s="20">
        <f>IF('S.D. Paste sheet'!C325="","",'S.D. Paste sheet'!C325)</f>
        <v>912</v>
      </c>
      <c r="D325" s="20">
        <f>IF('S.D. Paste sheet'!D325="","",'S.D. Paste sheet'!D325)</f>
        <v>42569</v>
      </c>
      <c r="E325" s="20" t="str">
        <f>IF('S.D. Paste sheet'!E325="","",UPPER('S.D. Paste sheet'!E325))</f>
        <v>KANCHAN</v>
      </c>
      <c r="F325" s="20" t="str">
        <f>IF('S.D. Paste sheet'!F325="","",'S.D. Paste sheet'!F325)</f>
        <v/>
      </c>
      <c r="G325" s="20" t="str">
        <f>IF('S.D. Paste sheet'!G325="","",UPPER('S.D. Paste sheet'!G325))</f>
        <v>SUAA LAL</v>
      </c>
      <c r="H325" s="20" t="str">
        <f>IF('S.D. Paste sheet'!H325="","",UPPER('S.D. Paste sheet'!H325))</f>
        <v>MAINA DEVI</v>
      </c>
      <c r="I325" s="20" t="str">
        <f>IF('S.D. Paste sheet'!I325="","",'S.D. Paste sheet'!I325)</f>
        <v>F</v>
      </c>
      <c r="J325" s="20">
        <f>IF('S.D. Paste sheet'!J325="","",'S.D. Paste sheet'!J325)</f>
        <v>38893</v>
      </c>
      <c r="K325" s="20">
        <f>IF('S.D. Paste sheet'!K325="","",'S.D. Paste sheet'!K325)</f>
        <v>1010</v>
      </c>
      <c r="L325" s="20" t="str">
        <f>IF('S.D. Paste sheet'!L325="","",'S.D. Paste sheet'!L325)</f>
        <v/>
      </c>
      <c r="M325" s="20">
        <f>IF('S.D. Paste sheet'!M325="","",'S.D. Paste sheet'!M325)</f>
        <v>81</v>
      </c>
      <c r="N325" s="20">
        <f>IF('S.D. Paste sheet'!N325="","",'S.D. Paste sheet'!N325)</f>
        <v>55</v>
      </c>
      <c r="O325" s="20" t="str">
        <f>IF('S.D. Paste sheet'!O325="","",'S.D. Paste sheet'!O325)</f>
        <v>SC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XXXX1392</v>
      </c>
      <c r="U325" s="20" t="str">
        <f>IF('S.D. Paste sheet'!U325="","",'S.D. Paste sheet'!U325)</f>
        <v/>
      </c>
      <c r="V325" s="20">
        <f>IF('S.D. Paste sheet'!V325="","",'S.D. Paste sheet'!V325)</f>
        <v>9929899824</v>
      </c>
      <c r="W325" s="20" t="str">
        <f>IF('S.D. Paste sheet'!W325="","",'S.D. Paste sheet'!W325)</f>
        <v>HARIPUR,RAIPUR,HARIPUR,306105</v>
      </c>
      <c r="X325" s="20">
        <f>IF('S.D. Paste sheet'!X325="","",'S.D. Paste sheet'!X325)</f>
        <v>60000</v>
      </c>
      <c r="Y325" s="20" t="str">
        <f>IF('S.D. Paste sheet'!Y325="","",'S.D. Paste sheet'!Y325)</f>
        <v>N</v>
      </c>
      <c r="Z325" s="20" t="str">
        <f>IF('S.D. Paste sheet'!Z325="","",'S.D. Paste sheet'!Z325)</f>
        <v>Y</v>
      </c>
      <c r="AA325" s="20" t="str">
        <f>IF('S.D. Paste sheet'!AA325="","",'S.D. Paste sheet'!AA325)</f>
        <v>No</v>
      </c>
      <c r="AB325" s="20">
        <f>IF('S.D. Paste sheet'!AB325="","",'S.D. Paste sheet'!AB325)</f>
        <v>16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29"/>
      <c r="AF325">
        <f>IF(AK325="","",IF(AK325&gt;0,COUNT($AG$2:AG325),""))</f>
        <v>148</v>
      </c>
      <c r="AG325" s="25">
        <f t="shared" si="163"/>
        <v>8</v>
      </c>
      <c r="AH325" s="25" t="str">
        <f t="shared" si="164"/>
        <v>A</v>
      </c>
      <c r="AI325" s="25">
        <f t="shared" si="165"/>
        <v>912</v>
      </c>
      <c r="AJ325" s="25">
        <f t="shared" si="166"/>
        <v>42569</v>
      </c>
      <c r="AK325" s="25" t="str">
        <f t="shared" si="167"/>
        <v>KANCHAN</v>
      </c>
      <c r="AL325" s="25" t="str">
        <f t="shared" si="168"/>
        <v/>
      </c>
      <c r="AM325" s="25" t="str">
        <f t="shared" si="169"/>
        <v>SUAA LAL</v>
      </c>
      <c r="AN325" s="25" t="str">
        <f t="shared" si="170"/>
        <v>MAINA DEVI</v>
      </c>
      <c r="AO325" s="25" t="str">
        <f t="shared" si="171"/>
        <v>F</v>
      </c>
      <c r="AP325" s="25">
        <f t="shared" si="172"/>
        <v>38893</v>
      </c>
      <c r="AQ325" s="25">
        <f t="shared" si="173"/>
        <v>1010</v>
      </c>
      <c r="AR325" s="25" t="str">
        <f t="shared" si="174"/>
        <v/>
      </c>
      <c r="AS325" s="25">
        <f t="shared" si="175"/>
        <v>81</v>
      </c>
      <c r="AT325" s="25">
        <f t="shared" si="176"/>
        <v>55</v>
      </c>
      <c r="AU325" s="25" t="str">
        <f t="shared" si="177"/>
        <v>SC</v>
      </c>
      <c r="AV325" s="25" t="str">
        <f t="shared" si="178"/>
        <v>Hindu</v>
      </c>
      <c r="AX325">
        <f>IF(BC325="","",IF(BC325&gt;0,COUNT($AY$2:AY325),""))</f>
        <v>29</v>
      </c>
      <c r="AY325" s="25">
        <f t="shared" si="179"/>
        <v>8</v>
      </c>
      <c r="AZ325" s="25" t="str">
        <f t="shared" si="180"/>
        <v>A</v>
      </c>
      <c r="BA325" s="25">
        <f t="shared" si="181"/>
        <v>912</v>
      </c>
      <c r="BB325" s="25">
        <f t="shared" si="182"/>
        <v>42569</v>
      </c>
      <c r="BC325" s="25" t="str">
        <f t="shared" si="183"/>
        <v>KANCHAN</v>
      </c>
      <c r="BD325" s="25" t="str">
        <f t="shared" si="184"/>
        <v/>
      </c>
      <c r="BE325" s="25" t="str">
        <f t="shared" si="185"/>
        <v>SUAA LAL</v>
      </c>
      <c r="BF325" s="25" t="str">
        <f t="shared" si="186"/>
        <v>MAINA DEVI</v>
      </c>
      <c r="BG325" s="25" t="str">
        <f t="shared" si="187"/>
        <v>F</v>
      </c>
      <c r="BH325" s="25">
        <f t="shared" si="188"/>
        <v>38893</v>
      </c>
      <c r="BI325" s="25">
        <f t="shared" si="189"/>
        <v>1010</v>
      </c>
      <c r="BJ325" s="25" t="str">
        <f t="shared" si="190"/>
        <v/>
      </c>
      <c r="BK325" s="25">
        <f t="shared" si="191"/>
        <v>81</v>
      </c>
      <c r="BL325" s="25">
        <f t="shared" si="192"/>
        <v>55</v>
      </c>
      <c r="BM325" s="25" t="str">
        <f t="shared" si="193"/>
        <v>SC</v>
      </c>
      <c r="BN325" s="25" t="str">
        <f t="shared" si="194"/>
        <v>Hindu</v>
      </c>
    </row>
    <row r="326" spans="1:66" ht="30">
      <c r="A326" s="20">
        <f>IF('S.D. Paste sheet'!A326="","",'S.D. Paste sheet'!A326)</f>
        <v>8</v>
      </c>
      <c r="B326" s="20" t="str">
        <f>IF('S.D. Paste sheet'!B326="","",'S.D. Paste sheet'!B326)</f>
        <v>A</v>
      </c>
      <c r="C326" s="20">
        <f>IF('S.D. Paste sheet'!C326="","",'S.D. Paste sheet'!C326)</f>
        <v>869</v>
      </c>
      <c r="D326" s="20">
        <f>IF('S.D. Paste sheet'!D326="","",'S.D. Paste sheet'!D326)</f>
        <v>42919</v>
      </c>
      <c r="E326" s="20" t="str">
        <f>IF('S.D. Paste sheet'!E326="","",UPPER('S.D. Paste sheet'!E326))</f>
        <v>KANWRAI</v>
      </c>
      <c r="F326" s="20" t="str">
        <f>IF('S.D. Paste sheet'!F326="","",'S.D. Paste sheet'!F326)</f>
        <v/>
      </c>
      <c r="G326" s="20" t="str">
        <f>IF('S.D. Paste sheet'!G326="","",UPPER('S.D. Paste sheet'!G326))</f>
        <v>BHAGWAN RAM</v>
      </c>
      <c r="H326" s="20" t="str">
        <f>IF('S.D. Paste sheet'!H326="","",UPPER('S.D. Paste sheet'!H326))</f>
        <v>INDRA DEVI</v>
      </c>
      <c r="I326" s="20" t="str">
        <f>IF('S.D. Paste sheet'!I326="","",'S.D. Paste sheet'!I326)</f>
        <v>F</v>
      </c>
      <c r="J326" s="20">
        <f>IF('S.D. Paste sheet'!J326="","",'S.D. Paste sheet'!J326)</f>
        <v>39511</v>
      </c>
      <c r="K326" s="20">
        <f>IF('S.D. Paste sheet'!K326="","",'S.D. Paste sheet'!K326)</f>
        <v>1011</v>
      </c>
      <c r="L326" s="20" t="str">
        <f>IF('S.D. Paste sheet'!L326="","",'S.D. Paste sheet'!L326)</f>
        <v/>
      </c>
      <c r="M326" s="20">
        <f>IF('S.D. Paste sheet'!M326="","",'S.D. Paste sheet'!M326)</f>
        <v>81</v>
      </c>
      <c r="N326" s="20">
        <f>IF('S.D. Paste sheet'!N326="","",'S.D. Paste sheet'!N326)</f>
        <v>77</v>
      </c>
      <c r="O326" s="20" t="str">
        <f>IF('S.D. Paste sheet'!O326="","",'S.D. Paste sheet'!O326)</f>
        <v>SC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XXXX6167</v>
      </c>
      <c r="U326" s="20" t="str">
        <f>IF('S.D. Paste sheet'!U326="","",'S.D. Paste sheet'!U326)</f>
        <v/>
      </c>
      <c r="V326" s="20">
        <f>IF('S.D. Paste sheet'!V326="","",'S.D. Paste sheet'!V326)</f>
        <v>7568281466</v>
      </c>
      <c r="W326" s="20" t="str">
        <f>IF('S.D. Paste sheet'!W326="","",'S.D. Paste sheet'!W326)</f>
        <v>VILLAGE LASANI,JAITARAN,LASANI,306302</v>
      </c>
      <c r="X326" s="20">
        <f>IF('S.D. Paste sheet'!X326="","",'S.D. Paste sheet'!X326)</f>
        <v>36000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14</v>
      </c>
      <c r="AC326" s="20" t="str">
        <f>IF('S.D. Paste sheet'!AC326="","",'S.D. Paste sheet'!AC326)</f>
        <v>None</v>
      </c>
      <c r="AD326" s="20">
        <f>IF('S.D. Paste sheet'!AD326="","",'S.D. Paste sheet'!AD326)</f>
        <v>15</v>
      </c>
      <c r="AE326" s="29"/>
      <c r="AF326">
        <f>IF(AK326="","",IF(AK326&gt;0,COUNT($AG$2:AG326),""))</f>
        <v>149</v>
      </c>
      <c r="AG326" s="25">
        <f t="shared" si="163"/>
        <v>8</v>
      </c>
      <c r="AH326" s="25" t="str">
        <f t="shared" si="164"/>
        <v>A</v>
      </c>
      <c r="AI326" s="25">
        <f t="shared" si="165"/>
        <v>869</v>
      </c>
      <c r="AJ326" s="25">
        <f t="shared" si="166"/>
        <v>42919</v>
      </c>
      <c r="AK326" s="25" t="str">
        <f t="shared" si="167"/>
        <v>KANWRAI</v>
      </c>
      <c r="AL326" s="25" t="str">
        <f t="shared" si="168"/>
        <v/>
      </c>
      <c r="AM326" s="25" t="str">
        <f t="shared" si="169"/>
        <v>BHAGWAN RAM</v>
      </c>
      <c r="AN326" s="25" t="str">
        <f t="shared" si="170"/>
        <v>INDRA DEVI</v>
      </c>
      <c r="AO326" s="25" t="str">
        <f t="shared" si="171"/>
        <v>F</v>
      </c>
      <c r="AP326" s="25">
        <f t="shared" si="172"/>
        <v>39511</v>
      </c>
      <c r="AQ326" s="25">
        <f t="shared" si="173"/>
        <v>1011</v>
      </c>
      <c r="AR326" s="25" t="str">
        <f t="shared" si="174"/>
        <v/>
      </c>
      <c r="AS326" s="25">
        <f t="shared" si="175"/>
        <v>81</v>
      </c>
      <c r="AT326" s="25">
        <f t="shared" si="176"/>
        <v>77</v>
      </c>
      <c r="AU326" s="25" t="str">
        <f t="shared" si="177"/>
        <v>SC</v>
      </c>
      <c r="AV326" s="25" t="str">
        <f t="shared" si="178"/>
        <v>Hindu</v>
      </c>
      <c r="AX326">
        <f>IF(BC326="","",IF(BC326&gt;0,COUNT($AY$2:AY326),""))</f>
        <v>30</v>
      </c>
      <c r="AY326" s="25">
        <f t="shared" si="179"/>
        <v>8</v>
      </c>
      <c r="AZ326" s="25" t="str">
        <f t="shared" si="180"/>
        <v>A</v>
      </c>
      <c r="BA326" s="25">
        <f t="shared" si="181"/>
        <v>869</v>
      </c>
      <c r="BB326" s="25">
        <f t="shared" si="182"/>
        <v>42919</v>
      </c>
      <c r="BC326" s="25" t="str">
        <f t="shared" si="183"/>
        <v>KANWRAI</v>
      </c>
      <c r="BD326" s="25" t="str">
        <f t="shared" si="184"/>
        <v/>
      </c>
      <c r="BE326" s="25" t="str">
        <f t="shared" si="185"/>
        <v>BHAGWAN RAM</v>
      </c>
      <c r="BF326" s="25" t="str">
        <f t="shared" si="186"/>
        <v>INDRA DEVI</v>
      </c>
      <c r="BG326" s="25" t="str">
        <f t="shared" si="187"/>
        <v>F</v>
      </c>
      <c r="BH326" s="25">
        <f t="shared" si="188"/>
        <v>39511</v>
      </c>
      <c r="BI326" s="25">
        <f t="shared" si="189"/>
        <v>1011</v>
      </c>
      <c r="BJ326" s="25" t="str">
        <f t="shared" si="190"/>
        <v/>
      </c>
      <c r="BK326" s="25">
        <f t="shared" si="191"/>
        <v>81</v>
      </c>
      <c r="BL326" s="25">
        <f t="shared" si="192"/>
        <v>77</v>
      </c>
      <c r="BM326" s="25" t="str">
        <f t="shared" si="193"/>
        <v>SC</v>
      </c>
      <c r="BN326" s="25" t="str">
        <f t="shared" si="194"/>
        <v>Hindu</v>
      </c>
    </row>
    <row r="327" spans="1:66" ht="30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864</v>
      </c>
      <c r="D327" s="20">
        <f>IF('S.D. Paste sheet'!D327="","",'S.D. Paste sheet'!D327)</f>
        <v>41110</v>
      </c>
      <c r="E327" s="20" t="str">
        <f>IF('S.D. Paste sheet'!E327="","",UPPER('S.D. Paste sheet'!E327))</f>
        <v>KAVITA CHOUHAN</v>
      </c>
      <c r="F327" s="20" t="str">
        <f>IF('S.D. Paste sheet'!F327="","",'S.D. Paste sheet'!F327)</f>
        <v/>
      </c>
      <c r="G327" s="20" t="str">
        <f>IF('S.D. Paste sheet'!G327="","",UPPER('S.D. Paste sheet'!G327))</f>
        <v>RAJU RAM CHOUHAN</v>
      </c>
      <c r="H327" s="20" t="str">
        <f>IF('S.D. Paste sheet'!H327="","",UPPER('S.D. Paste sheet'!H327))</f>
        <v>PATASI DEVI</v>
      </c>
      <c r="I327" s="20" t="str">
        <f>IF('S.D. Paste sheet'!I327="","",'S.D. Paste sheet'!I327)</f>
        <v>F</v>
      </c>
      <c r="J327" s="20">
        <f>IF('S.D. Paste sheet'!J327="","",'S.D. Paste sheet'!J327)</f>
        <v>39083</v>
      </c>
      <c r="K327" s="20">
        <f>IF('S.D. Paste sheet'!K327="","",'S.D. Paste sheet'!K327)</f>
        <v>1012</v>
      </c>
      <c r="L327" s="20" t="str">
        <f>IF('S.D. Paste sheet'!L327="","",'S.D. Paste sheet'!L327)</f>
        <v/>
      </c>
      <c r="M327" s="20">
        <f>IF('S.D. Paste sheet'!M327="","",'S.D. Paste sheet'!M327)</f>
        <v>81</v>
      </c>
      <c r="N327" s="20">
        <f>IF('S.D. Paste sheet'!N327="","",'S.D. Paste sheet'!N327)</f>
        <v>65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XXXX4660</v>
      </c>
      <c r="U327" s="20" t="str">
        <f>IF('S.D. Paste sheet'!U327="","",'S.D. Paste sheet'!U327)</f>
        <v/>
      </c>
      <c r="V327" s="20">
        <f>IF('S.D. Paste sheet'!V327="","",'S.D. Paste sheet'!V327)</f>
        <v>8769354250</v>
      </c>
      <c r="W327" s="20" t="str">
        <f>IF('S.D. Paste sheet'!W327="","",'S.D. Paste sheet'!W327)</f>
        <v>DHOLIDHED,RAIPUR,DHOLIDHED,306105</v>
      </c>
      <c r="X327" s="20">
        <f>IF('S.D. Paste sheet'!X327="","",'S.D. Paste sheet'!X327)</f>
        <v>48000</v>
      </c>
      <c r="Y327" s="20" t="str">
        <f>IF('S.D. Paste sheet'!Y327="","",'S.D. Paste sheet'!Y327)</f>
        <v>N</v>
      </c>
      <c r="Z327" s="20" t="str">
        <f>IF('S.D. Paste sheet'!Z327="","",'S.D. Paste sheet'!Z327)</f>
        <v>Y</v>
      </c>
      <c r="AA327" s="20" t="str">
        <f>IF('S.D. Paste sheet'!AA327="","",'S.D. Paste sheet'!AA327)</f>
        <v>No</v>
      </c>
      <c r="AB327" s="20">
        <f>IF('S.D. Paste sheet'!AB327="","",'S.D. Paste sheet'!AB327)</f>
        <v>15</v>
      </c>
      <c r="AC327" s="20" t="str">
        <f>IF('S.D. Paste sheet'!AC327="","",'S.D. Paste sheet'!AC327)</f>
        <v>None</v>
      </c>
      <c r="AD327" s="20">
        <f>IF('S.D. Paste sheet'!AD327="","",'S.D. Paste sheet'!AD327)</f>
        <v>0.5</v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 ht="30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279</v>
      </c>
      <c r="D328" s="20">
        <f>IF('S.D. Paste sheet'!D328="","",'S.D. Paste sheet'!D328)</f>
        <v>41873</v>
      </c>
      <c r="E328" s="20" t="str">
        <f>IF('S.D. Paste sheet'!E328="","",UPPER('S.D. Paste sheet'!E328))</f>
        <v>KHUSHBOO</v>
      </c>
      <c r="F328" s="20" t="str">
        <f>IF('S.D. Paste sheet'!F328="","",'S.D. Paste sheet'!F328)</f>
        <v/>
      </c>
      <c r="G328" s="20" t="str">
        <f>IF('S.D. Paste sheet'!G328="","",UPPER('S.D. Paste sheet'!G328))</f>
        <v>RAMESH MEGHWAL</v>
      </c>
      <c r="H328" s="20" t="str">
        <f>IF('S.D. Paste sheet'!H328="","",UPPER('S.D. Paste sheet'!H328))</f>
        <v>SUKHI DEVI</v>
      </c>
      <c r="I328" s="20" t="str">
        <f>IF('S.D. Paste sheet'!I328="","",'S.D. Paste sheet'!I328)</f>
        <v>F</v>
      </c>
      <c r="J328" s="20">
        <f>IF('S.D. Paste sheet'!J328="","",'S.D. Paste sheet'!J328)</f>
        <v>38924</v>
      </c>
      <c r="K328" s="20">
        <f>IF('S.D. Paste sheet'!K328="","",'S.D. Paste sheet'!K328)</f>
        <v>1013</v>
      </c>
      <c r="L328" s="20" t="str">
        <f>IF('S.D. Paste sheet'!L328="","",'S.D. Paste sheet'!L328)</f>
        <v/>
      </c>
      <c r="M328" s="20">
        <f>IF('S.D. Paste sheet'!M328="","",'S.D. Paste sheet'!M328)</f>
        <v>81</v>
      </c>
      <c r="N328" s="20">
        <f>IF('S.D. Paste sheet'!N328="","",'S.D. Paste sheet'!N328)</f>
        <v>46</v>
      </c>
      <c r="O328" s="20" t="str">
        <f>IF('S.D. Paste sheet'!O328="","",'S.D. Paste sheet'!O328)</f>
        <v>SC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XXXX0764</v>
      </c>
      <c r="U328" s="20" t="str">
        <f>IF('S.D. Paste sheet'!U328="","",'S.D. Paste sheet'!U328)</f>
        <v>VONZZTN</v>
      </c>
      <c r="V328" s="20">
        <f>IF('S.D. Paste sheet'!V328="","",'S.D. Paste sheet'!V328)</f>
        <v>9187698492</v>
      </c>
      <c r="W328" s="20" t="str">
        <f>IF('S.D. Paste sheet'!W328="","",'S.D. Paste sheet'!W328)</f>
        <v>Ramdev colony,Raipur,Bar,306105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16</v>
      </c>
      <c r="AC328" s="20" t="str">
        <f>IF('S.D. Paste sheet'!AC328="","",'S.D. Paste sheet'!AC328)</f>
        <v>None</v>
      </c>
      <c r="AD328" s="20">
        <f>IF('S.D. Paste sheet'!AD328="","",'S.D. Paste sheet'!AD328)</f>
        <v>0</v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 ht="30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977</v>
      </c>
      <c r="D329" s="20">
        <f>IF('S.D. Paste sheet'!D329="","",'S.D. Paste sheet'!D329)</f>
        <v>44477</v>
      </c>
      <c r="E329" s="20" t="str">
        <f>IF('S.D. Paste sheet'!E329="","",UPPER('S.D. Paste sheet'!E329))</f>
        <v>LAXITA CHOUHAN</v>
      </c>
      <c r="F329" s="20" t="str">
        <f>IF('S.D. Paste sheet'!F329="","",'S.D. Paste sheet'!F329)</f>
        <v/>
      </c>
      <c r="G329" s="20" t="str">
        <f>IF('S.D. Paste sheet'!G329="","",UPPER('S.D. Paste sheet'!G329))</f>
        <v>PANCHU RAM</v>
      </c>
      <c r="H329" s="20" t="str">
        <f>IF('S.D. Paste sheet'!H329="","",UPPER('S.D. Paste sheet'!H329))</f>
        <v>PUSHPA DEVI</v>
      </c>
      <c r="I329" s="20" t="str">
        <f>IF('S.D. Paste sheet'!I329="","",'S.D. Paste sheet'!I329)</f>
        <v>F</v>
      </c>
      <c r="J329" s="20">
        <f>IF('S.D. Paste sheet'!J329="","",'S.D. Paste sheet'!J329)</f>
        <v>38897</v>
      </c>
      <c r="K329" s="20">
        <f>IF('S.D. Paste sheet'!K329="","",'S.D. Paste sheet'!K329)</f>
        <v>1046</v>
      </c>
      <c r="L329" s="20" t="str">
        <f>IF('S.D. Paste sheet'!L329="","",'S.D. Paste sheet'!L329)</f>
        <v/>
      </c>
      <c r="M329" s="20">
        <f>IF('S.D. Paste sheet'!M329="","",'S.D. Paste sheet'!M329)</f>
        <v>81</v>
      </c>
      <c r="N329" s="20">
        <f>IF('S.D. Paste sheet'!N329="","",'S.D. Paste sheet'!N329)</f>
        <v>43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XXXX2402</v>
      </c>
      <c r="U329" s="20" t="str">
        <f>IF('S.D. Paste sheet'!U329="","",'S.D. Paste sheet'!U329)</f>
        <v/>
      </c>
      <c r="V329" s="20">
        <f>IF('S.D. Paste sheet'!V329="","",'S.D. Paste sheet'!V329)</f>
        <v>9950493872</v>
      </c>
      <c r="W329" s="20" t="str">
        <f>IF('S.D. Paste sheet'!W329="","",'S.D. Paste sheet'!W329)</f>
        <v>Bera - Dhimari , Jodhpur Road ,Bar,Raipur,Bar,306105</v>
      </c>
      <c r="X329" s="20">
        <f>IF('S.D. Paste sheet'!X329="","",'S.D. Paste sheet'!X329)</f>
        <v>40000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16</v>
      </c>
      <c r="AC329" s="20" t="str">
        <f>IF('S.D. Paste sheet'!AC329="","",'S.D. Paste sheet'!AC329)</f>
        <v>None</v>
      </c>
      <c r="AD329" s="20">
        <f>IF('S.D. Paste sheet'!AD329="","",'S.D. Paste sheet'!AD329)</f>
        <v>1</v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 ht="30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873</v>
      </c>
      <c r="D330" s="20">
        <f>IF('S.D. Paste sheet'!D330="","",'S.D. Paste sheet'!D330)</f>
        <v>42552</v>
      </c>
      <c r="E330" s="20" t="str">
        <f>IF('S.D. Paste sheet'!E330="","",UPPER('S.D. Paste sheet'!E330))</f>
        <v>MANJU</v>
      </c>
      <c r="F330" s="20" t="str">
        <f>IF('S.D. Paste sheet'!F330="","",'S.D. Paste sheet'!F330)</f>
        <v/>
      </c>
      <c r="G330" s="20" t="str">
        <f>IF('S.D. Paste sheet'!G330="","",UPPER('S.D. Paste sheet'!G330))</f>
        <v>GORDHAN LAL</v>
      </c>
      <c r="H330" s="20" t="str">
        <f>IF('S.D. Paste sheet'!H330="","",UPPER('S.D. Paste sheet'!H330))</f>
        <v>SANTOSH</v>
      </c>
      <c r="I330" s="20" t="str">
        <f>IF('S.D. Paste sheet'!I330="","",'S.D. Paste sheet'!I330)</f>
        <v>F</v>
      </c>
      <c r="J330" s="20">
        <f>IF('S.D. Paste sheet'!J330="","",'S.D. Paste sheet'!J330)</f>
        <v>38708</v>
      </c>
      <c r="K330" s="20">
        <f>IF('S.D. Paste sheet'!K330="","",'S.D. Paste sheet'!K330)</f>
        <v>1014</v>
      </c>
      <c r="L330" s="20" t="str">
        <f>IF('S.D. Paste sheet'!L330="","",'S.D. Paste sheet'!L330)</f>
        <v/>
      </c>
      <c r="M330" s="20">
        <f>IF('S.D. Paste sheet'!M330="","",'S.D. Paste sheet'!M330)</f>
        <v>81</v>
      </c>
      <c r="N330" s="20">
        <f>IF('S.D. Paste sheet'!N330="","",'S.D. Paste sheet'!N330)</f>
        <v>70</v>
      </c>
      <c r="O330" s="20" t="str">
        <f>IF('S.D. Paste sheet'!O330="","",'S.D. Paste sheet'!O330)</f>
        <v>SC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XXXX4583</v>
      </c>
      <c r="U330" s="20" t="str">
        <f>IF('S.D. Paste sheet'!U330="","",'S.D. Paste sheet'!U330)</f>
        <v/>
      </c>
      <c r="V330" s="20">
        <f>IF('S.D. Paste sheet'!V330="","",'S.D. Paste sheet'!V330)</f>
        <v>9929031954</v>
      </c>
      <c r="W330" s="20" t="str">
        <f>IF('S.D. Paste sheet'!W330="","",'S.D. Paste sheet'!W330)</f>
        <v>BAORIYA KA BAS ,RAIPUR,VILLAGE PIPLIYA KALA,306105</v>
      </c>
      <c r="X330" s="20">
        <f>IF('S.D. Paste sheet'!X330="","",'S.D. Paste sheet'!X330)</f>
        <v>48000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17</v>
      </c>
      <c r="AC330" s="20" t="str">
        <f>IF('S.D. Paste sheet'!AC330="","",'S.D. Paste sheet'!AC330)</f>
        <v>None</v>
      </c>
      <c r="AD330" s="20">
        <f>IF('S.D. Paste sheet'!AD330="","",'S.D. Paste sheet'!AD330)</f>
        <v>10</v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 ht="30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717</v>
      </c>
      <c r="D331" s="20">
        <f>IF('S.D. Paste sheet'!D331="","",'S.D. Paste sheet'!D331)</f>
        <v>41038</v>
      </c>
      <c r="E331" s="20" t="str">
        <f>IF('S.D. Paste sheet'!E331="","",UPPER('S.D. Paste sheet'!E331))</f>
        <v>MUSKAN</v>
      </c>
      <c r="F331" s="20" t="str">
        <f>IF('S.D. Paste sheet'!F331="","",'S.D. Paste sheet'!F331)</f>
        <v/>
      </c>
      <c r="G331" s="20" t="str">
        <f>IF('S.D. Paste sheet'!G331="","",UPPER('S.D. Paste sheet'!G331))</f>
        <v>GANESH RAM</v>
      </c>
      <c r="H331" s="20" t="str">
        <f>IF('S.D. Paste sheet'!H331="","",UPPER('S.D. Paste sheet'!H331))</f>
        <v>RADHA DEVI</v>
      </c>
      <c r="I331" s="20" t="str">
        <f>IF('S.D. Paste sheet'!I331="","",'S.D. Paste sheet'!I331)</f>
        <v>F</v>
      </c>
      <c r="J331" s="20">
        <f>IF('S.D. Paste sheet'!J331="","",'S.D. Paste sheet'!J331)</f>
        <v>38858</v>
      </c>
      <c r="K331" s="20">
        <f>IF('S.D. Paste sheet'!K331="","",'S.D. Paste sheet'!K331)</f>
        <v>1015</v>
      </c>
      <c r="L331" s="20" t="str">
        <f>IF('S.D. Paste sheet'!L331="","",'S.D. Paste sheet'!L331)</f>
        <v/>
      </c>
      <c r="M331" s="20">
        <f>IF('S.D. Paste sheet'!M331="","",'S.D. Paste sheet'!M331)</f>
        <v>81</v>
      </c>
      <c r="N331" s="20">
        <f>IF('S.D. Paste sheet'!N331="","",'S.D. Paste sheet'!N331)</f>
        <v>73</v>
      </c>
      <c r="O331" s="20" t="str">
        <f>IF('S.D. Paste sheet'!O331="","",'S.D. Paste sheet'!O331)</f>
        <v>SC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XXXX7365</v>
      </c>
      <c r="U331" s="20" t="str">
        <f>IF('S.D. Paste sheet'!U331="","",'S.D. Paste sheet'!U331)</f>
        <v/>
      </c>
      <c r="V331" s="20">
        <f>IF('S.D. Paste sheet'!V331="","",'S.D. Paste sheet'!V331)</f>
        <v>9950959734</v>
      </c>
      <c r="W331" s="20" t="str">
        <f>IF('S.D. Paste sheet'!W331="","",'S.D. Paste sheet'!W331)</f>
        <v>RAMAWAS,JAWAJA,RAMAWAS, POST- JALIYA-1,305901</v>
      </c>
      <c r="X331" s="20">
        <f>IF('S.D. Paste sheet'!X331="","",'S.D. Paste sheet'!X331)</f>
        <v>45000</v>
      </c>
      <c r="Y331" s="20" t="str">
        <f>IF('S.D. Paste sheet'!Y331="","",'S.D. Paste sheet'!Y331)</f>
        <v>N</v>
      </c>
      <c r="Z331" s="20" t="str">
        <f>IF('S.D. Paste sheet'!Z331="","",'S.D. Paste sheet'!Z331)</f>
        <v>Y</v>
      </c>
      <c r="AA331" s="20" t="str">
        <f>IF('S.D. Paste sheet'!AA331="","",'S.D. Paste sheet'!AA331)</f>
        <v>No</v>
      </c>
      <c r="AB331" s="20">
        <f>IF('S.D. Paste sheet'!AB331="","",'S.D. Paste sheet'!AB331)</f>
        <v>16</v>
      </c>
      <c r="AC331" s="20" t="str">
        <f>IF('S.D. Paste sheet'!AC331="","",'S.D. Paste sheet'!AC331)</f>
        <v>None</v>
      </c>
      <c r="AD331" s="20">
        <f>IF('S.D. Paste sheet'!AD331="","",'S.D. Paste sheet'!AD331)</f>
        <v>0</v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 ht="30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857</v>
      </c>
      <c r="D332" s="20">
        <f>IF('S.D. Paste sheet'!D332="","",'S.D. Paste sheet'!D332)</f>
        <v>42917</v>
      </c>
      <c r="E332" s="20" t="str">
        <f>IF('S.D. Paste sheet'!E332="","",UPPER('S.D. Paste sheet'!E332))</f>
        <v>NEETA KUMARI</v>
      </c>
      <c r="F332" s="20" t="str">
        <f>IF('S.D. Paste sheet'!F332="","",'S.D. Paste sheet'!F332)</f>
        <v/>
      </c>
      <c r="G332" s="20" t="str">
        <f>IF('S.D. Paste sheet'!G332="","",UPPER('S.D. Paste sheet'!G332))</f>
        <v>BHANWAR SINGH</v>
      </c>
      <c r="H332" s="20" t="str">
        <f>IF('S.D. Paste sheet'!H332="","",UPPER('S.D. Paste sheet'!H332))</f>
        <v>AASHA DEVI</v>
      </c>
      <c r="I332" s="20" t="str">
        <f>IF('S.D. Paste sheet'!I332="","",'S.D. Paste sheet'!I332)</f>
        <v>F</v>
      </c>
      <c r="J332" s="20">
        <f>IF('S.D. Paste sheet'!J332="","",'S.D. Paste sheet'!J332)</f>
        <v>39280</v>
      </c>
      <c r="K332" s="20">
        <f>IF('S.D. Paste sheet'!K332="","",'S.D. Paste sheet'!K332)</f>
        <v>1016</v>
      </c>
      <c r="L332" s="20" t="str">
        <f>IF('S.D. Paste sheet'!L332="","",'S.D. Paste sheet'!L332)</f>
        <v/>
      </c>
      <c r="M332" s="20">
        <f>IF('S.D. Paste sheet'!M332="","",'S.D. Paste sheet'!M332)</f>
        <v>81</v>
      </c>
      <c r="N332" s="20">
        <f>IF('S.D. Paste sheet'!N332="","",'S.D. Paste sheet'!N332)</f>
        <v>63</v>
      </c>
      <c r="O332" s="20" t="str">
        <f>IF('S.D. Paste sheet'!O332="","",'S.D. Paste sheet'!O332)</f>
        <v>OBC</v>
      </c>
      <c r="P332" s="20" t="str">
        <f>IF('S.D. Paste sheet'!P332="","",'S.D. Paste sheet'!P332)</f>
        <v>Hindu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XXXX1629</v>
      </c>
      <c r="U332" s="20" t="str">
        <f>IF('S.D. Paste sheet'!U332="","",'S.D. Paste sheet'!U332)</f>
        <v/>
      </c>
      <c r="V332" s="20">
        <f>IF('S.D. Paste sheet'!V332="","",'S.D. Paste sheet'!V332)</f>
        <v>9828355445</v>
      </c>
      <c r="W332" s="20" t="str">
        <f>IF('S.D. Paste sheet'!W332="","",'S.D. Paste sheet'!W332)</f>
        <v>BELOLA KA BADIYA,RAIPUR,RAIPUR,306105</v>
      </c>
      <c r="X332" s="20">
        <f>IF('S.D. Paste sheet'!X332="","",'S.D. Paste sheet'!X332)</f>
        <v>36000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No</v>
      </c>
      <c r="AB332" s="20">
        <f>IF('S.D. Paste sheet'!AB332="","",'S.D. Paste sheet'!AB332)</f>
        <v>15</v>
      </c>
      <c r="AC332" s="20" t="str">
        <f>IF('S.D. Paste sheet'!AC332="","",'S.D. Paste sheet'!AC332)</f>
        <v>None</v>
      </c>
      <c r="AD332" s="20">
        <f>IF('S.D. Paste sheet'!AD332="","",'S.D. Paste sheet'!AD332)</f>
        <v>15</v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 ht="30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722</v>
      </c>
      <c r="D333" s="20">
        <f>IF('S.D. Paste sheet'!D333="","",'S.D. Paste sheet'!D333)</f>
        <v>44057</v>
      </c>
      <c r="E333" s="20" t="str">
        <f>IF('S.D. Paste sheet'!E333="","",UPPER('S.D. Paste sheet'!E333))</f>
        <v>NIRALI TANWAR</v>
      </c>
      <c r="F333" s="20" t="str">
        <f>IF('S.D. Paste sheet'!F333="","",'S.D. Paste sheet'!F333)</f>
        <v/>
      </c>
      <c r="G333" s="20" t="str">
        <f>IF('S.D. Paste sheet'!G333="","",UPPER('S.D. Paste sheet'!G333))</f>
        <v>HEMA RAM</v>
      </c>
      <c r="H333" s="20" t="str">
        <f>IF('S.D. Paste sheet'!H333="","",UPPER('S.D. Paste sheet'!H333))</f>
        <v>LEELA DEVI</v>
      </c>
      <c r="I333" s="20" t="str">
        <f>IF('S.D. Paste sheet'!I333="","",'S.D. Paste sheet'!I333)</f>
        <v>F</v>
      </c>
      <c r="J333" s="20">
        <f>IF('S.D. Paste sheet'!J333="","",'S.D. Paste sheet'!J333)</f>
        <v>38089</v>
      </c>
      <c r="K333" s="20">
        <f>IF('S.D. Paste sheet'!K333="","",'S.D. Paste sheet'!K333)</f>
        <v>1017</v>
      </c>
      <c r="L333" s="20" t="str">
        <f>IF('S.D. Paste sheet'!L333="","",'S.D. Paste sheet'!L333)</f>
        <v/>
      </c>
      <c r="M333" s="20">
        <f>IF('S.D. Paste sheet'!M333="","",'S.D. Paste sheet'!M333)</f>
        <v>81</v>
      </c>
      <c r="N333" s="20">
        <f>IF('S.D. Paste sheet'!N333="","",'S.D. Paste sheet'!N333)</f>
        <v>76</v>
      </c>
      <c r="O333" s="20" t="str">
        <f>IF('S.D. Paste sheet'!O333="","",'S.D. Paste sheet'!O333)</f>
        <v>SC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XXXX1958</v>
      </c>
      <c r="U333" s="20" t="str">
        <f>IF('S.D. Paste sheet'!U333="","",'S.D. Paste sheet'!U333)</f>
        <v>bhsjosv</v>
      </c>
      <c r="V333" s="20">
        <f>IF('S.D. Paste sheet'!V333="","",'S.D. Paste sheet'!V333)</f>
        <v>9784027849</v>
      </c>
      <c r="W333" s="20" t="str">
        <f>IF('S.D. Paste sheet'!W333="","",'S.D. Paste sheet'!W333)</f>
        <v>MEGHWAL VAS ,RAIPUR,BAR,306105</v>
      </c>
      <c r="X333" s="20">
        <f>IF('S.D. Paste sheet'!X333="","",'S.D. Paste sheet'!X333)</f>
        <v>36000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18</v>
      </c>
      <c r="AC333" s="20" t="str">
        <f>IF('S.D. Paste sheet'!AC333="","",'S.D. Paste sheet'!AC333)</f>
        <v>None</v>
      </c>
      <c r="AD333" s="20">
        <f>IF('S.D. Paste sheet'!AD333="","",'S.D. Paste sheet'!AD333)</f>
        <v>2</v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 ht="30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515</v>
      </c>
      <c r="D334" s="20">
        <f>IF('S.D. Paste sheet'!D334="","",'S.D. Paste sheet'!D334)</f>
        <v>42924</v>
      </c>
      <c r="E334" s="20" t="str">
        <f>IF('S.D. Paste sheet'!E334="","",UPPER('S.D. Paste sheet'!E334))</f>
        <v>NITIKA PARIHAR</v>
      </c>
      <c r="F334" s="20" t="str">
        <f>IF('S.D. Paste sheet'!F334="","",'S.D. Paste sheet'!F334)</f>
        <v/>
      </c>
      <c r="G334" s="20" t="str">
        <f>IF('S.D. Paste sheet'!G334="","",UPPER('S.D. Paste sheet'!G334))</f>
        <v>MAHESH KUMAR</v>
      </c>
      <c r="H334" s="20" t="str">
        <f>IF('S.D. Paste sheet'!H334="","",UPPER('S.D. Paste sheet'!H334))</f>
        <v>SANTOSH PARIHAR</v>
      </c>
      <c r="I334" s="20" t="str">
        <f>IF('S.D. Paste sheet'!I334="","",'S.D. Paste sheet'!I334)</f>
        <v>F</v>
      </c>
      <c r="J334" s="20">
        <f>IF('S.D. Paste sheet'!J334="","",'S.D. Paste sheet'!J334)</f>
        <v>39238</v>
      </c>
      <c r="K334" s="20">
        <f>IF('S.D. Paste sheet'!K334="","",'S.D. Paste sheet'!K334)</f>
        <v>1018</v>
      </c>
      <c r="L334" s="20" t="str">
        <f>IF('S.D. Paste sheet'!L334="","",'S.D. Paste sheet'!L334)</f>
        <v/>
      </c>
      <c r="M334" s="20">
        <f>IF('S.D. Paste sheet'!M334="","",'S.D. Paste sheet'!M334)</f>
        <v>81</v>
      </c>
      <c r="N334" s="20">
        <f>IF('S.D. Paste sheet'!N334="","",'S.D. Paste sheet'!N334)</f>
        <v>65</v>
      </c>
      <c r="O334" s="20" t="str">
        <f>IF('S.D. Paste sheet'!O334="","",'S.D. Paste sheet'!O334)</f>
        <v>SC</v>
      </c>
      <c r="P334" s="20" t="str">
        <f>IF('S.D. Paste sheet'!P334="","",'S.D. Paste sheet'!P334)</f>
        <v>Hindu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XXXX9721</v>
      </c>
      <c r="U334" s="20" t="str">
        <f>IF('S.D. Paste sheet'!U334="","",'S.D. Paste sheet'!U334)</f>
        <v>VZJCZSJ</v>
      </c>
      <c r="V334" s="20">
        <f>IF('S.D. Paste sheet'!V334="","",'S.D. Paste sheet'!V334)</f>
        <v>9828552701</v>
      </c>
      <c r="W334" s="20" t="str">
        <f>IF('S.D. Paste sheet'!W334="","",'S.D. Paste sheet'!W334)</f>
        <v>MEGVALO KA MOHALLA,JAITARAN,NIMAJ,306303</v>
      </c>
      <c r="X334" s="20">
        <f>IF('S.D. Paste sheet'!X334="","",'S.D. Paste sheet'!X334)</f>
        <v>36000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No</v>
      </c>
      <c r="AB334" s="20">
        <f>IF('S.D. Paste sheet'!AB334="","",'S.D. Paste sheet'!AB334)</f>
        <v>15</v>
      </c>
      <c r="AC334" s="20" t="str">
        <f>IF('S.D. Paste sheet'!AC334="","",'S.D. Paste sheet'!AC334)</f>
        <v>None</v>
      </c>
      <c r="AD334" s="20">
        <f>IF('S.D. Paste sheet'!AD334="","",'S.D. Paste sheet'!AD334)</f>
        <v>3</v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 ht="30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222</v>
      </c>
      <c r="D335" s="20">
        <f>IF('S.D. Paste sheet'!D335="","",'S.D. Paste sheet'!D335)</f>
        <v>41873</v>
      </c>
      <c r="E335" s="20" t="str">
        <f>IF('S.D. Paste sheet'!E335="","",UPPER('S.D. Paste sheet'!E335))</f>
        <v>PAPPU DEVI</v>
      </c>
      <c r="F335" s="20" t="str">
        <f>IF('S.D. Paste sheet'!F335="","",'S.D. Paste sheet'!F335)</f>
        <v/>
      </c>
      <c r="G335" s="20" t="str">
        <f>IF('S.D. Paste sheet'!G335="","",UPPER('S.D. Paste sheet'!G335))</f>
        <v>SHIV LAL</v>
      </c>
      <c r="H335" s="20" t="str">
        <f>IF('S.D. Paste sheet'!H335="","",UPPER('S.D. Paste sheet'!H335))</f>
        <v>INDRA DEVI</v>
      </c>
      <c r="I335" s="20" t="str">
        <f>IF('S.D. Paste sheet'!I335="","",'S.D. Paste sheet'!I335)</f>
        <v>F</v>
      </c>
      <c r="J335" s="20">
        <f>IF('S.D. Paste sheet'!J335="","",'S.D. Paste sheet'!J335)</f>
        <v>38336</v>
      </c>
      <c r="K335" s="20">
        <f>IF('S.D. Paste sheet'!K335="","",'S.D. Paste sheet'!K335)</f>
        <v>1019</v>
      </c>
      <c r="L335" s="20" t="str">
        <f>IF('S.D. Paste sheet'!L335="","",'S.D. Paste sheet'!L335)</f>
        <v/>
      </c>
      <c r="M335" s="20">
        <f>IF('S.D. Paste sheet'!M335="","",'S.D. Paste sheet'!M335)</f>
        <v>81</v>
      </c>
      <c r="N335" s="20">
        <f>IF('S.D. Paste sheet'!N335="","",'S.D. Paste sheet'!N335)</f>
        <v>16</v>
      </c>
      <c r="O335" s="20" t="str">
        <f>IF('S.D. Paste sheet'!O335="","",'S.D. Paste sheet'!O335)</f>
        <v>SBC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XXXX3346</v>
      </c>
      <c r="U335" s="20" t="str">
        <f>IF('S.D. Paste sheet'!U335="","",'S.D. Paste sheet'!U335)</f>
        <v>YSOMGEB</v>
      </c>
      <c r="V335" s="20">
        <f>IF('S.D. Paste sheet'!V335="","",'S.D. Paste sheet'!V335)</f>
        <v>9001371661</v>
      </c>
      <c r="W335" s="20" t="str">
        <f>IF('S.D. Paste sheet'!W335="","",'S.D. Paste sheet'!W335)</f>
        <v>gurjaro ka mohalla,Raipur,Bar,306105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N</v>
      </c>
      <c r="AA335" s="20" t="str">
        <f>IF('S.D. Paste sheet'!AA335="","",'S.D. Paste sheet'!AA335)</f>
        <v>No</v>
      </c>
      <c r="AB335" s="20">
        <f>IF('S.D. Paste sheet'!AB335="","",'S.D. Paste sheet'!AB335)</f>
        <v>18</v>
      </c>
      <c r="AC335" s="20" t="str">
        <f>IF('S.D. Paste sheet'!AC335="","",'S.D. Paste sheet'!AC335)</f>
        <v>None</v>
      </c>
      <c r="AD335" s="20">
        <f>IF('S.D. Paste sheet'!AD335="","",'S.D. Paste sheet'!AD335)</f>
        <v>1</v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 ht="30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861</v>
      </c>
      <c r="D336" s="20">
        <f>IF('S.D. Paste sheet'!D336="","",'S.D. Paste sheet'!D336)</f>
        <v>41096</v>
      </c>
      <c r="E336" s="20" t="str">
        <f>IF('S.D. Paste sheet'!E336="","",UPPER('S.D. Paste sheet'!E336))</f>
        <v>PAYAL</v>
      </c>
      <c r="F336" s="20" t="str">
        <f>IF('S.D. Paste sheet'!F336="","",'S.D. Paste sheet'!F336)</f>
        <v/>
      </c>
      <c r="G336" s="20" t="str">
        <f>IF('S.D. Paste sheet'!G336="","",UPPER('S.D. Paste sheet'!G336))</f>
        <v>NORAT MAL</v>
      </c>
      <c r="H336" s="20" t="str">
        <f>IF('S.D. Paste sheet'!H336="","",UPPER('S.D. Paste sheet'!H336))</f>
        <v>MANJU DEVI</v>
      </c>
      <c r="I336" s="20" t="str">
        <f>IF('S.D. Paste sheet'!I336="","",'S.D. Paste sheet'!I336)</f>
        <v>F</v>
      </c>
      <c r="J336" s="20">
        <f>IF('S.D. Paste sheet'!J336="","",'S.D. Paste sheet'!J336)</f>
        <v>39118</v>
      </c>
      <c r="K336" s="20">
        <f>IF('S.D. Paste sheet'!K336="","",'S.D. Paste sheet'!K336)</f>
        <v>1020</v>
      </c>
      <c r="L336" s="20" t="str">
        <f>IF('S.D. Paste sheet'!L336="","",'S.D. Paste sheet'!L336)</f>
        <v/>
      </c>
      <c r="M336" s="20">
        <f>IF('S.D. Paste sheet'!M336="","",'S.D. Paste sheet'!M336)</f>
        <v>81</v>
      </c>
      <c r="N336" s="20">
        <f>IF('S.D. Paste sheet'!N336="","",'S.D. Paste sheet'!N336)</f>
        <v>75</v>
      </c>
      <c r="O336" s="20" t="str">
        <f>IF('S.D. Paste sheet'!O336="","",'S.D. Paste sheet'!O336)</f>
        <v>OBC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XXXX9930</v>
      </c>
      <c r="U336" s="20" t="str">
        <f>IF('S.D. Paste sheet'!U336="","",'S.D. Paste sheet'!U336)</f>
        <v/>
      </c>
      <c r="V336" s="20">
        <f>IF('S.D. Paste sheet'!V336="","",'S.D. Paste sheet'!V336)</f>
        <v>9602583704</v>
      </c>
      <c r="W336" s="20" t="str">
        <f>IF('S.D. Paste sheet'!W336="","",'S.D. Paste sheet'!W336)</f>
        <v>DHOLIDHED,RAIPUR,DHOLIDHED,306105</v>
      </c>
      <c r="X336" s="20">
        <f>IF('S.D. Paste sheet'!X336="","",'S.D. Paste sheet'!X336)</f>
        <v>0</v>
      </c>
      <c r="Y336" s="20" t="str">
        <f>IF('S.D. Paste sheet'!Y336="","",'S.D. Paste sheet'!Y336)</f>
        <v>N</v>
      </c>
      <c r="Z336" s="20" t="str">
        <f>IF('S.D. Paste sheet'!Z336="","",'S.D. Paste sheet'!Z336)</f>
        <v>N</v>
      </c>
      <c r="AA336" s="20" t="str">
        <f>IF('S.D. Paste sheet'!AA336="","",'S.D. Paste sheet'!AA336)</f>
        <v>No</v>
      </c>
      <c r="AB336" s="20">
        <f>IF('S.D. Paste sheet'!AB336="","",'S.D. Paste sheet'!AB336)</f>
        <v>15</v>
      </c>
      <c r="AC336" s="20" t="str">
        <f>IF('S.D. Paste sheet'!AC336="","",'S.D. Paste sheet'!AC336)</f>
        <v>None</v>
      </c>
      <c r="AD336" s="20">
        <f>IF('S.D. Paste sheet'!AD336="","",'S.D. Paste sheet'!AD336)</f>
        <v>0.2</v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 ht="30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867</v>
      </c>
      <c r="D337" s="20">
        <f>IF('S.D. Paste sheet'!D337="","",'S.D. Paste sheet'!D337)</f>
        <v>42919</v>
      </c>
      <c r="E337" s="20" t="str">
        <f>IF('S.D. Paste sheet'!E337="","",UPPER('S.D. Paste sheet'!E337))</f>
        <v>POOJA</v>
      </c>
      <c r="F337" s="20" t="str">
        <f>IF('S.D. Paste sheet'!F337="","",'S.D. Paste sheet'!F337)</f>
        <v>Late</v>
      </c>
      <c r="G337" s="20" t="str">
        <f>IF('S.D. Paste sheet'!G337="","",UPPER('S.D. Paste sheet'!G337))</f>
        <v>BHANWAR SINGH</v>
      </c>
      <c r="H337" s="20" t="str">
        <f>IF('S.D. Paste sheet'!H337="","",UPPER('S.D. Paste sheet'!H337))</f>
        <v>SEEMA</v>
      </c>
      <c r="I337" s="20" t="str">
        <f>IF('S.D. Paste sheet'!I337="","",'S.D. Paste sheet'!I337)</f>
        <v>F</v>
      </c>
      <c r="J337" s="20">
        <f>IF('S.D. Paste sheet'!J337="","",'S.D. Paste sheet'!J337)</f>
        <v>38356</v>
      </c>
      <c r="K337" s="20">
        <f>IF('S.D. Paste sheet'!K337="","",'S.D. Paste sheet'!K337)</f>
        <v>1021</v>
      </c>
      <c r="L337" s="20" t="str">
        <f>IF('S.D. Paste sheet'!L337="","",'S.D. Paste sheet'!L337)</f>
        <v/>
      </c>
      <c r="M337" s="20">
        <f>IF('S.D. Paste sheet'!M337="","",'S.D. Paste sheet'!M337)</f>
        <v>81</v>
      </c>
      <c r="N337" s="20">
        <f>IF('S.D. Paste sheet'!N337="","",'S.D. Paste sheet'!N337)</f>
        <v>65</v>
      </c>
      <c r="O337" s="20" t="str">
        <f>IF('S.D. Paste sheet'!O337="","",'S.D. Paste sheet'!O337)</f>
        <v>OBC</v>
      </c>
      <c r="P337" s="20" t="str">
        <f>IF('S.D. Paste sheet'!P337="","",'S.D. Paste sheet'!P337)</f>
        <v>Hindu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XXXX1707</v>
      </c>
      <c r="U337" s="20" t="str">
        <f>IF('S.D. Paste sheet'!U337="","",'S.D. Paste sheet'!U337)</f>
        <v>YYFAYGO</v>
      </c>
      <c r="V337" s="20">
        <f>IF('S.D. Paste sheet'!V337="","",'S.D. Paste sheet'!V337)</f>
        <v>9521684407</v>
      </c>
      <c r="W337" s="20" t="str">
        <f>IF('S.D. Paste sheet'!W337="","",'S.D. Paste sheet'!W337)</f>
        <v>SUGALIYA,RAIPUR,CHITAR,306102</v>
      </c>
      <c r="X337" s="20">
        <f>IF('S.D. Paste sheet'!X337="","",'S.D. Paste sheet'!X337)</f>
        <v>36000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No</v>
      </c>
      <c r="AB337" s="20">
        <f>IF('S.D. Paste sheet'!AB337="","",'S.D. Paste sheet'!AB337)</f>
        <v>17</v>
      </c>
      <c r="AC337" s="20" t="str">
        <f>IF('S.D. Paste sheet'!AC337="","",'S.D. Paste sheet'!AC337)</f>
        <v>None</v>
      </c>
      <c r="AD337" s="20">
        <f>IF('S.D. Paste sheet'!AD337="","",'S.D. Paste sheet'!AD337)</f>
        <v>0</v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 ht="30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859</v>
      </c>
      <c r="D338" s="20">
        <f>IF('S.D. Paste sheet'!D338="","",'S.D. Paste sheet'!D338)</f>
        <v>42748</v>
      </c>
      <c r="E338" s="20" t="str">
        <f>IF('S.D. Paste sheet'!E338="","",UPPER('S.D. Paste sheet'!E338))</f>
        <v>POOJA BAGRI</v>
      </c>
      <c r="F338" s="20" t="str">
        <f>IF('S.D. Paste sheet'!F338="","",'S.D. Paste sheet'!F338)</f>
        <v/>
      </c>
      <c r="G338" s="20" t="str">
        <f>IF('S.D. Paste sheet'!G338="","",UPPER('S.D. Paste sheet'!G338))</f>
        <v>DHARMA RAM</v>
      </c>
      <c r="H338" s="20" t="str">
        <f>IF('S.D. Paste sheet'!H338="","",UPPER('S.D. Paste sheet'!H338))</f>
        <v>VIMLA DEVI</v>
      </c>
      <c r="I338" s="20" t="str">
        <f>IF('S.D. Paste sheet'!I338="","",'S.D. Paste sheet'!I338)</f>
        <v>F</v>
      </c>
      <c r="J338" s="20">
        <f>IF('S.D. Paste sheet'!J338="","",'S.D. Paste sheet'!J338)</f>
        <v>39238</v>
      </c>
      <c r="K338" s="20">
        <f>IF('S.D. Paste sheet'!K338="","",'S.D. Paste sheet'!K338)</f>
        <v>1022</v>
      </c>
      <c r="L338" s="20" t="str">
        <f>IF('S.D. Paste sheet'!L338="","",'S.D. Paste sheet'!L338)</f>
        <v/>
      </c>
      <c r="M338" s="20">
        <f>IF('S.D. Paste sheet'!M338="","",'S.D. Paste sheet'!M338)</f>
        <v>81</v>
      </c>
      <c r="N338" s="20">
        <f>IF('S.D. Paste sheet'!N338="","",'S.D. Paste sheet'!N338)</f>
        <v>78</v>
      </c>
      <c r="O338" s="20" t="str">
        <f>IF('S.D. Paste sheet'!O338="","",'S.D. Paste sheet'!O338)</f>
        <v>OBC</v>
      </c>
      <c r="P338" s="20" t="str">
        <f>IF('S.D. Paste sheet'!P338="","",'S.D. Paste sheet'!P338)</f>
        <v>Hindu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XXXX5571</v>
      </c>
      <c r="U338" s="20" t="str">
        <f>IF('S.D. Paste sheet'!U338="","",'S.D. Paste sheet'!U338)</f>
        <v/>
      </c>
      <c r="V338" s="20">
        <f>IF('S.D. Paste sheet'!V338="","",'S.D. Paste sheet'!V338)</f>
        <v>8107251261</v>
      </c>
      <c r="W338" s="20" t="str">
        <f>IF('S.D. Paste sheet'!W338="","",'S.D. Paste sheet'!W338)</f>
        <v>DHOLIDHED,RAIPUR,BIRATIYA KALA,306105</v>
      </c>
      <c r="X338" s="20">
        <f>IF('S.D. Paste sheet'!X338="","",'S.D. Paste sheet'!X338)</f>
        <v>36000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No</v>
      </c>
      <c r="AB338" s="20">
        <f>IF('S.D. Paste sheet'!AB338="","",'S.D. Paste sheet'!AB338)</f>
        <v>15</v>
      </c>
      <c r="AC338" s="20" t="str">
        <f>IF('S.D. Paste sheet'!AC338="","",'S.D. Paste sheet'!AC338)</f>
        <v>None</v>
      </c>
      <c r="AD338" s="20">
        <f>IF('S.D. Paste sheet'!AD338="","",'S.D. Paste sheet'!AD338)</f>
        <v>0.1</v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 ht="30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223</v>
      </c>
      <c r="D339" s="20">
        <f>IF('S.D. Paste sheet'!D339="","",'S.D. Paste sheet'!D339)</f>
        <v>41873</v>
      </c>
      <c r="E339" s="20" t="str">
        <f>IF('S.D. Paste sheet'!E339="","",UPPER('S.D. Paste sheet'!E339))</f>
        <v>POOJA BAGRI</v>
      </c>
      <c r="F339" s="20" t="str">
        <f>IF('S.D. Paste sheet'!F339="","",'S.D. Paste sheet'!F339)</f>
        <v/>
      </c>
      <c r="G339" s="20" t="str">
        <f>IF('S.D. Paste sheet'!G339="","",UPPER('S.D. Paste sheet'!G339))</f>
        <v>OM PRAKASH BAGRI</v>
      </c>
      <c r="H339" s="20" t="str">
        <f>IF('S.D. Paste sheet'!H339="","",UPPER('S.D. Paste sheet'!H339))</f>
        <v>INDRA DEVI</v>
      </c>
      <c r="I339" s="20" t="str">
        <f>IF('S.D. Paste sheet'!I339="","",'S.D. Paste sheet'!I339)</f>
        <v>F</v>
      </c>
      <c r="J339" s="20">
        <f>IF('S.D. Paste sheet'!J339="","",'S.D. Paste sheet'!J339)</f>
        <v>37940</v>
      </c>
      <c r="K339" s="20">
        <f>IF('S.D. Paste sheet'!K339="","",'S.D. Paste sheet'!K339)</f>
        <v>1023</v>
      </c>
      <c r="L339" s="20" t="str">
        <f>IF('S.D. Paste sheet'!L339="","",'S.D. Paste sheet'!L339)</f>
        <v/>
      </c>
      <c r="M339" s="20">
        <f>IF('S.D. Paste sheet'!M339="","",'S.D. Paste sheet'!M339)</f>
        <v>81</v>
      </c>
      <c r="N339" s="20">
        <f>IF('S.D. Paste sheet'!N339="","",'S.D. Paste sheet'!N339)</f>
        <v>70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XXXX6734</v>
      </c>
      <c r="U339" s="20" t="str">
        <f>IF('S.D. Paste sheet'!U339="","",'S.D. Paste sheet'!U339)</f>
        <v>VVXOBOJ</v>
      </c>
      <c r="V339" s="20">
        <f>IF('S.D. Paste sheet'!V339="","",'S.D. Paste sheet'!V339)</f>
        <v>9196809136</v>
      </c>
      <c r="W339" s="20" t="str">
        <f>IF('S.D. Paste sheet'!W339="","",'S.D. Paste sheet'!W339)</f>
        <v>Redayi bera,Raipur,Bar,306105</v>
      </c>
      <c r="X339" s="20">
        <f>IF('S.D. Paste sheet'!X339="","",'S.D. Paste sheet'!X339)</f>
        <v>36000</v>
      </c>
      <c r="Y339" s="20" t="str">
        <f>IF('S.D. Paste sheet'!Y339="","",'S.D. Paste sheet'!Y339)</f>
        <v>N</v>
      </c>
      <c r="Z339" s="20" t="str">
        <f>IF('S.D. Paste sheet'!Z339="","",'S.D. Paste sheet'!Z339)</f>
        <v>N</v>
      </c>
      <c r="AA339" s="20" t="str">
        <f>IF('S.D. Paste sheet'!AA339="","",'S.D. Paste sheet'!AA339)</f>
        <v>No</v>
      </c>
      <c r="AB339" s="20">
        <f>IF('S.D. Paste sheet'!AB339="","",'S.D. Paste sheet'!AB339)</f>
        <v>19</v>
      </c>
      <c r="AC339" s="20" t="str">
        <f>IF('S.D. Paste sheet'!AC339="","",'S.D. Paste sheet'!AC339)</f>
        <v>None</v>
      </c>
      <c r="AD339" s="20">
        <f>IF('S.D. Paste sheet'!AD339="","",'S.D. Paste sheet'!AD339)</f>
        <v>3</v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 ht="30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858</v>
      </c>
      <c r="D340" s="20">
        <f>IF('S.D. Paste sheet'!D340="","",'S.D. Paste sheet'!D340)</f>
        <v>42919</v>
      </c>
      <c r="E340" s="20" t="str">
        <f>IF('S.D. Paste sheet'!E340="","",UPPER('S.D. Paste sheet'!E340))</f>
        <v>PRAMILA</v>
      </c>
      <c r="F340" s="20" t="str">
        <f>IF('S.D. Paste sheet'!F340="","",'S.D. Paste sheet'!F340)</f>
        <v/>
      </c>
      <c r="G340" s="20" t="str">
        <f>IF('S.D. Paste sheet'!G340="","",UPPER('S.D. Paste sheet'!G340))</f>
        <v>AMAR SINGH</v>
      </c>
      <c r="H340" s="20" t="str">
        <f>IF('S.D. Paste sheet'!H340="","",UPPER('S.D. Paste sheet'!H340))</f>
        <v>SUSHILA DEVI</v>
      </c>
      <c r="I340" s="20" t="str">
        <f>IF('S.D. Paste sheet'!I340="","",'S.D. Paste sheet'!I340)</f>
        <v>F</v>
      </c>
      <c r="J340" s="20">
        <f>IF('S.D. Paste sheet'!J340="","",'S.D. Paste sheet'!J340)</f>
        <v>38884</v>
      </c>
      <c r="K340" s="20">
        <f>IF('S.D. Paste sheet'!K340="","",'S.D. Paste sheet'!K340)</f>
        <v>1024</v>
      </c>
      <c r="L340" s="20" t="str">
        <f>IF('S.D. Paste sheet'!L340="","",'S.D. Paste sheet'!L340)</f>
        <v/>
      </c>
      <c r="M340" s="20">
        <f>IF('S.D. Paste sheet'!M340="","",'S.D. Paste sheet'!M340)</f>
        <v>81</v>
      </c>
      <c r="N340" s="20">
        <f>IF('S.D. Paste sheet'!N340="","",'S.D. Paste sheet'!N340)</f>
        <v>72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XXXX7049</v>
      </c>
      <c r="U340" s="20" t="str">
        <f>IF('S.D. Paste sheet'!U340="","",'S.D. Paste sheet'!U340)</f>
        <v/>
      </c>
      <c r="V340" s="20">
        <f>IF('S.D. Paste sheet'!V340="","",'S.D. Paste sheet'!V340)</f>
        <v>6350260004</v>
      </c>
      <c r="W340" s="20" t="str">
        <f>IF('S.D. Paste sheet'!W340="","",'S.D. Paste sheet'!W340)</f>
        <v>LUCKY TALAB ,RAIPUR,RAIPUR,306105</v>
      </c>
      <c r="X340" s="20">
        <f>IF('S.D. Paste sheet'!X340="","",'S.D. Paste sheet'!X340)</f>
        <v>33000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7</v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 ht="30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721</v>
      </c>
      <c r="D341" s="20">
        <f>IF('S.D. Paste sheet'!D341="","",'S.D. Paste sheet'!D341)</f>
        <v>42917</v>
      </c>
      <c r="E341" s="20" t="str">
        <f>IF('S.D. Paste sheet'!E341="","",UPPER('S.D. Paste sheet'!E341))</f>
        <v>PUSHPA</v>
      </c>
      <c r="F341" s="20" t="str">
        <f>IF('S.D. Paste sheet'!F341="","",'S.D. Paste sheet'!F341)</f>
        <v/>
      </c>
      <c r="G341" s="20" t="str">
        <f>IF('S.D. Paste sheet'!G341="","",UPPER('S.D. Paste sheet'!G341))</f>
        <v>PRATAP SINGH</v>
      </c>
      <c r="H341" s="20" t="str">
        <f>IF('S.D. Paste sheet'!H341="","",UPPER('S.D. Paste sheet'!H341))</f>
        <v>SONI DEVI</v>
      </c>
      <c r="I341" s="20" t="str">
        <f>IF('S.D. Paste sheet'!I341="","",'S.D. Paste sheet'!I341)</f>
        <v>F</v>
      </c>
      <c r="J341" s="20">
        <f>IF('S.D. Paste sheet'!J341="","",'S.D. Paste sheet'!J341)</f>
        <v>38085</v>
      </c>
      <c r="K341" s="20">
        <f>IF('S.D. Paste sheet'!K341="","",'S.D. Paste sheet'!K341)</f>
        <v>1025</v>
      </c>
      <c r="L341" s="20" t="str">
        <f>IF('S.D. Paste sheet'!L341="","",'S.D. Paste sheet'!L341)</f>
        <v/>
      </c>
      <c r="M341" s="20">
        <f>IF('S.D. Paste sheet'!M341="","",'S.D. Paste sheet'!M341)</f>
        <v>81</v>
      </c>
      <c r="N341" s="20">
        <f>IF('S.D. Paste sheet'!N341="","",'S.D. Paste sheet'!N341)</f>
        <v>63</v>
      </c>
      <c r="O341" s="20" t="str">
        <f>IF('S.D. Paste sheet'!O341="","",'S.D. Paste sheet'!O341)</f>
        <v>OBC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XXXX5837</v>
      </c>
      <c r="U341" s="20" t="str">
        <f>IF('S.D. Paste sheet'!U341="","",'S.D. Paste sheet'!U341)</f>
        <v/>
      </c>
      <c r="V341" s="20">
        <f>IF('S.D. Paste sheet'!V341="","",'S.D. Paste sheet'!V341)</f>
        <v>9829114826</v>
      </c>
      <c r="W341" s="20" t="str">
        <f>IF('S.D. Paste sheet'!W341="","",'S.D. Paste sheet'!W341)</f>
        <v>JHOONTHA KA BADIYA,RAIPUR,KJOONTHA KA BADIYA,306105</v>
      </c>
      <c r="X341" s="20">
        <f>IF('S.D. Paste sheet'!X341="","",'S.D. Paste sheet'!X341)</f>
        <v>48000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18</v>
      </c>
      <c r="AC341" s="20" t="str">
        <f>IF('S.D. Paste sheet'!AC341="","",'S.D. Paste sheet'!AC341)</f>
        <v>None</v>
      </c>
      <c r="AD341" s="20">
        <f>IF('S.D. Paste sheet'!AD341="","",'S.D. Paste sheet'!AD341)</f>
        <v>16</v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 ht="30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865</v>
      </c>
      <c r="D342" s="20">
        <f>IF('S.D. Paste sheet'!D342="","",'S.D. Paste sheet'!D342)</f>
        <v>42920</v>
      </c>
      <c r="E342" s="20" t="str">
        <f>IF('S.D. Paste sheet'!E342="","",UPPER('S.D. Paste sheet'!E342))</f>
        <v>RAVINA</v>
      </c>
      <c r="F342" s="20" t="str">
        <f>IF('S.D. Paste sheet'!F342="","",'S.D. Paste sheet'!F342)</f>
        <v/>
      </c>
      <c r="G342" s="20" t="str">
        <f>IF('S.D. Paste sheet'!G342="","",UPPER('S.D. Paste sheet'!G342))</f>
        <v>SURESH KATHAT</v>
      </c>
      <c r="H342" s="20" t="str">
        <f>IF('S.D. Paste sheet'!H342="","",UPPER('S.D. Paste sheet'!H342))</f>
        <v>SANTOSH</v>
      </c>
      <c r="I342" s="20" t="str">
        <f>IF('S.D. Paste sheet'!I342="","",'S.D. Paste sheet'!I342)</f>
        <v>F</v>
      </c>
      <c r="J342" s="20">
        <f>IF('S.D. Paste sheet'!J342="","",'S.D. Paste sheet'!J342)</f>
        <v>38543</v>
      </c>
      <c r="K342" s="20">
        <f>IF('S.D. Paste sheet'!K342="","",'S.D. Paste sheet'!K342)</f>
        <v>1026</v>
      </c>
      <c r="L342" s="20" t="str">
        <f>IF('S.D. Paste sheet'!L342="","",'S.D. Paste sheet'!L342)</f>
        <v/>
      </c>
      <c r="M342" s="20">
        <f>IF('S.D. Paste sheet'!M342="","",'S.D. Paste sheet'!M342)</f>
        <v>81</v>
      </c>
      <c r="N342" s="20">
        <f>IF('S.D. Paste sheet'!N342="","",'S.D. Paste sheet'!N342)</f>
        <v>69</v>
      </c>
      <c r="O342" s="20" t="str">
        <f>IF('S.D. Paste sheet'!O342="","",'S.D. Paste sheet'!O342)</f>
        <v>OBC</v>
      </c>
      <c r="P342" s="20" t="str">
        <f>IF('S.D. Paste sheet'!P342="","",'S.D. Paste sheet'!P342)</f>
        <v>Muslim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XXXX9592</v>
      </c>
      <c r="U342" s="20" t="str">
        <f>IF('S.D. Paste sheet'!U342="","",'S.D. Paste sheet'!U342)</f>
        <v/>
      </c>
      <c r="V342" s="20">
        <f>IF('S.D. Paste sheet'!V342="","",'S.D. Paste sheet'!V342)</f>
        <v>8955980539</v>
      </c>
      <c r="W342" s="20" t="str">
        <f>IF('S.D. Paste sheet'!W342="","",'S.D. Paste sheet'!W342)</f>
        <v>KANPURA,RAIPUR,KANPURA,306105</v>
      </c>
      <c r="X342" s="20">
        <f>IF('S.D. Paste sheet'!X342="","",'S.D. Paste sheet'!X342)</f>
        <v>40000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Yes</v>
      </c>
      <c r="AB342" s="20">
        <f>IF('S.D. Paste sheet'!AB342="","",'S.D. Paste sheet'!AB342)</f>
        <v>17</v>
      </c>
      <c r="AC342" s="20" t="str">
        <f>IF('S.D. Paste sheet'!AC342="","",'S.D. Paste sheet'!AC342)</f>
        <v>None</v>
      </c>
      <c r="AD342" s="20">
        <f>IF('S.D. Paste sheet'!AD342="","",'S.D. Paste sheet'!AD342)</f>
        <v>20</v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 ht="30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911</v>
      </c>
      <c r="D343" s="20">
        <f>IF('S.D. Paste sheet'!D343="","",'S.D. Paste sheet'!D343)</f>
        <v>42917</v>
      </c>
      <c r="E343" s="20" t="str">
        <f>IF('S.D. Paste sheet'!E343="","",UPPER('S.D. Paste sheet'!E343))</f>
        <v>REENA CHOUHAN</v>
      </c>
      <c r="F343" s="20" t="str">
        <f>IF('S.D. Paste sheet'!F343="","",'S.D. Paste sheet'!F343)</f>
        <v/>
      </c>
      <c r="G343" s="20" t="str">
        <f>IF('S.D. Paste sheet'!G343="","",UPPER('S.D. Paste sheet'!G343))</f>
        <v>GORDHAN SINGH</v>
      </c>
      <c r="H343" s="20" t="str">
        <f>IF('S.D. Paste sheet'!H343="","",UPPER('S.D. Paste sheet'!H343))</f>
        <v>SEETA DEVI</v>
      </c>
      <c r="I343" s="20" t="str">
        <f>IF('S.D. Paste sheet'!I343="","",'S.D. Paste sheet'!I343)</f>
        <v>F</v>
      </c>
      <c r="J343" s="20">
        <f>IF('S.D. Paste sheet'!J343="","",'S.D. Paste sheet'!J343)</f>
        <v>39087</v>
      </c>
      <c r="K343" s="20">
        <f>IF('S.D. Paste sheet'!K343="","",'S.D. Paste sheet'!K343)</f>
        <v>1027</v>
      </c>
      <c r="L343" s="20" t="str">
        <f>IF('S.D. Paste sheet'!L343="","",'S.D. Paste sheet'!L343)</f>
        <v/>
      </c>
      <c r="M343" s="20">
        <f>IF('S.D. Paste sheet'!M343="","",'S.D. Paste sheet'!M343)</f>
        <v>81</v>
      </c>
      <c r="N343" s="20">
        <f>IF('S.D. Paste sheet'!N343="","",'S.D. Paste sheet'!N343)</f>
        <v>58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XXXX6117</v>
      </c>
      <c r="U343" s="20" t="str">
        <f>IF('S.D. Paste sheet'!U343="","",'S.D. Paste sheet'!U343)</f>
        <v/>
      </c>
      <c r="V343" s="20">
        <f>IF('S.D. Paste sheet'!V343="","",'S.D. Paste sheet'!V343)</f>
        <v>9887083039</v>
      </c>
      <c r="W343" s="20" t="str">
        <f>IF('S.D. Paste sheet'!W343="","",'S.D. Paste sheet'!W343)</f>
        <v>LUCKY TALAB,RAIPUR,RAIPUR,306105</v>
      </c>
      <c r="X343" s="20">
        <f>IF('S.D. Paste sheet'!X343="","",'S.D. Paste sheet'!X343)</f>
        <v>48000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15</v>
      </c>
      <c r="AC343" s="20" t="str">
        <f>IF('S.D. Paste sheet'!AC343="","",'S.D. Paste sheet'!AC343)</f>
        <v>None</v>
      </c>
      <c r="AD343" s="20">
        <f>IF('S.D. Paste sheet'!AD343="","",'S.D. Paste sheet'!AD343)</f>
        <v>5</v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 ht="30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215</v>
      </c>
      <c r="D344" s="20">
        <f>IF('S.D. Paste sheet'!D344="","",'S.D. Paste sheet'!D344)</f>
        <v>41873</v>
      </c>
      <c r="E344" s="20" t="str">
        <f>IF('S.D. Paste sheet'!E344="","",UPPER('S.D. Paste sheet'!E344))</f>
        <v>RESHMA BANO</v>
      </c>
      <c r="F344" s="20" t="str">
        <f>IF('S.D. Paste sheet'!F344="","",'S.D. Paste sheet'!F344)</f>
        <v/>
      </c>
      <c r="G344" s="20" t="str">
        <f>IF('S.D. Paste sheet'!G344="","",UPPER('S.D. Paste sheet'!G344))</f>
        <v>RAFIQ MOHAMMAD</v>
      </c>
      <c r="H344" s="20" t="str">
        <f>IF('S.D. Paste sheet'!H344="","",UPPER('S.D. Paste sheet'!H344))</f>
        <v>RABIYA BANO</v>
      </c>
      <c r="I344" s="20" t="str">
        <f>IF('S.D. Paste sheet'!I344="","",'S.D. Paste sheet'!I344)</f>
        <v>F</v>
      </c>
      <c r="J344" s="20">
        <f>IF('S.D. Paste sheet'!J344="","",'S.D. Paste sheet'!J344)</f>
        <v>39668</v>
      </c>
      <c r="K344" s="20">
        <f>IF('S.D. Paste sheet'!K344="","",'S.D. Paste sheet'!K344)</f>
        <v>1028</v>
      </c>
      <c r="L344" s="20" t="str">
        <f>IF('S.D. Paste sheet'!L344="","",'S.D. Paste sheet'!L344)</f>
        <v/>
      </c>
      <c r="M344" s="20">
        <f>IF('S.D. Paste sheet'!M344="","",'S.D. Paste sheet'!M344)</f>
        <v>81</v>
      </c>
      <c r="N344" s="20">
        <f>IF('S.D. Paste sheet'!N344="","",'S.D. Paste sheet'!N344)</f>
        <v>70</v>
      </c>
      <c r="O344" s="20" t="str">
        <f>IF('S.D. Paste sheet'!O344="","",'S.D. Paste sheet'!O344)</f>
        <v>OBC</v>
      </c>
      <c r="P344" s="20" t="str">
        <f>IF('S.D. Paste sheet'!P344="","",'S.D. Paste sheet'!P344)</f>
        <v>Muslim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XXXX6383</v>
      </c>
      <c r="U344" s="20" t="str">
        <f>IF('S.D. Paste sheet'!U344="","",'S.D. Paste sheet'!U344)</f>
        <v>VRGNCCV</v>
      </c>
      <c r="V344" s="20">
        <f>IF('S.D. Paste sheet'!V344="","",'S.D. Paste sheet'!V344)</f>
        <v>9950943451</v>
      </c>
      <c r="W344" s="20" t="str">
        <f>IF('S.D. Paste sheet'!W344="","",'S.D. Paste sheet'!W344)</f>
        <v>Jodhpur road,Raipur,Bar,306105</v>
      </c>
      <c r="X344" s="20">
        <f>IF('S.D. Paste sheet'!X344="","",'S.D. Paste sheet'!X344)</f>
        <v>44000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Yes</v>
      </c>
      <c r="AB344" s="20">
        <f>IF('S.D. Paste sheet'!AB344="","",'S.D. Paste sheet'!AB344)</f>
        <v>14</v>
      </c>
      <c r="AC344" s="20" t="str">
        <f>IF('S.D. Paste sheet'!AC344="","",'S.D. Paste sheet'!AC344)</f>
        <v>None</v>
      </c>
      <c r="AD344" s="20">
        <f>IF('S.D. Paste sheet'!AD344="","",'S.D. Paste sheet'!AD344)</f>
        <v>0</v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 ht="30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438</v>
      </c>
      <c r="D345" s="20">
        <f>IF('S.D. Paste sheet'!D345="","",'S.D. Paste sheet'!D345)</f>
        <v>42557</v>
      </c>
      <c r="E345" s="20" t="str">
        <f>IF('S.D. Paste sheet'!E345="","",UPPER('S.D. Paste sheet'!E345))</f>
        <v>RINKU BHATI</v>
      </c>
      <c r="F345" s="20" t="str">
        <f>IF('S.D. Paste sheet'!F345="","",'S.D. Paste sheet'!F345)</f>
        <v/>
      </c>
      <c r="G345" s="20" t="str">
        <f>IF('S.D. Paste sheet'!G345="","",UPPER('S.D. Paste sheet'!G345))</f>
        <v>KUNA RAM BHATI</v>
      </c>
      <c r="H345" s="20" t="str">
        <f>IF('S.D. Paste sheet'!H345="","",UPPER('S.D. Paste sheet'!H345))</f>
        <v>PINTU DEVI</v>
      </c>
      <c r="I345" s="20" t="str">
        <f>IF('S.D. Paste sheet'!I345="","",'S.D. Paste sheet'!I345)</f>
        <v>F</v>
      </c>
      <c r="J345" s="20">
        <f>IF('S.D. Paste sheet'!J345="","",'S.D. Paste sheet'!J345)</f>
        <v>38751</v>
      </c>
      <c r="K345" s="20">
        <f>IF('S.D. Paste sheet'!K345="","",'S.D. Paste sheet'!K345)</f>
        <v>1029</v>
      </c>
      <c r="L345" s="20" t="str">
        <f>IF('S.D. Paste sheet'!L345="","",'S.D. Paste sheet'!L345)</f>
        <v/>
      </c>
      <c r="M345" s="20">
        <f>IF('S.D. Paste sheet'!M345="","",'S.D. Paste sheet'!M345)</f>
        <v>81</v>
      </c>
      <c r="N345" s="20">
        <f>IF('S.D. Paste sheet'!N345="","",'S.D. Paste sheet'!N345)</f>
        <v>68</v>
      </c>
      <c r="O345" s="20" t="str">
        <f>IF('S.D. Paste sheet'!O345="","",'S.D. Paste sheet'!O345)</f>
        <v>OBC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XXXX7481</v>
      </c>
      <c r="U345" s="20" t="str">
        <f>IF('S.D. Paste sheet'!U345="","",'S.D. Paste sheet'!U345)</f>
        <v>VHOHRZR</v>
      </c>
      <c r="V345" s="20">
        <f>IF('S.D. Paste sheet'!V345="","",'S.D. Paste sheet'!V345)</f>
        <v>9950590397</v>
      </c>
      <c r="W345" s="20" t="str">
        <f>IF('S.D. Paste sheet'!W345="","",'S.D. Paste sheet'!W345)</f>
        <v>BHATIYO KA BERA BAR,RAIPUR,BAR,306105</v>
      </c>
      <c r="X345" s="20">
        <f>IF('S.D. Paste sheet'!X345="","",'S.D. Paste sheet'!X345)</f>
        <v>36000</v>
      </c>
      <c r="Y345" s="20" t="str">
        <f>IF('S.D. Paste sheet'!Y345="","",'S.D. Paste sheet'!Y345)</f>
        <v>N</v>
      </c>
      <c r="Z345" s="20" t="str">
        <f>IF('S.D. Paste sheet'!Z345="","",'S.D. Paste sheet'!Z345)</f>
        <v>Y</v>
      </c>
      <c r="AA345" s="20" t="str">
        <f>IF('S.D. Paste sheet'!AA345="","",'S.D. Paste sheet'!AA345)</f>
        <v>No</v>
      </c>
      <c r="AB345" s="20">
        <f>IF('S.D. Paste sheet'!AB345="","",'S.D. Paste sheet'!AB345)</f>
        <v>16</v>
      </c>
      <c r="AC345" s="20" t="str">
        <f>IF('S.D. Paste sheet'!AC345="","",'S.D. Paste sheet'!AC345)</f>
        <v>None</v>
      </c>
      <c r="AD345" s="20">
        <f>IF('S.D. Paste sheet'!AD345="","",'S.D. Paste sheet'!AD345)</f>
        <v>3</v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 ht="30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217</v>
      </c>
      <c r="D346" s="20">
        <f>IF('S.D. Paste sheet'!D346="","",'S.D. Paste sheet'!D346)</f>
        <v>41873</v>
      </c>
      <c r="E346" s="20" t="str">
        <f>IF('S.D. Paste sheet'!E346="","",UPPER('S.D. Paste sheet'!E346))</f>
        <v>RINKU GURJAR</v>
      </c>
      <c r="F346" s="20" t="str">
        <f>IF('S.D. Paste sheet'!F346="","",'S.D. Paste sheet'!F346)</f>
        <v/>
      </c>
      <c r="G346" s="20" t="str">
        <f>IF('S.D. Paste sheet'!G346="","",UPPER('S.D. Paste sheet'!G346))</f>
        <v>MADAN LAL GURJAR</v>
      </c>
      <c r="H346" s="20" t="str">
        <f>IF('S.D. Paste sheet'!H346="","",UPPER('S.D. Paste sheet'!H346))</f>
        <v>RAJU DEVI</v>
      </c>
      <c r="I346" s="20" t="str">
        <f>IF('S.D. Paste sheet'!I346="","",'S.D. Paste sheet'!I346)</f>
        <v>F</v>
      </c>
      <c r="J346" s="20">
        <f>IF('S.D. Paste sheet'!J346="","",'S.D. Paste sheet'!J346)</f>
        <v>38931</v>
      </c>
      <c r="K346" s="20">
        <f>IF('S.D. Paste sheet'!K346="","",'S.D. Paste sheet'!K346)</f>
        <v>1030</v>
      </c>
      <c r="L346" s="20" t="str">
        <f>IF('S.D. Paste sheet'!L346="","",'S.D. Paste sheet'!L346)</f>
        <v/>
      </c>
      <c r="M346" s="20">
        <f>IF('S.D. Paste sheet'!M346="","",'S.D. Paste sheet'!M346)</f>
        <v>81</v>
      </c>
      <c r="N346" s="20">
        <f>IF('S.D. Paste sheet'!N346="","",'S.D. Paste sheet'!N346)</f>
        <v>73</v>
      </c>
      <c r="O346" s="20" t="str">
        <f>IF('S.D. Paste sheet'!O346="","",'S.D. Paste sheet'!O346)</f>
        <v>SBC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XXXX2700</v>
      </c>
      <c r="U346" s="20" t="str">
        <f>IF('S.D. Paste sheet'!U346="","",'S.D. Paste sheet'!U346)</f>
        <v>YWQBUKC</v>
      </c>
      <c r="V346" s="20">
        <f>IF('S.D. Paste sheet'!V346="","",'S.D. Paste sheet'!V346)</f>
        <v>9799837975</v>
      </c>
      <c r="W346" s="20" t="str">
        <f>IF('S.D. Paste sheet'!W346="","",'S.D. Paste sheet'!W346)</f>
        <v>gurjaro ka mohalla,Raipur,Bar,306105</v>
      </c>
      <c r="X346" s="20">
        <f>IF('S.D. Paste sheet'!X346="","",'S.D. Paste sheet'!X346)</f>
        <v>36000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1</v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 ht="30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856</v>
      </c>
      <c r="D347" s="20">
        <f>IF('S.D. Paste sheet'!D347="","",'S.D. Paste sheet'!D347)</f>
        <v>42910</v>
      </c>
      <c r="E347" s="20" t="str">
        <f>IF('S.D. Paste sheet'!E347="","",UPPER('S.D. Paste sheet'!E347))</f>
        <v>RIYANA KATHAT</v>
      </c>
      <c r="F347" s="20" t="str">
        <f>IF('S.D. Paste sheet'!F347="","",'S.D. Paste sheet'!F347)</f>
        <v/>
      </c>
      <c r="G347" s="20" t="str">
        <f>IF('S.D. Paste sheet'!G347="","",UPPER('S.D. Paste sheet'!G347))</f>
        <v>JALAL KATHAT</v>
      </c>
      <c r="H347" s="20" t="str">
        <f>IF('S.D. Paste sheet'!H347="","",UPPER('S.D. Paste sheet'!H347))</f>
        <v>SUNITA KATHAT</v>
      </c>
      <c r="I347" s="20" t="str">
        <f>IF('S.D. Paste sheet'!I347="","",'S.D. Paste sheet'!I347)</f>
        <v>F</v>
      </c>
      <c r="J347" s="20">
        <f>IF('S.D. Paste sheet'!J347="","",'S.D. Paste sheet'!J347)</f>
        <v>39598</v>
      </c>
      <c r="K347" s="20">
        <f>IF('S.D. Paste sheet'!K347="","",'S.D. Paste sheet'!K347)</f>
        <v>1031</v>
      </c>
      <c r="L347" s="20" t="str">
        <f>IF('S.D. Paste sheet'!L347="","",'S.D. Paste sheet'!L347)</f>
        <v/>
      </c>
      <c r="M347" s="20">
        <f>IF('S.D. Paste sheet'!M347="","",'S.D. Paste sheet'!M347)</f>
        <v>81</v>
      </c>
      <c r="N347" s="20">
        <f>IF('S.D. Paste sheet'!N347="","",'S.D. Paste sheet'!N347)</f>
        <v>34</v>
      </c>
      <c r="O347" s="20" t="str">
        <f>IF('S.D. Paste sheet'!O347="","",'S.D. Paste sheet'!O347)</f>
        <v>OBC</v>
      </c>
      <c r="P347" s="20" t="str">
        <f>IF('S.D. Paste sheet'!P347="","",'S.D. Paste sheet'!P347)</f>
        <v>Muslim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XXXX7476</v>
      </c>
      <c r="U347" s="20" t="str">
        <f>IF('S.D. Paste sheet'!U347="","",'S.D. Paste sheet'!U347)</f>
        <v>VNSBCRT</v>
      </c>
      <c r="V347" s="20">
        <f>IF('S.D. Paste sheet'!V347="","",'S.D. Paste sheet'!V347)</f>
        <v>7742248609</v>
      </c>
      <c r="W347" s="20" t="str">
        <f>IF('S.D. Paste sheet'!W347="","",'S.D. Paste sheet'!W347)</f>
        <v>KACHARWALA,RAIPUR,JHITRA,306105</v>
      </c>
      <c r="X347" s="20">
        <f>IF('S.D. Paste sheet'!X347="","",'S.D. Paste sheet'!X347)</f>
        <v>30000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Yes</v>
      </c>
      <c r="AB347" s="20">
        <f>IF('S.D. Paste sheet'!AB347="","",'S.D. Paste sheet'!AB347)</f>
        <v>14</v>
      </c>
      <c r="AC347" s="20" t="str">
        <f>IF('S.D. Paste sheet'!AC347="","",'S.D. Paste sheet'!AC347)</f>
        <v>None</v>
      </c>
      <c r="AD347" s="20">
        <f>IF('S.D. Paste sheet'!AD347="","",'S.D. Paste sheet'!AD347)</f>
        <v>3</v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 ht="30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724</v>
      </c>
      <c r="D348" s="20">
        <f>IF('S.D. Paste sheet'!D348="","",'S.D. Paste sheet'!D348)</f>
        <v>44057</v>
      </c>
      <c r="E348" s="20" t="str">
        <f>IF('S.D. Paste sheet'!E348="","",UPPER('S.D. Paste sheet'!E348))</f>
        <v>SANIYA KATHAT</v>
      </c>
      <c r="F348" s="20" t="str">
        <f>IF('S.D. Paste sheet'!F348="","",'S.D. Paste sheet'!F348)</f>
        <v/>
      </c>
      <c r="G348" s="20" t="str">
        <f>IF('S.D. Paste sheet'!G348="","",UPPER('S.D. Paste sheet'!G348))</f>
        <v>SABIR KATHAT</v>
      </c>
      <c r="H348" s="20" t="str">
        <f>IF('S.D. Paste sheet'!H348="","",UPPER('S.D. Paste sheet'!H348))</f>
        <v>JAMILA BANO</v>
      </c>
      <c r="I348" s="20" t="str">
        <f>IF('S.D. Paste sheet'!I348="","",'S.D. Paste sheet'!I348)</f>
        <v>F</v>
      </c>
      <c r="J348" s="20">
        <f>IF('S.D. Paste sheet'!J348="","",'S.D. Paste sheet'!J348)</f>
        <v>38974</v>
      </c>
      <c r="K348" s="20">
        <f>IF('S.D. Paste sheet'!K348="","",'S.D. Paste sheet'!K348)</f>
        <v>1032</v>
      </c>
      <c r="L348" s="20" t="str">
        <f>IF('S.D. Paste sheet'!L348="","",'S.D. Paste sheet'!L348)</f>
        <v/>
      </c>
      <c r="M348" s="20">
        <f>IF('S.D. Paste sheet'!M348="","",'S.D. Paste sheet'!M348)</f>
        <v>81</v>
      </c>
      <c r="N348" s="20">
        <f>IF('S.D. Paste sheet'!N348="","",'S.D. Paste sheet'!N348)</f>
        <v>75</v>
      </c>
      <c r="O348" s="20" t="str">
        <f>IF('S.D. Paste sheet'!O348="","",'S.D. Paste sheet'!O348)</f>
        <v>OBC</v>
      </c>
      <c r="P348" s="20" t="str">
        <f>IF('S.D. Paste sheet'!P348="","",'S.D. Paste sheet'!P348)</f>
        <v>Muslim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XXXX3641</v>
      </c>
      <c r="U348" s="20" t="str">
        <f>IF('S.D. Paste sheet'!U348="","",'S.D. Paste sheet'!U348)</f>
        <v/>
      </c>
      <c r="V348" s="20">
        <f>IF('S.D. Paste sheet'!V348="","",'S.D. Paste sheet'!V348)</f>
        <v>9772162410</v>
      </c>
      <c r="W348" s="20" t="str">
        <f>IF('S.D. Paste sheet'!W348="","",'S.D. Paste sheet'!W348)</f>
        <v>BADIYA KASIYA,RAIPUR,CHITTAD,306102</v>
      </c>
      <c r="X348" s="20">
        <f>IF('S.D. Paste sheet'!X348="","",'S.D. Paste sheet'!X348)</f>
        <v>600000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Yes</v>
      </c>
      <c r="AB348" s="20">
        <f>IF('S.D. Paste sheet'!AB348="","",'S.D. Paste sheet'!AB348)</f>
        <v>16</v>
      </c>
      <c r="AC348" s="20" t="str">
        <f>IF('S.D. Paste sheet'!AC348="","",'S.D. Paste sheet'!AC348)</f>
        <v>None</v>
      </c>
      <c r="AD348" s="20">
        <f>IF('S.D. Paste sheet'!AD348="","",'S.D. Paste sheet'!AD348)</f>
        <v>2</v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 ht="30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963</v>
      </c>
      <c r="D349" s="20">
        <f>IF('S.D. Paste sheet'!D349="","",'S.D. Paste sheet'!D349)</f>
        <v>44410</v>
      </c>
      <c r="E349" s="20" t="str">
        <f>IF('S.D. Paste sheet'!E349="","",UPPER('S.D. Paste sheet'!E349))</f>
        <v>SANTOSH KUMARI</v>
      </c>
      <c r="F349" s="20" t="str">
        <f>IF('S.D. Paste sheet'!F349="","",'S.D. Paste sheet'!F349)</f>
        <v/>
      </c>
      <c r="G349" s="20" t="str">
        <f>IF('S.D. Paste sheet'!G349="","",UPPER('S.D. Paste sheet'!G349))</f>
        <v>AJIT SINGH</v>
      </c>
      <c r="H349" s="20" t="str">
        <f>IF('S.D. Paste sheet'!H349="","",UPPER('S.D. Paste sheet'!H349))</f>
        <v>SITA DEVI</v>
      </c>
      <c r="I349" s="20" t="str">
        <f>IF('S.D. Paste sheet'!I349="","",'S.D. Paste sheet'!I349)</f>
        <v>F</v>
      </c>
      <c r="J349" s="20">
        <f>IF('S.D. Paste sheet'!J349="","",'S.D. Paste sheet'!J349)</f>
        <v>39151</v>
      </c>
      <c r="K349" s="20">
        <f>IF('S.D. Paste sheet'!K349="","",'S.D. Paste sheet'!K349)</f>
        <v>1033</v>
      </c>
      <c r="L349" s="20" t="str">
        <f>IF('S.D. Paste sheet'!L349="","",'S.D. Paste sheet'!L349)</f>
        <v/>
      </c>
      <c r="M349" s="20">
        <f>IF('S.D. Paste sheet'!M349="","",'S.D. Paste sheet'!M349)</f>
        <v>81</v>
      </c>
      <c r="N349" s="20">
        <f>IF('S.D. Paste sheet'!N349="","",'S.D. Paste sheet'!N349)</f>
        <v>64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XXXX6930</v>
      </c>
      <c r="U349" s="20" t="str">
        <f>IF('S.D. Paste sheet'!U349="","",'S.D. Paste sheet'!U349)</f>
        <v>VTBXGKT</v>
      </c>
      <c r="V349" s="20">
        <f>IF('S.D. Paste sheet'!V349="","",'S.D. Paste sheet'!V349)</f>
        <v>9001497814</v>
      </c>
      <c r="W349" s="20" t="str">
        <f>IF('S.D. Paste sheet'!W349="","",'S.D. Paste sheet'!W349)</f>
        <v>BADIYA MOTA,JAWAJA,BADIYA MOTA,305927</v>
      </c>
      <c r="X349" s="20">
        <f>IF('S.D. Paste sheet'!X349="","",'S.D. Paste sheet'!X349)</f>
        <v>0</v>
      </c>
      <c r="Y349" s="20" t="str">
        <f>IF('S.D. Paste sheet'!Y349="","",'S.D. Paste sheet'!Y349)</f>
        <v>N</v>
      </c>
      <c r="Z349" s="20" t="str">
        <f>IF('S.D. Paste sheet'!Z349="","",'S.D. Paste sheet'!Z349)</f>
        <v>Y</v>
      </c>
      <c r="AA349" s="20" t="str">
        <f>IF('S.D. Paste sheet'!AA349="","",'S.D. Paste sheet'!AA349)</f>
        <v>No</v>
      </c>
      <c r="AB349" s="20">
        <f>IF('S.D. Paste sheet'!AB349="","",'S.D. Paste sheet'!AB349)</f>
        <v>15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 ht="30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727</v>
      </c>
      <c r="D350" s="20">
        <f>IF('S.D. Paste sheet'!D350="","",'S.D. Paste sheet'!D350)</f>
        <v>42919</v>
      </c>
      <c r="E350" s="20" t="str">
        <f>IF('S.D. Paste sheet'!E350="","",UPPER('S.D. Paste sheet'!E350))</f>
        <v>SAROJ DEWASI</v>
      </c>
      <c r="F350" s="20" t="str">
        <f>IF('S.D. Paste sheet'!F350="","",'S.D. Paste sheet'!F350)</f>
        <v/>
      </c>
      <c r="G350" s="20" t="str">
        <f>IF('S.D. Paste sheet'!G350="","",UPPER('S.D. Paste sheet'!G350))</f>
        <v>HARMAN DEWASI</v>
      </c>
      <c r="H350" s="20" t="str">
        <f>IF('S.D. Paste sheet'!H350="","",UPPER('S.D. Paste sheet'!H350))</f>
        <v>BUDHI DEVI</v>
      </c>
      <c r="I350" s="20" t="str">
        <f>IF('S.D. Paste sheet'!I350="","",'S.D. Paste sheet'!I350)</f>
        <v>F</v>
      </c>
      <c r="J350" s="20">
        <f>IF('S.D. Paste sheet'!J350="","",'S.D. Paste sheet'!J350)</f>
        <v>38893</v>
      </c>
      <c r="K350" s="20">
        <f>IF('S.D. Paste sheet'!K350="","",'S.D. Paste sheet'!K350)</f>
        <v>1034</v>
      </c>
      <c r="L350" s="20" t="str">
        <f>IF('S.D. Paste sheet'!L350="","",'S.D. Paste sheet'!L350)</f>
        <v/>
      </c>
      <c r="M350" s="20">
        <f>IF('S.D. Paste sheet'!M350="","",'S.D. Paste sheet'!M350)</f>
        <v>81</v>
      </c>
      <c r="N350" s="20">
        <f>IF('S.D. Paste sheet'!N350="","",'S.D. Paste sheet'!N350)</f>
        <v>60</v>
      </c>
      <c r="O350" s="20" t="str">
        <f>IF('S.D. Paste sheet'!O350="","",'S.D. Paste sheet'!O350)</f>
        <v>OBC</v>
      </c>
      <c r="P350" s="20" t="str">
        <f>IF('S.D. Paste sheet'!P350="","",'S.D. Paste sheet'!P350)</f>
        <v>Hindu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XXXX6957</v>
      </c>
      <c r="U350" s="20" t="str">
        <f>IF('S.D. Paste sheet'!U350="","",'S.D. Paste sheet'!U350)</f>
        <v/>
      </c>
      <c r="V350" s="20">
        <f>IF('S.D. Paste sheet'!V350="","",'S.D. Paste sheet'!V350)</f>
        <v>7877706507</v>
      </c>
      <c r="W350" s="20" t="str">
        <f>IF('S.D. Paste sheet'!W350="","",'S.D. Paste sheet'!W350)</f>
        <v>KHOKHARI,RAIPUR,KHOKHARI,306105</v>
      </c>
      <c r="X350" s="20">
        <f>IF('S.D. Paste sheet'!X350="","",'S.D. Paste sheet'!X350)</f>
        <v>48000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No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15</v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 ht="30">
      <c r="A351" s="20">
        <f>IF('S.D. Paste sheet'!A351="","",'S.D. Paste sheet'!A351)</f>
        <v>10</v>
      </c>
      <c r="B351" s="20" t="str">
        <f>IF('S.D. Paste sheet'!B351="","",'S.D. Paste sheet'!B351)</f>
        <v>A</v>
      </c>
      <c r="C351" s="20">
        <f>IF('S.D. Paste sheet'!C351="","",'S.D. Paste sheet'!C351)</f>
        <v>723</v>
      </c>
      <c r="D351" s="20">
        <f>IF('S.D. Paste sheet'!D351="","",'S.D. Paste sheet'!D351)</f>
        <v>44057</v>
      </c>
      <c r="E351" s="20" t="str">
        <f>IF('S.D. Paste sheet'!E351="","",UPPER('S.D. Paste sheet'!E351))</f>
        <v>SOMIYA</v>
      </c>
      <c r="F351" s="20" t="str">
        <f>IF('S.D. Paste sheet'!F351="","",'S.D. Paste sheet'!F351)</f>
        <v/>
      </c>
      <c r="G351" s="20" t="str">
        <f>IF('S.D. Paste sheet'!G351="","",UPPER('S.D. Paste sheet'!G351))</f>
        <v>MUKESH CHOUHAN</v>
      </c>
      <c r="H351" s="20" t="str">
        <f>IF('S.D. Paste sheet'!H351="","",UPPER('S.D. Paste sheet'!H351))</f>
        <v>PINKI DEVI</v>
      </c>
      <c r="I351" s="20" t="str">
        <f>IF('S.D. Paste sheet'!I351="","",'S.D. Paste sheet'!I351)</f>
        <v>F</v>
      </c>
      <c r="J351" s="20">
        <f>IF('S.D. Paste sheet'!J351="","",'S.D. Paste sheet'!J351)</f>
        <v>38513</v>
      </c>
      <c r="K351" s="20">
        <f>IF('S.D. Paste sheet'!K351="","",'S.D. Paste sheet'!K351)</f>
        <v>1035</v>
      </c>
      <c r="L351" s="20" t="str">
        <f>IF('S.D. Paste sheet'!L351="","",'S.D. Paste sheet'!L351)</f>
        <v/>
      </c>
      <c r="M351" s="20">
        <f>IF('S.D. Paste sheet'!M351="","",'S.D. Paste sheet'!M351)</f>
        <v>81</v>
      </c>
      <c r="N351" s="20">
        <f>IF('S.D. Paste sheet'!N351="","",'S.D. Paste sheet'!N351)</f>
        <v>78</v>
      </c>
      <c r="O351" s="20" t="str">
        <f>IF('S.D. Paste sheet'!O351="","",'S.D. Paste sheet'!O351)</f>
        <v>SC</v>
      </c>
      <c r="P351" s="20" t="str">
        <f>IF('S.D. Paste sheet'!P351="","",'S.D. Paste sheet'!P351)</f>
        <v>Hindu</v>
      </c>
      <c r="Q351" s="20" t="str">
        <f>IF('S.D. Paste sheet'!Q351="","",'S.D. Paste sheet'!Q351)</f>
        <v/>
      </c>
      <c r="R351" s="20" t="str">
        <f>IF('S.D. Paste sheet'!R351="","",'S.D. Paste sheet'!R351)</f>
        <v>MAHATMA GANDHI GOVT. SCHOOL BAR (214110)</v>
      </c>
      <c r="S351" s="20">
        <f>IF('S.D. Paste sheet'!S351="","",'S.D. Paste sheet'!S351)</f>
        <v>8200204302</v>
      </c>
      <c r="T351" s="20" t="str">
        <f>IF('S.D. Paste sheet'!T351="","",'S.D. Paste sheet'!T351)</f>
        <v>XXXX7315</v>
      </c>
      <c r="U351" s="20" t="str">
        <f>IF('S.D. Paste sheet'!U351="","",'S.D. Paste sheet'!U351)</f>
        <v/>
      </c>
      <c r="V351" s="20">
        <f>IF('S.D. Paste sheet'!V351="","",'S.D. Paste sheet'!V351)</f>
        <v>9464366789</v>
      </c>
      <c r="W351" s="20" t="str">
        <f>IF('S.D. Paste sheet'!W351="","",'S.D. Paste sheet'!W351)</f>
        <v>DAK BANGLA, BAR , PALI,PALI,BAR,306105</v>
      </c>
      <c r="X351" s="20">
        <f>IF('S.D. Paste sheet'!X351="","",'S.D. Paste sheet'!X351)</f>
        <v>36000</v>
      </c>
      <c r="Y351" s="20" t="str">
        <f>IF('S.D. Paste sheet'!Y351="","",'S.D. Paste sheet'!Y351)</f>
        <v>N</v>
      </c>
      <c r="Z351" s="20" t="str">
        <f>IF('S.D. Paste sheet'!Z351="","",'S.D. Paste sheet'!Z351)</f>
        <v>N</v>
      </c>
      <c r="AA351" s="20" t="str">
        <f>IF('S.D. Paste sheet'!AA351="","",'S.D. Paste sheet'!AA351)</f>
        <v>No</v>
      </c>
      <c r="AB351" s="20">
        <f>IF('S.D. Paste sheet'!AB351="","",'S.D. Paste sheet'!AB351)</f>
        <v>17</v>
      </c>
      <c r="AC351" s="20" t="str">
        <f>IF('S.D. Paste sheet'!AC351="","",'S.D. Paste sheet'!AC351)</f>
        <v>None</v>
      </c>
      <c r="AD351" s="20">
        <f>IF('S.D. Paste sheet'!AD351="","",'S.D. Paste sheet'!AD351)</f>
        <v>0</v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 ht="30">
      <c r="A352" s="20">
        <f>IF('S.D. Paste sheet'!A352="","",'S.D. Paste sheet'!A352)</f>
        <v>10</v>
      </c>
      <c r="B352" s="20" t="str">
        <f>IF('S.D. Paste sheet'!B352="","",'S.D. Paste sheet'!B352)</f>
        <v>A</v>
      </c>
      <c r="C352" s="20">
        <f>IF('S.D. Paste sheet'!C352="","",'S.D. Paste sheet'!C352)</f>
        <v>860</v>
      </c>
      <c r="D352" s="20">
        <f>IF('S.D. Paste sheet'!D352="","",'S.D. Paste sheet'!D352)</f>
        <v>40679</v>
      </c>
      <c r="E352" s="20" t="str">
        <f>IF('S.D. Paste sheet'!E352="","",UPPER('S.D. Paste sheet'!E352))</f>
        <v>SONU BAGRI</v>
      </c>
      <c r="F352" s="20" t="str">
        <f>IF('S.D. Paste sheet'!F352="","",'S.D. Paste sheet'!F352)</f>
        <v/>
      </c>
      <c r="G352" s="20" t="str">
        <f>IF('S.D. Paste sheet'!G352="","",UPPER('S.D. Paste sheet'!G352))</f>
        <v>NARAYAN LAL</v>
      </c>
      <c r="H352" s="20" t="str">
        <f>IF('S.D. Paste sheet'!H352="","",UPPER('S.D. Paste sheet'!H352))</f>
        <v>KALLU DEVI</v>
      </c>
      <c r="I352" s="20" t="str">
        <f>IF('S.D. Paste sheet'!I352="","",'S.D. Paste sheet'!I352)</f>
        <v>F</v>
      </c>
      <c r="J352" s="20">
        <f>IF('S.D. Paste sheet'!J352="","",'S.D. Paste sheet'!J352)</f>
        <v>38929</v>
      </c>
      <c r="K352" s="20">
        <f>IF('S.D. Paste sheet'!K352="","",'S.D. Paste sheet'!K352)</f>
        <v>1036</v>
      </c>
      <c r="L352" s="20" t="str">
        <f>IF('S.D. Paste sheet'!L352="","",'S.D. Paste sheet'!L352)</f>
        <v/>
      </c>
      <c r="M352" s="20">
        <f>IF('S.D. Paste sheet'!M352="","",'S.D. Paste sheet'!M352)</f>
        <v>81</v>
      </c>
      <c r="N352" s="20">
        <f>IF('S.D. Paste sheet'!N352="","",'S.D. Paste sheet'!N352)</f>
        <v>77</v>
      </c>
      <c r="O352" s="20" t="str">
        <f>IF('S.D. Paste sheet'!O352="","",'S.D. Paste sheet'!O352)</f>
        <v>OBC</v>
      </c>
      <c r="P352" s="20" t="str">
        <f>IF('S.D. Paste sheet'!P352="","",'S.D. Paste sheet'!P352)</f>
        <v>Hindu</v>
      </c>
      <c r="Q352" s="20" t="str">
        <f>IF('S.D. Paste sheet'!Q352="","",'S.D. Paste sheet'!Q352)</f>
        <v/>
      </c>
      <c r="R352" s="20" t="str">
        <f>IF('S.D. Paste sheet'!R352="","",'S.D. Paste sheet'!R352)</f>
        <v>MAHATMA GANDHI GOVT. SCHOOL BAR (214110)</v>
      </c>
      <c r="S352" s="20">
        <f>IF('S.D. Paste sheet'!S352="","",'S.D. Paste sheet'!S352)</f>
        <v>8200204302</v>
      </c>
      <c r="T352" s="20" t="str">
        <f>IF('S.D. Paste sheet'!T352="","",'S.D. Paste sheet'!T352)</f>
        <v>XXXX0432</v>
      </c>
      <c r="U352" s="20" t="str">
        <f>IF('S.D. Paste sheet'!U352="","",'S.D. Paste sheet'!U352)</f>
        <v/>
      </c>
      <c r="V352" s="20">
        <f>IF('S.D. Paste sheet'!V352="","",'S.D. Paste sheet'!V352)</f>
        <v>9029936289</v>
      </c>
      <c r="W352" s="20" t="str">
        <f>IF('S.D. Paste sheet'!W352="","",'S.D. Paste sheet'!W352)</f>
        <v>DHOLIDHED,RAIPUR,BIRATIYA KALA,306105</v>
      </c>
      <c r="X352" s="20">
        <f>IF('S.D. Paste sheet'!X352="","",'S.D. Paste sheet'!X352)</f>
        <v>36000</v>
      </c>
      <c r="Y352" s="20" t="str">
        <f>IF('S.D. Paste sheet'!Y352="","",'S.D. Paste sheet'!Y352)</f>
        <v>N</v>
      </c>
      <c r="Z352" s="20" t="str">
        <f>IF('S.D. Paste sheet'!Z352="","",'S.D. Paste sheet'!Z352)</f>
        <v>N</v>
      </c>
      <c r="AA352" s="20" t="str">
        <f>IF('S.D. Paste sheet'!AA352="","",'S.D. Paste sheet'!AA352)</f>
        <v>No</v>
      </c>
      <c r="AB352" s="20">
        <f>IF('S.D. Paste sheet'!AB352="","",'S.D. Paste sheet'!AB352)</f>
        <v>16</v>
      </c>
      <c r="AC352" s="20" t="str">
        <f>IF('S.D. Paste sheet'!AC352="","",'S.D. Paste sheet'!AC352)</f>
        <v>None</v>
      </c>
      <c r="AD352" s="20">
        <f>IF('S.D. Paste sheet'!AD352="","",'S.D. Paste sheet'!AD352)</f>
        <v>0.1</v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 ht="30">
      <c r="A353" s="20">
        <f>IF('S.D. Paste sheet'!A353="","",'S.D. Paste sheet'!A353)</f>
        <v>10</v>
      </c>
      <c r="B353" s="20" t="str">
        <f>IF('S.D. Paste sheet'!B353="","",'S.D. Paste sheet'!B353)</f>
        <v>A</v>
      </c>
      <c r="C353" s="20">
        <f>IF('S.D. Paste sheet'!C353="","",'S.D. Paste sheet'!C353)</f>
        <v>623</v>
      </c>
      <c r="D353" s="20">
        <f>IF('S.D. Paste sheet'!D353="","",'S.D. Paste sheet'!D353)</f>
        <v>43654</v>
      </c>
      <c r="E353" s="20" t="str">
        <f>IF('S.D. Paste sheet'!E353="","",UPPER('S.D. Paste sheet'!E353))</f>
        <v>SUMAN BAGRI</v>
      </c>
      <c r="F353" s="20" t="str">
        <f>IF('S.D. Paste sheet'!F353="","",'S.D. Paste sheet'!F353)</f>
        <v/>
      </c>
      <c r="G353" s="20" t="str">
        <f>IF('S.D. Paste sheet'!G353="","",UPPER('S.D. Paste sheet'!G353))</f>
        <v>RAMAKISHAN</v>
      </c>
      <c r="H353" s="20" t="str">
        <f>IF('S.D. Paste sheet'!H353="","",UPPER('S.D. Paste sheet'!H353))</f>
        <v>RUKMA DEVI</v>
      </c>
      <c r="I353" s="20" t="str">
        <f>IF('S.D. Paste sheet'!I353="","",'S.D. Paste sheet'!I353)</f>
        <v>F</v>
      </c>
      <c r="J353" s="20">
        <f>IF('S.D. Paste sheet'!J353="","",'S.D. Paste sheet'!J353)</f>
        <v>38919</v>
      </c>
      <c r="K353" s="20">
        <f>IF('S.D. Paste sheet'!K353="","",'S.D. Paste sheet'!K353)</f>
        <v>1037</v>
      </c>
      <c r="L353" s="20" t="str">
        <f>IF('S.D. Paste sheet'!L353="","",'S.D. Paste sheet'!L353)</f>
        <v/>
      </c>
      <c r="M353" s="20">
        <f>IF('S.D. Paste sheet'!M353="","",'S.D. Paste sheet'!M353)</f>
        <v>81</v>
      </c>
      <c r="N353" s="20">
        <f>IF('S.D. Paste sheet'!N353="","",'S.D. Paste sheet'!N353)</f>
        <v>72</v>
      </c>
      <c r="O353" s="20" t="str">
        <f>IF('S.D. Paste sheet'!O353="","",'S.D. Paste sheet'!O353)</f>
        <v>OBC</v>
      </c>
      <c r="P353" s="20" t="str">
        <f>IF('S.D. Paste sheet'!P353="","",'S.D. Paste sheet'!P353)</f>
        <v>Hindu</v>
      </c>
      <c r="Q353" s="20" t="str">
        <f>IF('S.D. Paste sheet'!Q353="","",'S.D. Paste sheet'!Q353)</f>
        <v/>
      </c>
      <c r="R353" s="20" t="str">
        <f>IF('S.D. Paste sheet'!R353="","",'S.D. Paste sheet'!R353)</f>
        <v>MAHATMA GANDHI GOVT. SCHOOL BAR (214110)</v>
      </c>
      <c r="S353" s="20">
        <f>IF('S.D. Paste sheet'!S353="","",'S.D. Paste sheet'!S353)</f>
        <v>8200204302</v>
      </c>
      <c r="T353" s="20" t="str">
        <f>IF('S.D. Paste sheet'!T353="","",'S.D. Paste sheet'!T353)</f>
        <v>XXXX9173</v>
      </c>
      <c r="U353" s="20" t="str">
        <f>IF('S.D. Paste sheet'!U353="","",'S.D. Paste sheet'!U353)</f>
        <v>VHCRCVX</v>
      </c>
      <c r="V353" s="20">
        <f>IF('S.D. Paste sheet'!V353="","",'S.D. Paste sheet'!V353)</f>
        <v>9001818642</v>
      </c>
      <c r="W353" s="20" t="str">
        <f>IF('S.D. Paste sheet'!W353="","",'S.D. Paste sheet'!W353)</f>
        <v>KANAWATO KA BERA,RAIPUR,BAR,306105</v>
      </c>
      <c r="X353" s="20">
        <f>IF('S.D. Paste sheet'!X353="","",'S.D. Paste sheet'!X353)</f>
        <v>42000</v>
      </c>
      <c r="Y353" s="20" t="str">
        <f>IF('S.D. Paste sheet'!Y353="","",'S.D. Paste sheet'!Y353)</f>
        <v>N</v>
      </c>
      <c r="Z353" s="20" t="str">
        <f>IF('S.D. Paste sheet'!Z353="","",'S.D. Paste sheet'!Z353)</f>
        <v>N</v>
      </c>
      <c r="AA353" s="20" t="str">
        <f>IF('S.D. Paste sheet'!AA353="","",'S.D. Paste sheet'!AA353)</f>
        <v>No</v>
      </c>
      <c r="AB353" s="20">
        <f>IF('S.D. Paste sheet'!AB353="","",'S.D. Paste sheet'!AB353)</f>
        <v>16</v>
      </c>
      <c r="AC353" s="20" t="str">
        <f>IF('S.D. Paste sheet'!AC353="","",'S.D. Paste sheet'!AC353)</f>
        <v>None</v>
      </c>
      <c r="AD353" s="20">
        <f>IF('S.D. Paste sheet'!AD353="","",'S.D. Paste sheet'!AD353)</f>
        <v>2</v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 ht="30">
      <c r="A354" s="20">
        <f>IF('S.D. Paste sheet'!A354="","",'S.D. Paste sheet'!A354)</f>
        <v>10</v>
      </c>
      <c r="B354" s="20" t="str">
        <f>IF('S.D. Paste sheet'!B354="","",'S.D. Paste sheet'!B354)</f>
        <v>A</v>
      </c>
      <c r="C354" s="20">
        <f>IF('S.D. Paste sheet'!C354="","",'S.D. Paste sheet'!C354)</f>
        <v>728</v>
      </c>
      <c r="D354" s="20">
        <f>IF('S.D. Paste sheet'!D354="","",'S.D. Paste sheet'!D354)</f>
        <v>42928</v>
      </c>
      <c r="E354" s="20" t="str">
        <f>IF('S.D. Paste sheet'!E354="","",UPPER('S.D. Paste sheet'!E354))</f>
        <v>SUNITA</v>
      </c>
      <c r="F354" s="20" t="str">
        <f>IF('S.D. Paste sheet'!F354="","",'S.D. Paste sheet'!F354)</f>
        <v/>
      </c>
      <c r="G354" s="20" t="str">
        <f>IF('S.D. Paste sheet'!G354="","",UPPER('S.D. Paste sheet'!G354))</f>
        <v>KISHOR BHATI</v>
      </c>
      <c r="H354" s="20" t="str">
        <f>IF('S.D. Paste sheet'!H354="","",UPPER('S.D. Paste sheet'!H354))</f>
        <v>PREM DEVI</v>
      </c>
      <c r="I354" s="20" t="str">
        <f>IF('S.D. Paste sheet'!I354="","",'S.D. Paste sheet'!I354)</f>
        <v>F</v>
      </c>
      <c r="J354" s="20">
        <f>IF('S.D. Paste sheet'!J354="","",'S.D. Paste sheet'!J354)</f>
        <v>39370</v>
      </c>
      <c r="K354" s="20">
        <f>IF('S.D. Paste sheet'!K354="","",'S.D. Paste sheet'!K354)</f>
        <v>1039</v>
      </c>
      <c r="L354" s="20" t="str">
        <f>IF('S.D. Paste sheet'!L354="","",'S.D. Paste sheet'!L354)</f>
        <v/>
      </c>
      <c r="M354" s="20">
        <f>IF('S.D. Paste sheet'!M354="","",'S.D. Paste sheet'!M354)</f>
        <v>81</v>
      </c>
      <c r="N354" s="20">
        <f>IF('S.D. Paste sheet'!N354="","",'S.D. Paste sheet'!N354)</f>
        <v>72</v>
      </c>
      <c r="O354" s="20" t="str">
        <f>IF('S.D. Paste sheet'!O354="","",'S.D. Paste sheet'!O354)</f>
        <v>SC</v>
      </c>
      <c r="P354" s="20" t="str">
        <f>IF('S.D. Paste sheet'!P354="","",'S.D. Paste sheet'!P354)</f>
        <v>Hindu</v>
      </c>
      <c r="Q354" s="20" t="str">
        <f>IF('S.D. Paste sheet'!Q354="","",'S.D. Paste sheet'!Q354)</f>
        <v/>
      </c>
      <c r="R354" s="20" t="str">
        <f>IF('S.D. Paste sheet'!R354="","",'S.D. Paste sheet'!R354)</f>
        <v>MAHATMA GANDHI GOVT. SCHOOL BAR (214110)</v>
      </c>
      <c r="S354" s="20">
        <f>IF('S.D. Paste sheet'!S354="","",'S.D. Paste sheet'!S354)</f>
        <v>8200204302</v>
      </c>
      <c r="T354" s="20" t="str">
        <f>IF('S.D. Paste sheet'!T354="","",'S.D. Paste sheet'!T354)</f>
        <v>XXXX9028</v>
      </c>
      <c r="U354" s="20" t="str">
        <f>IF('S.D. Paste sheet'!U354="","",'S.D. Paste sheet'!U354)</f>
        <v/>
      </c>
      <c r="V354" s="20">
        <f>IF('S.D. Paste sheet'!V354="","",'S.D. Paste sheet'!V354)</f>
        <v>9571397841</v>
      </c>
      <c r="W354" s="20" t="str">
        <f>IF('S.D. Paste sheet'!W354="","",'S.D. Paste sheet'!W354)</f>
        <v>SOLA PALADIYA ROAD BAWARIYO KA BAS,RAIPUR,PIPLIYA KALAL,306105</v>
      </c>
      <c r="X354" s="20">
        <f>IF('S.D. Paste sheet'!X354="","",'S.D. Paste sheet'!X354)</f>
        <v>160000</v>
      </c>
      <c r="Y354" s="20" t="str">
        <f>IF('S.D. Paste sheet'!Y354="","",'S.D. Paste sheet'!Y354)</f>
        <v>N</v>
      </c>
      <c r="Z354" s="20" t="str">
        <f>IF('S.D. Paste sheet'!Z354="","",'S.D. Paste sheet'!Z354)</f>
        <v>N</v>
      </c>
      <c r="AA354" s="20" t="str">
        <f>IF('S.D. Paste sheet'!AA354="","",'S.D. Paste sheet'!AA354)</f>
        <v>No</v>
      </c>
      <c r="AB354" s="20">
        <f>IF('S.D. Paste sheet'!AB354="","",'S.D. Paste sheet'!AB354)</f>
        <v>15</v>
      </c>
      <c r="AC354" s="20" t="str">
        <f>IF('S.D. Paste sheet'!AC354="","",'S.D. Paste sheet'!AC354)</f>
        <v>None</v>
      </c>
      <c r="AD354" s="20">
        <f>IF('S.D. Paste sheet'!AD354="","",'S.D. Paste sheet'!AD354)</f>
        <v>15</v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 ht="30">
      <c r="A355" s="20">
        <f>IF('S.D. Paste sheet'!A355="","",'S.D. Paste sheet'!A355)</f>
        <v>10</v>
      </c>
      <c r="B355" s="20" t="str">
        <f>IF('S.D. Paste sheet'!B355="","",'S.D. Paste sheet'!B355)</f>
        <v>A</v>
      </c>
      <c r="C355" s="20">
        <f>IF('S.D. Paste sheet'!C355="","",'S.D. Paste sheet'!C355)</f>
        <v>862</v>
      </c>
      <c r="D355" s="20">
        <f>IF('S.D. Paste sheet'!D355="","",'S.D. Paste sheet'!D355)</f>
        <v>41178</v>
      </c>
      <c r="E355" s="20" t="str">
        <f>IF('S.D. Paste sheet'!E355="","",UPPER('S.D. Paste sheet'!E355))</f>
        <v>SUNITA</v>
      </c>
      <c r="F355" s="20" t="str">
        <f>IF('S.D. Paste sheet'!F355="","",'S.D. Paste sheet'!F355)</f>
        <v/>
      </c>
      <c r="G355" s="20" t="str">
        <f>IF('S.D. Paste sheet'!G355="","",UPPER('S.D. Paste sheet'!G355))</f>
        <v>JAGDISH RAM</v>
      </c>
      <c r="H355" s="20" t="str">
        <f>IF('S.D. Paste sheet'!H355="","",UPPER('S.D. Paste sheet'!H355))</f>
        <v>DARIYAV</v>
      </c>
      <c r="I355" s="20" t="str">
        <f>IF('S.D. Paste sheet'!I355="","",'S.D. Paste sheet'!I355)</f>
        <v>F</v>
      </c>
      <c r="J355" s="20">
        <f>IF('S.D. Paste sheet'!J355="","",'S.D. Paste sheet'!J355)</f>
        <v>39431</v>
      </c>
      <c r="K355" s="20">
        <f>IF('S.D. Paste sheet'!K355="","",'S.D. Paste sheet'!K355)</f>
        <v>1038</v>
      </c>
      <c r="L355" s="20" t="str">
        <f>IF('S.D. Paste sheet'!L355="","",'S.D. Paste sheet'!L355)</f>
        <v/>
      </c>
      <c r="M355" s="20">
        <f>IF('S.D. Paste sheet'!M355="","",'S.D. Paste sheet'!M355)</f>
        <v>81</v>
      </c>
      <c r="N355" s="20">
        <f>IF('S.D. Paste sheet'!N355="","",'S.D. Paste sheet'!N355)</f>
        <v>70</v>
      </c>
      <c r="O355" s="20" t="str">
        <f>IF('S.D. Paste sheet'!O355="","",'S.D. Paste sheet'!O355)</f>
        <v>SC</v>
      </c>
      <c r="P355" s="20" t="str">
        <f>IF('S.D. Paste sheet'!P355="","",'S.D. Paste sheet'!P355)</f>
        <v>Hindu</v>
      </c>
      <c r="Q355" s="20" t="str">
        <f>IF('S.D. Paste sheet'!Q355="","",'S.D. Paste sheet'!Q355)</f>
        <v/>
      </c>
      <c r="R355" s="20" t="str">
        <f>IF('S.D. Paste sheet'!R355="","",'S.D. Paste sheet'!R355)</f>
        <v>MAHATMA GANDHI GOVT. SCHOOL BAR (214110)</v>
      </c>
      <c r="S355" s="20">
        <f>IF('S.D. Paste sheet'!S355="","",'S.D. Paste sheet'!S355)</f>
        <v>8200204302</v>
      </c>
      <c r="T355" s="20" t="str">
        <f>IF('S.D. Paste sheet'!T355="","",'S.D. Paste sheet'!T355)</f>
        <v>XXXX3279</v>
      </c>
      <c r="U355" s="20" t="str">
        <f>IF('S.D. Paste sheet'!U355="","",'S.D. Paste sheet'!U355)</f>
        <v>VGBPTSN</v>
      </c>
      <c r="V355" s="20">
        <f>IF('S.D. Paste sheet'!V355="","",'S.D. Paste sheet'!V355)</f>
        <v>9950375819</v>
      </c>
      <c r="W355" s="20" t="str">
        <f>IF('S.D. Paste sheet'!W355="","",'S.D. Paste sheet'!W355)</f>
        <v>MEGHWALO KA BAS,JAITARAN,SINLA,306308</v>
      </c>
      <c r="X355" s="20">
        <f>IF('S.D. Paste sheet'!X355="","",'S.D. Paste sheet'!X355)</f>
        <v>33000</v>
      </c>
      <c r="Y355" s="20" t="str">
        <f>IF('S.D. Paste sheet'!Y355="","",'S.D. Paste sheet'!Y355)</f>
        <v>N</v>
      </c>
      <c r="Z355" s="20" t="str">
        <f>IF('S.D. Paste sheet'!Z355="","",'S.D. Paste sheet'!Z355)</f>
        <v>N</v>
      </c>
      <c r="AA355" s="20" t="str">
        <f>IF('S.D. Paste sheet'!AA355="","",'S.D. Paste sheet'!AA355)</f>
        <v>No</v>
      </c>
      <c r="AB355" s="20">
        <f>IF('S.D. Paste sheet'!AB355="","",'S.D. Paste sheet'!AB355)</f>
        <v>15</v>
      </c>
      <c r="AC355" s="20" t="str">
        <f>IF('S.D. Paste sheet'!AC355="","",'S.D. Paste sheet'!AC355)</f>
        <v>None</v>
      </c>
      <c r="AD355" s="20">
        <f>IF('S.D. Paste sheet'!AD355="","",'S.D. Paste sheet'!AD355)</f>
        <v>0.2</v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 ht="30">
      <c r="A356" s="20">
        <f>IF('S.D. Paste sheet'!A356="","",'S.D. Paste sheet'!A356)</f>
        <v>10</v>
      </c>
      <c r="B356" s="20" t="str">
        <f>IF('S.D. Paste sheet'!B356="","",'S.D. Paste sheet'!B356)</f>
        <v>A</v>
      </c>
      <c r="C356" s="20">
        <f>IF('S.D. Paste sheet'!C356="","",'S.D. Paste sheet'!C356)</f>
        <v>863</v>
      </c>
      <c r="D356" s="20">
        <f>IF('S.D. Paste sheet'!D356="","",'S.D. Paste sheet'!D356)</f>
        <v>41829</v>
      </c>
      <c r="E356" s="20" t="str">
        <f>IF('S.D. Paste sheet'!E356="","",UPPER('S.D. Paste sheet'!E356))</f>
        <v>SUNITA BHATI</v>
      </c>
      <c r="F356" s="20" t="str">
        <f>IF('S.D. Paste sheet'!F356="","",'S.D. Paste sheet'!F356)</f>
        <v/>
      </c>
      <c r="G356" s="20" t="str">
        <f>IF('S.D. Paste sheet'!G356="","",UPPER('S.D. Paste sheet'!G356))</f>
        <v>RAMLAL BHATI</v>
      </c>
      <c r="H356" s="20" t="str">
        <f>IF('S.D. Paste sheet'!H356="","",UPPER('S.D. Paste sheet'!H356))</f>
        <v>PREM DEVI</v>
      </c>
      <c r="I356" s="20" t="str">
        <f>IF('S.D. Paste sheet'!I356="","",'S.D. Paste sheet'!I356)</f>
        <v>F</v>
      </c>
      <c r="J356" s="20">
        <f>IF('S.D. Paste sheet'!J356="","",'S.D. Paste sheet'!J356)</f>
        <v>38998</v>
      </c>
      <c r="K356" s="20">
        <f>IF('S.D. Paste sheet'!K356="","",'S.D. Paste sheet'!K356)</f>
        <v>1040</v>
      </c>
      <c r="L356" s="20" t="str">
        <f>IF('S.D. Paste sheet'!L356="","",'S.D. Paste sheet'!L356)</f>
        <v/>
      </c>
      <c r="M356" s="20">
        <f>IF('S.D. Paste sheet'!M356="","",'S.D. Paste sheet'!M356)</f>
        <v>81</v>
      </c>
      <c r="N356" s="20">
        <f>IF('S.D. Paste sheet'!N356="","",'S.D. Paste sheet'!N356)</f>
        <v>76</v>
      </c>
      <c r="O356" s="20" t="str">
        <f>IF('S.D. Paste sheet'!O356="","",'S.D. Paste sheet'!O356)</f>
        <v>OBC</v>
      </c>
      <c r="P356" s="20" t="str">
        <f>IF('S.D. Paste sheet'!P356="","",'S.D. Paste sheet'!P356)</f>
        <v>Hindu</v>
      </c>
      <c r="Q356" s="20" t="str">
        <f>IF('S.D. Paste sheet'!Q356="","",'S.D. Paste sheet'!Q356)</f>
        <v/>
      </c>
      <c r="R356" s="20" t="str">
        <f>IF('S.D. Paste sheet'!R356="","",'S.D. Paste sheet'!R356)</f>
        <v>MAHATMA GANDHI GOVT. SCHOOL BAR (214110)</v>
      </c>
      <c r="S356" s="20">
        <f>IF('S.D. Paste sheet'!S356="","",'S.D. Paste sheet'!S356)</f>
        <v>8200204302</v>
      </c>
      <c r="T356" s="20" t="str">
        <f>IF('S.D. Paste sheet'!T356="","",'S.D. Paste sheet'!T356)</f>
        <v>XXXX3728</v>
      </c>
      <c r="U356" s="20" t="str">
        <f>IF('S.D. Paste sheet'!U356="","",'S.D. Paste sheet'!U356)</f>
        <v/>
      </c>
      <c r="V356" s="20">
        <f>IF('S.D. Paste sheet'!V356="","",'S.D. Paste sheet'!V356)</f>
        <v>7877980694</v>
      </c>
      <c r="W356" s="20" t="str">
        <f>IF('S.D. Paste sheet'!W356="","",'S.D. Paste sheet'!W356)</f>
        <v>dholidhed,raipur,biratiya kala,306105</v>
      </c>
      <c r="X356" s="20">
        <f>IF('S.D. Paste sheet'!X356="","",'S.D. Paste sheet'!X356)</f>
        <v>48000</v>
      </c>
      <c r="Y356" s="20" t="str">
        <f>IF('S.D. Paste sheet'!Y356="","",'S.D. Paste sheet'!Y356)</f>
        <v>N</v>
      </c>
      <c r="Z356" s="20" t="str">
        <f>IF('S.D. Paste sheet'!Z356="","",'S.D. Paste sheet'!Z356)</f>
        <v>Y</v>
      </c>
      <c r="AA356" s="20" t="str">
        <f>IF('S.D. Paste sheet'!AA356="","",'S.D. Paste sheet'!AA356)</f>
        <v>No</v>
      </c>
      <c r="AB356" s="20">
        <f>IF('S.D. Paste sheet'!AB356="","",'S.D. Paste sheet'!AB356)</f>
        <v>16</v>
      </c>
      <c r="AC356" s="20" t="str">
        <f>IF('S.D. Paste sheet'!AC356="","",'S.D. Paste sheet'!AC356)</f>
        <v>None</v>
      </c>
      <c r="AD356" s="20">
        <f>IF('S.D. Paste sheet'!AD356="","",'S.D. Paste sheet'!AD356)</f>
        <v>0.4</v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 ht="30">
      <c r="A357" s="20">
        <f>IF('S.D. Paste sheet'!A357="","",'S.D. Paste sheet'!A357)</f>
        <v>10</v>
      </c>
      <c r="B357" s="20" t="str">
        <f>IF('S.D. Paste sheet'!B357="","",'S.D. Paste sheet'!B357)</f>
        <v>A</v>
      </c>
      <c r="C357" s="20">
        <f>IF('S.D. Paste sheet'!C357="","",'S.D. Paste sheet'!C357)</f>
        <v>907</v>
      </c>
      <c r="D357" s="20">
        <f>IF('S.D. Paste sheet'!D357="","",'S.D. Paste sheet'!D357)</f>
        <v>43283</v>
      </c>
      <c r="E357" s="20" t="str">
        <f>IF('S.D. Paste sheet'!E357="","",UPPER('S.D. Paste sheet'!E357))</f>
        <v>SUNITA NUT</v>
      </c>
      <c r="F357" s="20" t="str">
        <f>IF('S.D. Paste sheet'!F357="","",'S.D. Paste sheet'!F357)</f>
        <v/>
      </c>
      <c r="G357" s="20" t="str">
        <f>IF('S.D. Paste sheet'!G357="","",UPPER('S.D. Paste sheet'!G357))</f>
        <v>PARASMAL NUT</v>
      </c>
      <c r="H357" s="20" t="str">
        <f>IF('S.D. Paste sheet'!H357="","",UPPER('S.D. Paste sheet'!H357))</f>
        <v>MANJU DEVI</v>
      </c>
      <c r="I357" s="20" t="str">
        <f>IF('S.D. Paste sheet'!I357="","",'S.D. Paste sheet'!I357)</f>
        <v>F</v>
      </c>
      <c r="J357" s="20">
        <f>IF('S.D. Paste sheet'!J357="","",'S.D. Paste sheet'!J357)</f>
        <v>38737</v>
      </c>
      <c r="K357" s="20">
        <f>IF('S.D. Paste sheet'!K357="","",'S.D. Paste sheet'!K357)</f>
        <v>1041</v>
      </c>
      <c r="L357" s="20" t="str">
        <f>IF('S.D. Paste sheet'!L357="","",'S.D. Paste sheet'!L357)</f>
        <v/>
      </c>
      <c r="M357" s="20">
        <f>IF('S.D. Paste sheet'!M357="","",'S.D. Paste sheet'!M357)</f>
        <v>81</v>
      </c>
      <c r="N357" s="20">
        <f>IF('S.D. Paste sheet'!N357="","",'S.D. Paste sheet'!N357)</f>
        <v>71</v>
      </c>
      <c r="O357" s="20" t="str">
        <f>IF('S.D. Paste sheet'!O357="","",'S.D. Paste sheet'!O357)</f>
        <v>SC</v>
      </c>
      <c r="P357" s="20" t="str">
        <f>IF('S.D. Paste sheet'!P357="","",'S.D. Paste sheet'!P357)</f>
        <v>Hindu</v>
      </c>
      <c r="Q357" s="20" t="str">
        <f>IF('S.D. Paste sheet'!Q357="","",'S.D. Paste sheet'!Q357)</f>
        <v/>
      </c>
      <c r="R357" s="20" t="str">
        <f>IF('S.D. Paste sheet'!R357="","",'S.D. Paste sheet'!R357)</f>
        <v>MAHATMA GANDHI GOVT. SCHOOL BAR (214110)</v>
      </c>
      <c r="S357" s="20">
        <f>IF('S.D. Paste sheet'!S357="","",'S.D. Paste sheet'!S357)</f>
        <v>8200204302</v>
      </c>
      <c r="T357" s="20" t="str">
        <f>IF('S.D. Paste sheet'!T357="","",'S.D. Paste sheet'!T357)</f>
        <v>XXXX2372</v>
      </c>
      <c r="U357" s="20" t="str">
        <f>IF('S.D. Paste sheet'!U357="","",'S.D. Paste sheet'!U357)</f>
        <v/>
      </c>
      <c r="V357" s="20">
        <f>IF('S.D. Paste sheet'!V357="","",'S.D. Paste sheet'!V357)</f>
        <v>9660427679</v>
      </c>
      <c r="W357" s="20" t="str">
        <f>IF('S.D. Paste sheet'!W357="","",'S.D. Paste sheet'!W357)</f>
        <v>BALAIKHERA,BEAWER,BALAIKHERA,305921</v>
      </c>
      <c r="X357" s="20">
        <f>IF('S.D. Paste sheet'!X357="","",'S.D. Paste sheet'!X357)</f>
        <v>36000</v>
      </c>
      <c r="Y357" s="20" t="str">
        <f>IF('S.D. Paste sheet'!Y357="","",'S.D. Paste sheet'!Y357)</f>
        <v>N</v>
      </c>
      <c r="Z357" s="20" t="str">
        <f>IF('S.D. Paste sheet'!Z357="","",'S.D. Paste sheet'!Z357)</f>
        <v>N</v>
      </c>
      <c r="AA357" s="20" t="str">
        <f>IF('S.D. Paste sheet'!AA357="","",'S.D. Paste sheet'!AA357)</f>
        <v>No</v>
      </c>
      <c r="AB357" s="20">
        <f>IF('S.D. Paste sheet'!AB357="","",'S.D. Paste sheet'!AB357)</f>
        <v>16</v>
      </c>
      <c r="AC357" s="20" t="str">
        <f>IF('S.D. Paste sheet'!AC357="","",'S.D. Paste sheet'!AC357)</f>
        <v>None</v>
      </c>
      <c r="AD357" s="20">
        <f>IF('S.D. Paste sheet'!AD357="","",'S.D. Paste sheet'!AD357)</f>
        <v>40</v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 ht="30">
      <c r="A358" s="20">
        <f>IF('S.D. Paste sheet'!A358="","",'S.D. Paste sheet'!A358)</f>
        <v>10</v>
      </c>
      <c r="B358" s="20" t="str">
        <f>IF('S.D. Paste sheet'!B358="","",'S.D. Paste sheet'!B358)</f>
        <v>A</v>
      </c>
      <c r="C358" s="20">
        <f>IF('S.D. Paste sheet'!C358="","",'S.D. Paste sheet'!C358)</f>
        <v>910</v>
      </c>
      <c r="D358" s="20">
        <f>IF('S.D. Paste sheet'!D358="","",'S.D. Paste sheet'!D358)</f>
        <v>42917</v>
      </c>
      <c r="E358" s="20" t="str">
        <f>IF('S.D. Paste sheet'!E358="","",UPPER('S.D. Paste sheet'!E358))</f>
        <v>TINA CHOUHAN</v>
      </c>
      <c r="F358" s="20" t="str">
        <f>IF('S.D. Paste sheet'!F358="","",'S.D. Paste sheet'!F358)</f>
        <v/>
      </c>
      <c r="G358" s="20" t="str">
        <f>IF('S.D. Paste sheet'!G358="","",UPPER('S.D. Paste sheet'!G358))</f>
        <v>NEM SINGH</v>
      </c>
      <c r="H358" s="20" t="str">
        <f>IF('S.D. Paste sheet'!H358="","",UPPER('S.D. Paste sheet'!H358))</f>
        <v>LEELA DEVI</v>
      </c>
      <c r="I358" s="20" t="str">
        <f>IF('S.D. Paste sheet'!I358="","",'S.D. Paste sheet'!I358)</f>
        <v>F</v>
      </c>
      <c r="J358" s="20">
        <f>IF('S.D. Paste sheet'!J358="","",'S.D. Paste sheet'!J358)</f>
        <v>38641</v>
      </c>
      <c r="K358" s="20">
        <f>IF('S.D. Paste sheet'!K358="","",'S.D. Paste sheet'!K358)</f>
        <v>1042</v>
      </c>
      <c r="L358" s="20" t="str">
        <f>IF('S.D. Paste sheet'!L358="","",'S.D. Paste sheet'!L358)</f>
        <v/>
      </c>
      <c r="M358" s="20">
        <f>IF('S.D. Paste sheet'!M358="","",'S.D. Paste sheet'!M358)</f>
        <v>81</v>
      </c>
      <c r="N358" s="20">
        <f>IF('S.D. Paste sheet'!N358="","",'S.D. Paste sheet'!N358)</f>
        <v>68</v>
      </c>
      <c r="O358" s="20" t="str">
        <f>IF('S.D. Paste sheet'!O358="","",'S.D. Paste sheet'!O358)</f>
        <v>OBC</v>
      </c>
      <c r="P358" s="20" t="str">
        <f>IF('S.D. Paste sheet'!P358="","",'S.D. Paste sheet'!P358)</f>
        <v>Hindu</v>
      </c>
      <c r="Q358" s="20" t="str">
        <f>IF('S.D. Paste sheet'!Q358="","",'S.D. Paste sheet'!Q358)</f>
        <v/>
      </c>
      <c r="R358" s="20" t="str">
        <f>IF('S.D. Paste sheet'!R358="","",'S.D. Paste sheet'!R358)</f>
        <v>MAHATMA GANDHI GOVT. SCHOOL BAR (214110)</v>
      </c>
      <c r="S358" s="20">
        <f>IF('S.D. Paste sheet'!S358="","",'S.D. Paste sheet'!S358)</f>
        <v>8200204302</v>
      </c>
      <c r="T358" s="20" t="str">
        <f>IF('S.D. Paste sheet'!T358="","",'S.D. Paste sheet'!T358)</f>
        <v>XXXX5682</v>
      </c>
      <c r="U358" s="20" t="str">
        <f>IF('S.D. Paste sheet'!U358="","",'S.D. Paste sheet'!U358)</f>
        <v/>
      </c>
      <c r="V358" s="20">
        <f>IF('S.D. Paste sheet'!V358="","",'S.D. Paste sheet'!V358)</f>
        <v>7665916811</v>
      </c>
      <c r="W358" s="20" t="str">
        <f>IF('S.D. Paste sheet'!W358="","",'S.D. Paste sheet'!W358)</f>
        <v>LUCKY TALAB,RAIPUR,RAIPUR,306105</v>
      </c>
      <c r="X358" s="20">
        <f>IF('S.D. Paste sheet'!X358="","",'S.D. Paste sheet'!X358)</f>
        <v>42000</v>
      </c>
      <c r="Y358" s="20" t="str">
        <f>IF('S.D. Paste sheet'!Y358="","",'S.D. Paste sheet'!Y358)</f>
        <v>N</v>
      </c>
      <c r="Z358" s="20" t="str">
        <f>IF('S.D. Paste sheet'!Z358="","",'S.D. Paste sheet'!Z358)</f>
        <v>N</v>
      </c>
      <c r="AA358" s="20" t="str">
        <f>IF('S.D. Paste sheet'!AA358="","",'S.D. Paste sheet'!AA358)</f>
        <v>No</v>
      </c>
      <c r="AB358" s="20">
        <f>IF('S.D. Paste sheet'!AB358="","",'S.D. Paste sheet'!AB358)</f>
        <v>17</v>
      </c>
      <c r="AC358" s="20" t="str">
        <f>IF('S.D. Paste sheet'!AC358="","",'S.D. Paste sheet'!AC358)</f>
        <v>None</v>
      </c>
      <c r="AD358" s="20">
        <f>IF('S.D. Paste sheet'!AD358="","",'S.D. Paste sheet'!AD358)</f>
        <v>7</v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 ht="30">
      <c r="A359" s="20">
        <f>IF('S.D. Paste sheet'!A359="","",'S.D. Paste sheet'!A359)</f>
        <v>10</v>
      </c>
      <c r="B359" s="20" t="str">
        <f>IF('S.D. Paste sheet'!B359="","",'S.D. Paste sheet'!B359)</f>
        <v>A</v>
      </c>
      <c r="C359" s="20">
        <f>IF('S.D. Paste sheet'!C359="","",'S.D. Paste sheet'!C359)</f>
        <v>649</v>
      </c>
      <c r="D359" s="20">
        <f>IF('S.D. Paste sheet'!D359="","",'S.D. Paste sheet'!D359)</f>
        <v>43661</v>
      </c>
      <c r="E359" s="20" t="str">
        <f>IF('S.D. Paste sheet'!E359="","",UPPER('S.D. Paste sheet'!E359))</f>
        <v>USHA KEER</v>
      </c>
      <c r="F359" s="20" t="str">
        <f>IF('S.D. Paste sheet'!F359="","",'S.D. Paste sheet'!F359)</f>
        <v/>
      </c>
      <c r="G359" s="20" t="str">
        <f>IF('S.D. Paste sheet'!G359="","",UPPER('S.D. Paste sheet'!G359))</f>
        <v>MAHADEV PRASAD</v>
      </c>
      <c r="H359" s="20" t="str">
        <f>IF('S.D. Paste sheet'!H359="","",UPPER('S.D. Paste sheet'!H359))</f>
        <v>DEVI</v>
      </c>
      <c r="I359" s="20" t="str">
        <f>IF('S.D. Paste sheet'!I359="","",'S.D. Paste sheet'!I359)</f>
        <v>F</v>
      </c>
      <c r="J359" s="20">
        <f>IF('S.D. Paste sheet'!J359="","",'S.D. Paste sheet'!J359)</f>
        <v>38624</v>
      </c>
      <c r="K359" s="20">
        <f>IF('S.D. Paste sheet'!K359="","",'S.D. Paste sheet'!K359)</f>
        <v>1043</v>
      </c>
      <c r="L359" s="20" t="str">
        <f>IF('S.D. Paste sheet'!L359="","",'S.D. Paste sheet'!L359)</f>
        <v/>
      </c>
      <c r="M359" s="20">
        <f>IF('S.D. Paste sheet'!M359="","",'S.D. Paste sheet'!M359)</f>
        <v>81</v>
      </c>
      <c r="N359" s="20">
        <f>IF('S.D. Paste sheet'!N359="","",'S.D. Paste sheet'!N359)</f>
        <v>67</v>
      </c>
      <c r="O359" s="20" t="str">
        <f>IF('S.D. Paste sheet'!O359="","",'S.D. Paste sheet'!O359)</f>
        <v>OBC</v>
      </c>
      <c r="P359" s="20" t="str">
        <f>IF('S.D. Paste sheet'!P359="","",'S.D. Paste sheet'!P359)</f>
        <v>Hindu</v>
      </c>
      <c r="Q359" s="20" t="str">
        <f>IF('S.D. Paste sheet'!Q359="","",'S.D. Paste sheet'!Q359)</f>
        <v/>
      </c>
      <c r="R359" s="20" t="str">
        <f>IF('S.D. Paste sheet'!R359="","",'S.D. Paste sheet'!R359)</f>
        <v>MAHATMA GANDHI GOVT. SCHOOL BAR (214110)</v>
      </c>
      <c r="S359" s="20">
        <f>IF('S.D. Paste sheet'!S359="","",'S.D. Paste sheet'!S359)</f>
        <v>8200204302</v>
      </c>
      <c r="T359" s="20" t="str">
        <f>IF('S.D. Paste sheet'!T359="","",'S.D. Paste sheet'!T359)</f>
        <v>XXXX8290</v>
      </c>
      <c r="U359" s="20" t="str">
        <f>IF('S.D. Paste sheet'!U359="","",'S.D. Paste sheet'!U359)</f>
        <v>YAIOGBS</v>
      </c>
      <c r="V359" s="20">
        <f>IF('S.D. Paste sheet'!V359="","",'S.D. Paste sheet'!V359)</f>
        <v>9829412763</v>
      </c>
      <c r="W359" s="20" t="str">
        <f>IF('S.D. Paste sheet'!W359="","",'S.D. Paste sheet'!W359)</f>
        <v>KEERO KA BASS,BAR,BAR,306105</v>
      </c>
      <c r="X359" s="20">
        <f>IF('S.D. Paste sheet'!X359="","",'S.D. Paste sheet'!X359)</f>
        <v>42000</v>
      </c>
      <c r="Y359" s="20" t="str">
        <f>IF('S.D. Paste sheet'!Y359="","",'S.D. Paste sheet'!Y359)</f>
        <v>N</v>
      </c>
      <c r="Z359" s="20" t="str">
        <f>IF('S.D. Paste sheet'!Z359="","",'S.D. Paste sheet'!Z359)</f>
        <v>N</v>
      </c>
      <c r="AA359" s="20" t="str">
        <f>IF('S.D. Paste sheet'!AA359="","",'S.D. Paste sheet'!AA359)</f>
        <v>No</v>
      </c>
      <c r="AB359" s="20">
        <f>IF('S.D. Paste sheet'!AB359="","",'S.D. Paste sheet'!AB359)</f>
        <v>17</v>
      </c>
      <c r="AC359" s="20" t="str">
        <f>IF('S.D. Paste sheet'!AC359="","",'S.D. Paste sheet'!AC359)</f>
        <v>None</v>
      </c>
      <c r="AD359" s="20">
        <f>IF('S.D. Paste sheet'!AD359="","",'S.D. Paste sheet'!AD359)</f>
        <v>2</v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 ht="30">
      <c r="A360" s="20">
        <f>IF('S.D. Paste sheet'!A360="","",'S.D. Paste sheet'!A360)</f>
        <v>10</v>
      </c>
      <c r="B360" s="20" t="str">
        <f>IF('S.D. Paste sheet'!B360="","",'S.D. Paste sheet'!B360)</f>
        <v>A</v>
      </c>
      <c r="C360" s="20">
        <f>IF('S.D. Paste sheet'!C360="","",'S.D. Paste sheet'!C360)</f>
        <v>218</v>
      </c>
      <c r="D360" s="20">
        <f>IF('S.D. Paste sheet'!D360="","",'S.D. Paste sheet'!D360)</f>
        <v>41873</v>
      </c>
      <c r="E360" s="20" t="str">
        <f>IF('S.D. Paste sheet'!E360="","",UPPER('S.D. Paste sheet'!E360))</f>
        <v>YASMIN BANO</v>
      </c>
      <c r="F360" s="20" t="str">
        <f>IF('S.D. Paste sheet'!F360="","",'S.D. Paste sheet'!F360)</f>
        <v/>
      </c>
      <c r="G360" s="20" t="str">
        <f>IF('S.D. Paste sheet'!G360="","",UPPER('S.D. Paste sheet'!G360))</f>
        <v>ASKAR SHAH</v>
      </c>
      <c r="H360" s="20" t="str">
        <f>IF('S.D. Paste sheet'!H360="","",UPPER('S.D. Paste sheet'!H360))</f>
        <v>BANO</v>
      </c>
      <c r="I360" s="20" t="str">
        <f>IF('S.D. Paste sheet'!I360="","",'S.D. Paste sheet'!I360)</f>
        <v>F</v>
      </c>
      <c r="J360" s="20">
        <f>IF('S.D. Paste sheet'!J360="","",'S.D. Paste sheet'!J360)</f>
        <v>38936</v>
      </c>
      <c r="K360" s="20">
        <f>IF('S.D. Paste sheet'!K360="","",'S.D. Paste sheet'!K360)</f>
        <v>1044</v>
      </c>
      <c r="L360" s="20" t="str">
        <f>IF('S.D. Paste sheet'!L360="","",'S.D. Paste sheet'!L360)</f>
        <v/>
      </c>
      <c r="M360" s="20">
        <f>IF('S.D. Paste sheet'!M360="","",'S.D. Paste sheet'!M360)</f>
        <v>81</v>
      </c>
      <c r="N360" s="20">
        <f>IF('S.D. Paste sheet'!N360="","",'S.D. Paste sheet'!N360)</f>
        <v>28</v>
      </c>
      <c r="O360" s="20" t="str">
        <f>IF('S.D. Paste sheet'!O360="","",'S.D. Paste sheet'!O360)</f>
        <v>OBC</v>
      </c>
      <c r="P360" s="20" t="str">
        <f>IF('S.D. Paste sheet'!P360="","",'S.D. Paste sheet'!P360)</f>
        <v>Muslim</v>
      </c>
      <c r="Q360" s="20" t="str">
        <f>IF('S.D. Paste sheet'!Q360="","",'S.D. Paste sheet'!Q360)</f>
        <v/>
      </c>
      <c r="R360" s="20" t="str">
        <f>IF('S.D. Paste sheet'!R360="","",'S.D. Paste sheet'!R360)</f>
        <v>MAHATMA GANDHI GOVT. SCHOOL BAR (214110)</v>
      </c>
      <c r="S360" s="20">
        <f>IF('S.D. Paste sheet'!S360="","",'S.D. Paste sheet'!S360)</f>
        <v>8200204302</v>
      </c>
      <c r="T360" s="20" t="str">
        <f>IF('S.D. Paste sheet'!T360="","",'S.D. Paste sheet'!T360)</f>
        <v>XXXX9093</v>
      </c>
      <c r="U360" s="20" t="str">
        <f>IF('S.D. Paste sheet'!U360="","",'S.D. Paste sheet'!U360)</f>
        <v>YAOOKWF</v>
      </c>
      <c r="V360" s="20">
        <f>IF('S.D. Paste sheet'!V360="","",'S.D. Paste sheet'!V360)</f>
        <v>9928049530</v>
      </c>
      <c r="W360" s="20" t="str">
        <f>IF('S.D. Paste sheet'!W360="","",'S.D. Paste sheet'!W360)</f>
        <v>Miyan magri,Raipur,Bar,306105</v>
      </c>
      <c r="X360" s="20">
        <f>IF('S.D. Paste sheet'!X360="","",'S.D. Paste sheet'!X360)</f>
        <v>42000</v>
      </c>
      <c r="Y360" s="20" t="str">
        <f>IF('S.D. Paste sheet'!Y360="","",'S.D. Paste sheet'!Y360)</f>
        <v>N</v>
      </c>
      <c r="Z360" s="20" t="str">
        <f>IF('S.D. Paste sheet'!Z360="","",'S.D. Paste sheet'!Z360)</f>
        <v>N</v>
      </c>
      <c r="AA360" s="20" t="str">
        <f>IF('S.D. Paste sheet'!AA360="","",'S.D. Paste sheet'!AA360)</f>
        <v>Yes</v>
      </c>
      <c r="AB360" s="20">
        <f>IF('S.D. Paste sheet'!AB360="","",'S.D. Paste sheet'!AB360)</f>
        <v>16</v>
      </c>
      <c r="AC360" s="20" t="str">
        <f>IF('S.D. Paste sheet'!AC360="","",'S.D. Paste sheet'!AC360)</f>
        <v>None</v>
      </c>
      <c r="AD360" s="20">
        <f>IF('S.D. Paste sheet'!AD360="","",'S.D. Paste sheet'!AD360)</f>
        <v>0</v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IF(AND($AJ$1=8,$A387=8),A387,"")</f>
        <v/>
      </c>
      <c r="AH387" s="25" t="str">
        <f t="shared" ref="AH387:AH450" si="196">IF(AND($AJ$1=8,$A387=8),B387,"")</f>
        <v/>
      </c>
      <c r="AI387" s="25" t="str">
        <f t="shared" ref="AI387:AI450" si="197">IF(AND($AJ$1=8,$A387=8),C387,"")</f>
        <v/>
      </c>
      <c r="AJ387" s="25" t="str">
        <f t="shared" ref="AJ387:AJ450" si="198">IF(AND($AJ$1=8,$A387=8),D387,"")</f>
        <v/>
      </c>
      <c r="AK387" s="25" t="str">
        <f t="shared" ref="AK387:AK450" si="199">IF(AND($AJ$1=8,$A387=8),E387,"")</f>
        <v/>
      </c>
      <c r="AL387" s="25" t="str">
        <f t="shared" ref="AL387:AL450" si="200">IF(AND($AJ$1=8,$A387=8),F387,"")</f>
        <v/>
      </c>
      <c r="AM387" s="25" t="str">
        <f t="shared" ref="AM387:AM450" si="201">IF(AND($AJ$1=8,$A387=8),G387,"")</f>
        <v/>
      </c>
      <c r="AN387" s="25" t="str">
        <f t="shared" ref="AN387:AN450" si="202">IF(AND($AJ$1=8,$A387=8),H387,"")</f>
        <v/>
      </c>
      <c r="AO387" s="25" t="str">
        <f t="shared" ref="AO387:AO450" si="203">IF(AND($AJ$1=8,$A387=8),I387,"")</f>
        <v/>
      </c>
      <c r="AP387" s="25" t="str">
        <f t="shared" ref="AP387:AP450" si="204">IF(AND($AJ$1=8,$A387=8),J387,"")</f>
        <v/>
      </c>
      <c r="AQ387" s="25" t="str">
        <f t="shared" ref="AQ387:AQ450" si="205">IF(AND($AJ$1=8,$A387=8),K387,"")</f>
        <v/>
      </c>
      <c r="AR387" s="25" t="str">
        <f t="shared" ref="AR387:AR450" si="206">IF(AND($AJ$1=8,$A387=8),L387,"")</f>
        <v/>
      </c>
      <c r="AS387" s="25" t="str">
        <f t="shared" ref="AS387:AS450" si="207">IF(AND($AJ$1=8,$A387=8),M387,"")</f>
        <v/>
      </c>
      <c r="AT387" s="25" t="str">
        <f t="shared" ref="AT387:AT450" si="208">IF(AND($AJ$1=8,$A387=8),N387,"")</f>
        <v/>
      </c>
      <c r="AU387" s="25" t="str">
        <f t="shared" ref="AU387:AU450" si="209">IF(AND($AJ$1=8,$A387=8),O387,"")</f>
        <v/>
      </c>
      <c r="AV387" s="25" t="str">
        <f t="shared" ref="AV387:AV450" si="210">IF(AND($AJ$1=8,$A387=8),P387,"")</f>
        <v/>
      </c>
      <c r="AX387" t="str">
        <f>IF(BC387="","",IF(BC387&gt;0,COUNT($AY$2:AY387),""))</f>
        <v/>
      </c>
      <c r="AY387" s="25" t="str">
        <f t="shared" ref="AY387:AY450" si="211">IF(AND($BB$1=8,$A387=8,$BC$1=B387),A387,"")</f>
        <v/>
      </c>
      <c r="AZ387" s="25" t="str">
        <f t="shared" ref="AZ387:AZ450" si="212">IF(AND($BB$1=8,$A387=8,$BC$1=$B387),B387,"")</f>
        <v/>
      </c>
      <c r="BA387" s="25" t="str">
        <f t="shared" ref="BA387:BA450" si="213">IF(AND($BB$1=8,$A387=8,$BC$1=$B387),C387,"")</f>
        <v/>
      </c>
      <c r="BB387" s="25" t="str">
        <f t="shared" ref="BB387:BB450" si="214">IF(AND($BB$1=8,$A387=8,$BC$1=$B387),D387,"")</f>
        <v/>
      </c>
      <c r="BC387" s="25" t="str">
        <f t="shared" ref="BC387:BC450" si="215">IF(AND($BB$1=8,$A387=8,$BC$1=$B387),E387,"")</f>
      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IF(AND($BB$1=8,$A387=8,$BC$1=$B387),G387,"")</f>
        <v/>
      </c>
      <c r="BF387" s="25" t="str">
        <f t="shared" ref="BF387:BF450" si="218">IF(AND($BB$1=8,$A387=8,$BC$1=$B387),H387,"")</f>
        <v/>
      </c>
      <c r="BG387" s="25" t="str">
        <f t="shared" ref="BG387:BG450" si="219">IF(AND($BB$1=8,$A387=8,$BC$1=$B387),I387,"")</f>
        <v/>
      </c>
      <c r="BH387" s="25" t="str">
        <f t="shared" ref="BH387:BH450" si="220">IF(AND($BB$1=8,$A387=8,$BC$1=$B387),J387,"")</f>
        <v/>
      </c>
      <c r="BI387" s="25" t="str">
        <f t="shared" ref="BI387:BI450" si="221">IF(AND($BB$1=8,$A387=8,$BC$1=$B387),K387,"")</f>
        <v/>
      </c>
      <c r="BJ387" s="25" t="str">
        <f t="shared" ref="BJ387:BJ450" si="222">IF(AND($BB$1=8,$A387=8,$BC$1=$B387),L387,"")</f>
        <v/>
      </c>
      <c r="BK387" s="25" t="str">
        <f t="shared" ref="BK387:BK450" si="223">IF(AND($BB$1=8,$A387=8,$BC$1=$B387),M387,"")</f>
        <v/>
      </c>
      <c r="BL387" s="25" t="str">
        <f t="shared" ref="BL387:BL450" si="224">IF(AND($BB$1=8,$A387=8,$BC$1=$B387),N387,"")</f>
        <v/>
      </c>
      <c r="BM387" s="25" t="str">
        <f t="shared" ref="BM387:BM450" si="225">IF(AND($BB$1=8,$A387=8,$BC$1=$B387),O387,"")</f>
        <v/>
      </c>
      <c r="BN387" s="25" t="str">
        <f t="shared" ref="BN387:BN450" si="226">IF(AND($BB$1=8,$A387=8,$BC$1=$B387),P387,"")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IF(AND($AJ$1=8,$A451=8),A451,"")</f>
        <v/>
      </c>
      <c r="AH451" s="25" t="str">
        <f t="shared" ref="AH451:AH514" si="228">IF(AND($AJ$1=8,$A451=8),B451,"")</f>
        <v/>
      </c>
      <c r="AI451" s="25" t="str">
        <f t="shared" ref="AI451:AI514" si="229">IF(AND($AJ$1=8,$A451=8),C451,"")</f>
        <v/>
      </c>
      <c r="AJ451" s="25" t="str">
        <f t="shared" ref="AJ451:AJ514" si="230">IF(AND($AJ$1=8,$A451=8),D451,"")</f>
        <v/>
      </c>
      <c r="AK451" s="25" t="str">
        <f t="shared" ref="AK451:AK514" si="231">IF(AND($AJ$1=8,$A451=8),E451,"")</f>
        <v/>
      </c>
      <c r="AL451" s="25" t="str">
        <f t="shared" ref="AL451:AL514" si="232">IF(AND($AJ$1=8,$A451=8),F451,"")</f>
        <v/>
      </c>
      <c r="AM451" s="25" t="str">
        <f t="shared" ref="AM451:AM514" si="233">IF(AND($AJ$1=8,$A451=8),G451,"")</f>
        <v/>
      </c>
      <c r="AN451" s="25" t="str">
        <f t="shared" ref="AN451:AN514" si="234">IF(AND($AJ$1=8,$A451=8),H451,"")</f>
        <v/>
      </c>
      <c r="AO451" s="25" t="str">
        <f t="shared" ref="AO451:AO514" si="235">IF(AND($AJ$1=8,$A451=8),I451,"")</f>
        <v/>
      </c>
      <c r="AP451" s="25" t="str">
        <f t="shared" ref="AP451:AP514" si="236">IF(AND($AJ$1=8,$A451=8),J451,"")</f>
        <v/>
      </c>
      <c r="AQ451" s="25" t="str">
        <f t="shared" ref="AQ451:AQ514" si="237">IF(AND($AJ$1=8,$A451=8),K451,"")</f>
        <v/>
      </c>
      <c r="AR451" s="25" t="str">
        <f t="shared" ref="AR451:AR514" si="238">IF(AND($AJ$1=8,$A451=8),L451,"")</f>
        <v/>
      </c>
      <c r="AS451" s="25" t="str">
        <f t="shared" ref="AS451:AS514" si="239">IF(AND($AJ$1=8,$A451=8),M451,"")</f>
        <v/>
      </c>
      <c r="AT451" s="25" t="str">
        <f t="shared" ref="AT451:AT514" si="240">IF(AND($AJ$1=8,$A451=8),N451,"")</f>
        <v/>
      </c>
      <c r="AU451" s="25" t="str">
        <f t="shared" ref="AU451:AU514" si="241">IF(AND($AJ$1=8,$A451=8),O451,"")</f>
        <v/>
      </c>
      <c r="AV451" s="25" t="str">
        <f t="shared" ref="AV451:AV514" si="242">IF(AND($AJ$1=8,$A451=8),P451,"")</f>
        <v/>
      </c>
      <c r="AX451" t="str">
        <f>IF(BC451="","",IF(BC451&gt;0,COUNT($AY$2:AY451),""))</f>
        <v/>
      </c>
      <c r="AY451" s="25" t="str">
        <f t="shared" ref="AY451:AY514" si="243">IF(AND($BB$1=8,$A451=8,$BC$1=B451),A451,"")</f>
        <v/>
      </c>
      <c r="AZ451" s="25" t="str">
        <f t="shared" ref="AZ451:AZ514" si="244">IF(AND($BB$1=8,$A451=8,$BC$1=$B451),B451,"")</f>
        <v/>
      </c>
      <c r="BA451" s="25" t="str">
        <f t="shared" ref="BA451:BA514" si="245">IF(AND($BB$1=8,$A451=8,$BC$1=$B451),C451,"")</f>
        <v/>
      </c>
      <c r="BB451" s="25" t="str">
        <f t="shared" ref="BB451:BB514" si="246">IF(AND($BB$1=8,$A451=8,$BC$1=$B451),D451,"")</f>
        <v/>
      </c>
      <c r="BC451" s="25" t="str">
        <f t="shared" ref="BC451:BC514" si="247">IF(AND($BB$1=8,$A451=8,$BC$1=$B451),E451,"")</f>
        <v/>
      </c>
      <c r="BD451" s="25" t="str">
        <f t="shared" ref="BD451:BD514" si="248">IF(AND($BB$1=8,$A451=8,$BC$1=$B451),F451,"")</f>
        <v/>
      </c>
      <c r="BE451" s="25" t="str">
        <f t="shared" ref="BE451:BE514" si="249">IF(AND($BB$1=8,$A451=8,$BC$1=$B451),G451,"")</f>
        <v/>
      </c>
      <c r="BF451" s="25" t="str">
        <f t="shared" ref="BF451:BF514" si="250">IF(AND($BB$1=8,$A451=8,$BC$1=$B451),H451,"")</f>
        <v/>
      </c>
      <c r="BG451" s="25" t="str">
        <f t="shared" ref="BG451:BG514" si="251">IF(AND($BB$1=8,$A451=8,$BC$1=$B451),I451,"")</f>
        <v/>
      </c>
      <c r="BH451" s="25" t="str">
        <f t="shared" ref="BH451:BH514" si="252">IF(AND($BB$1=8,$A451=8,$BC$1=$B451),J451,"")</f>
        <v/>
      </c>
      <c r="BI451" s="25" t="str">
        <f t="shared" ref="BI451:BI514" si="253">IF(AND($BB$1=8,$A451=8,$BC$1=$B451),K451,"")</f>
        <v/>
      </c>
      <c r="BJ451" s="25" t="str">
        <f t="shared" ref="BJ451:BJ514" si="254">IF(AND($BB$1=8,$A451=8,$BC$1=$B451),L451,"")</f>
        <v/>
      </c>
      <c r="BK451" s="25" t="str">
        <f t="shared" ref="BK451:BK514" si="255">IF(AND($BB$1=8,$A451=8,$BC$1=$B451),M451,"")</f>
        <v/>
      </c>
      <c r="BL451" s="25" t="str">
        <f t="shared" ref="BL451:BL514" si="256">IF(AND($BB$1=8,$A451=8,$BC$1=$B451),N451,"")</f>
        <v/>
      </c>
      <c r="BM451" s="25" t="str">
        <f t="shared" ref="BM451:BM514" si="257">IF(AND($BB$1=8,$A451=8,$BC$1=$B451),O451,"")</f>
        <v/>
      </c>
      <c r="BN451" s="25" t="str">
        <f t="shared" ref="BN451:BN514" si="258">IF(AND($BB$1=8,$A451=8,$BC$1=$B451),P451,"")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IF(AND($AJ$1=8,$A515=8),A515,"")</f>
        <v/>
      </c>
      <c r="AH515" s="25" t="str">
        <f t="shared" ref="AH515:AH578" si="260">IF(AND($AJ$1=8,$A515=8),B515,"")</f>
        <v/>
      </c>
      <c r="AI515" s="25" t="str">
        <f t="shared" ref="AI515:AI578" si="261">IF(AND($AJ$1=8,$A515=8),C515,"")</f>
        <v/>
      </c>
      <c r="AJ515" s="25" t="str">
        <f t="shared" ref="AJ515:AJ578" si="262">IF(AND($AJ$1=8,$A515=8),D515,"")</f>
        <v/>
      </c>
      <c r="AK515" s="25" t="str">
        <f t="shared" ref="AK515:AK578" si="263">IF(AND($AJ$1=8,$A515=8),E515,"")</f>
        <v/>
      </c>
      <c r="AL515" s="25" t="str">
        <f t="shared" ref="AL515:AL578" si="264">IF(AND($AJ$1=8,$A515=8),F515,"")</f>
        <v/>
      </c>
      <c r="AM515" s="25" t="str">
        <f t="shared" ref="AM515:AM578" si="265">IF(AND($AJ$1=8,$A515=8),G515,"")</f>
        <v/>
      </c>
      <c r="AN515" s="25" t="str">
        <f t="shared" ref="AN515:AN578" si="266">IF(AND($AJ$1=8,$A515=8),H515,"")</f>
        <v/>
      </c>
      <c r="AO515" s="25" t="str">
        <f t="shared" ref="AO515:AO578" si="267">IF(AND($AJ$1=8,$A515=8),I515,"")</f>
        <v/>
      </c>
      <c r="AP515" s="25" t="str">
        <f t="shared" ref="AP515:AP578" si="268">IF(AND($AJ$1=8,$A515=8),J515,"")</f>
        <v/>
      </c>
      <c r="AQ515" s="25" t="str">
        <f t="shared" ref="AQ515:AQ578" si="269">IF(AND($AJ$1=8,$A515=8),K515,"")</f>
        <v/>
      </c>
      <c r="AR515" s="25" t="str">
        <f t="shared" ref="AR515:AR578" si="270">IF(AND($AJ$1=8,$A515=8),L515,"")</f>
        <v/>
      </c>
      <c r="AS515" s="25" t="str">
        <f t="shared" ref="AS515:AS578" si="271">IF(AND($AJ$1=8,$A515=8),M515,"")</f>
        <v/>
      </c>
      <c r="AT515" s="25" t="str">
        <f t="shared" ref="AT515:AT578" si="272">IF(AND($AJ$1=8,$A515=8),N515,"")</f>
        <v/>
      </c>
      <c r="AU515" s="25" t="str">
        <f t="shared" ref="AU515:AU578" si="273">IF(AND($AJ$1=8,$A515=8),O515,"")</f>
        <v/>
      </c>
      <c r="AV515" s="25" t="str">
        <f t="shared" ref="AV515:AV578" si="274">IF(AND($AJ$1=8,$A515=8),P515,"")</f>
        <v/>
      </c>
      <c r="AX515" t="str">
        <f>IF(BC515="","",IF(BC515&gt;0,COUNT($AY$2:AY515),""))</f>
        <v/>
      </c>
      <c r="AY515" s="25" t="str">
        <f t="shared" ref="AY515:AY578" si="275">IF(AND($BB$1=8,$A515=8,$BC$1=B515),A515,"")</f>
        <v/>
      </c>
      <c r="AZ515" s="25" t="str">
        <f t="shared" ref="AZ515:AZ578" si="276">IF(AND($BB$1=8,$A515=8,$BC$1=$B515),B515,"")</f>
        <v/>
      </c>
      <c r="BA515" s="25" t="str">
        <f t="shared" ref="BA515:BA578" si="277">IF(AND($BB$1=8,$A515=8,$BC$1=$B515),C515,"")</f>
        <v/>
      </c>
      <c r="BB515" s="25" t="str">
        <f t="shared" ref="BB515:BB578" si="278">IF(AND($BB$1=8,$A515=8,$BC$1=$B515),D515,"")</f>
        <v/>
      </c>
      <c r="BC515" s="25" t="str">
        <f t="shared" ref="BC515:BC578" si="279">IF(AND($BB$1=8,$A515=8,$BC$1=$B515),E515,"")</f>
        <v/>
      </c>
      <c r="BD515" s="25" t="str">
        <f t="shared" ref="BD515:BD578" si="280">IF(AND($BB$1=8,$A515=8,$BC$1=$B515),F515,"")</f>
        <v/>
      </c>
      <c r="BE515" s="25" t="str">
        <f t="shared" ref="BE515:BE578" si="281">IF(AND($BB$1=8,$A515=8,$BC$1=$B515),G515,"")</f>
        <v/>
      </c>
      <c r="BF515" s="25" t="str">
        <f t="shared" ref="BF515:BF578" si="282">IF(AND($BB$1=8,$A515=8,$BC$1=$B515),H515,"")</f>
        <v/>
      </c>
      <c r="BG515" s="25" t="str">
        <f t="shared" ref="BG515:BG578" si="283">IF(AND($BB$1=8,$A515=8,$BC$1=$B515),I515,"")</f>
        <v/>
      </c>
      <c r="BH515" s="25" t="str">
        <f t="shared" ref="BH515:BH578" si="284">IF(AND($BB$1=8,$A515=8,$BC$1=$B515),J515,"")</f>
        <v/>
      </c>
      <c r="BI515" s="25" t="str">
        <f t="shared" ref="BI515:BI578" si="285">IF(AND($BB$1=8,$A515=8,$BC$1=$B515),K515,"")</f>
        <v/>
      </c>
      <c r="BJ515" s="25" t="str">
        <f t="shared" ref="BJ515:BJ578" si="286">IF(AND($BB$1=8,$A515=8,$BC$1=$B515),L515,"")</f>
        <v/>
      </c>
      <c r="BK515" s="25" t="str">
        <f t="shared" ref="BK515:BK578" si="287">IF(AND($BB$1=8,$A515=8,$BC$1=$B515),M515,"")</f>
        <v/>
      </c>
      <c r="BL515" s="25" t="str">
        <f t="shared" ref="BL515:BL578" si="288">IF(AND($BB$1=8,$A515=8,$BC$1=$B515),N515,"")</f>
        <v/>
      </c>
      <c r="BM515" s="25" t="str">
        <f t="shared" ref="BM515:BM578" si="289">IF(AND($BB$1=8,$A515=8,$BC$1=$B515),O515,"")</f>
        <v/>
      </c>
      <c r="BN515" s="25" t="str">
        <f t="shared" ref="BN515:BN578" si="290">IF(AND($BB$1=8,$A515=8,$BC$1=$B515),P515,"")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IF(AND($AJ$1=8,$A579=8),A579,"")</f>
        <v/>
      </c>
      <c r="AH579" s="25" t="str">
        <f t="shared" ref="AH579:AH642" si="292">IF(AND($AJ$1=8,$A579=8),B579,"")</f>
        <v/>
      </c>
      <c r="AI579" s="25" t="str">
        <f t="shared" ref="AI579:AI642" si="293">IF(AND($AJ$1=8,$A579=8),C579,"")</f>
        <v/>
      </c>
      <c r="AJ579" s="25" t="str">
        <f t="shared" ref="AJ579:AJ642" si="294">IF(AND($AJ$1=8,$A579=8),D579,"")</f>
        <v/>
      </c>
      <c r="AK579" s="25" t="str">
        <f t="shared" ref="AK579:AK642" si="295">IF(AND($AJ$1=8,$A579=8),E579,"")</f>
        <v/>
      </c>
      <c r="AL579" s="25" t="str">
        <f t="shared" ref="AL579:AL642" si="296">IF(AND($AJ$1=8,$A579=8),F579,"")</f>
        <v/>
      </c>
      <c r="AM579" s="25" t="str">
        <f t="shared" ref="AM579:AM642" si="297">IF(AND($AJ$1=8,$A579=8),G579,"")</f>
        <v/>
      </c>
      <c r="AN579" s="25" t="str">
        <f t="shared" ref="AN579:AN642" si="298">IF(AND($AJ$1=8,$A579=8),H579,"")</f>
        <v/>
      </c>
      <c r="AO579" s="25" t="str">
        <f t="shared" ref="AO579:AO642" si="299">IF(AND($AJ$1=8,$A579=8),I579,"")</f>
        <v/>
      </c>
      <c r="AP579" s="25" t="str">
        <f t="shared" ref="AP579:AP642" si="300">IF(AND($AJ$1=8,$A579=8),J579,"")</f>
        <v/>
      </c>
      <c r="AQ579" s="25" t="str">
        <f t="shared" ref="AQ579:AQ642" si="301">IF(AND($AJ$1=8,$A579=8),K579,"")</f>
        <v/>
      </c>
      <c r="AR579" s="25" t="str">
        <f t="shared" ref="AR579:AR642" si="302">IF(AND($AJ$1=8,$A579=8),L579,"")</f>
        <v/>
      </c>
      <c r="AS579" s="25" t="str">
        <f t="shared" ref="AS579:AS642" si="303">IF(AND($AJ$1=8,$A579=8),M579,"")</f>
        <v/>
      </c>
      <c r="AT579" s="25" t="str">
        <f t="shared" ref="AT579:AT642" si="304">IF(AND($AJ$1=8,$A579=8),N579,"")</f>
        <v/>
      </c>
      <c r="AU579" s="25" t="str">
        <f t="shared" ref="AU579:AU642" si="305">IF(AND($AJ$1=8,$A579=8),O579,"")</f>
        <v/>
      </c>
      <c r="AV579" s="25" t="str">
        <f t="shared" ref="AV579:AV642" si="306">IF(AND($AJ$1=8,$A579=8),P579,"")</f>
        <v/>
      </c>
      <c r="AX579" t="str">
        <f>IF(BC579="","",IF(BC579&gt;0,COUNT($AY$2:AY579),""))</f>
        <v/>
      </c>
      <c r="AY579" s="25" t="str">
        <f t="shared" ref="AY579:AY642" si="307">IF(AND($BB$1=8,$A579=8,$BC$1=B579),A579,"")</f>
        <v/>
      </c>
      <c r="AZ579" s="25" t="str">
        <f t="shared" ref="AZ579:AZ642" si="308">IF(AND($BB$1=8,$A579=8,$BC$1=$B579),B579,"")</f>
        <v/>
      </c>
      <c r="BA579" s="25" t="str">
        <f t="shared" ref="BA579:BA642" si="309">IF(AND($BB$1=8,$A579=8,$BC$1=$B579),C579,"")</f>
        <v/>
      </c>
      <c r="BB579" s="25" t="str">
        <f t="shared" ref="BB579:BB642" si="310">IF(AND($BB$1=8,$A579=8,$BC$1=$B579),D579,"")</f>
        <v/>
      </c>
      <c r="BC579" s="25" t="str">
        <f t="shared" ref="BC579:BC642" si="311">IF(AND($BB$1=8,$A579=8,$BC$1=$B579),E579,"")</f>
        <v/>
      </c>
      <c r="BD579" s="25" t="str">
        <f t="shared" ref="BD579:BD642" si="312">IF(AND($BB$1=8,$A579=8,$BC$1=$B579),F579,"")</f>
        <v/>
      </c>
      <c r="BE579" s="25" t="str">
        <f t="shared" ref="BE579:BE642" si="313">IF(AND($BB$1=8,$A579=8,$BC$1=$B579),G579,"")</f>
        <v/>
      </c>
      <c r="BF579" s="25" t="str">
        <f t="shared" ref="BF579:BF642" si="314">IF(AND($BB$1=8,$A579=8,$BC$1=$B579),H579,"")</f>
        <v/>
      </c>
      <c r="BG579" s="25" t="str">
        <f t="shared" ref="BG579:BG642" si="315">IF(AND($BB$1=8,$A579=8,$BC$1=$B579),I579,"")</f>
        <v/>
      </c>
      <c r="BH579" s="25" t="str">
        <f t="shared" ref="BH579:BH642" si="316">IF(AND($BB$1=8,$A579=8,$BC$1=$B579),J579,"")</f>
        <v/>
      </c>
      <c r="BI579" s="25" t="str">
        <f t="shared" ref="BI579:BI642" si="317">IF(AND($BB$1=8,$A579=8,$BC$1=$B579),K579,"")</f>
        <v/>
      </c>
      <c r="BJ579" s="25" t="str">
        <f t="shared" ref="BJ579:BJ642" si="318">IF(AND($BB$1=8,$A579=8,$BC$1=$B579),L579,"")</f>
        <v/>
      </c>
      <c r="BK579" s="25" t="str">
        <f t="shared" ref="BK579:BK642" si="319">IF(AND($BB$1=8,$A579=8,$BC$1=$B579),M579,"")</f>
        <v/>
      </c>
      <c r="BL579" s="25" t="str">
        <f t="shared" ref="BL579:BL642" si="320">IF(AND($BB$1=8,$A579=8,$BC$1=$B579),N579,"")</f>
        <v/>
      </c>
      <c r="BM579" s="25" t="str">
        <f t="shared" ref="BM579:BM642" si="321">IF(AND($BB$1=8,$A579=8,$BC$1=$B579),O579,"")</f>
        <v/>
      </c>
      <c r="BN579" s="25" t="str">
        <f t="shared" ref="BN579:BN642" si="322">IF(AND($BB$1=8,$A579=8,$BC$1=$B579),P579,"")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IF(AND($AJ$1=8,$A643=8),A643,"")</f>
        <v/>
      </c>
      <c r="AH643" s="25" t="str">
        <f t="shared" ref="AH643:AH706" si="324">IF(AND($AJ$1=8,$A643=8),B643,"")</f>
        <v/>
      </c>
      <c r="AI643" s="25" t="str">
        <f t="shared" ref="AI643:AI706" si="325">IF(AND($AJ$1=8,$A643=8),C643,"")</f>
        <v/>
      </c>
      <c r="AJ643" s="25" t="str">
        <f t="shared" ref="AJ643:AJ706" si="326">IF(AND($AJ$1=8,$A643=8),D643,"")</f>
        <v/>
      </c>
      <c r="AK643" s="25" t="str">
        <f t="shared" ref="AK643:AK706" si="327">IF(AND($AJ$1=8,$A643=8),E643,"")</f>
        <v/>
      </c>
      <c r="AL643" s="25" t="str">
        <f t="shared" ref="AL643:AL706" si="328">IF(AND($AJ$1=8,$A643=8),F643,"")</f>
        <v/>
      </c>
      <c r="AM643" s="25" t="str">
        <f t="shared" ref="AM643:AM706" si="329">IF(AND($AJ$1=8,$A643=8),G643,"")</f>
        <v/>
      </c>
      <c r="AN643" s="25" t="str">
        <f t="shared" ref="AN643:AN706" si="330">IF(AND($AJ$1=8,$A643=8),H643,"")</f>
        <v/>
      </c>
      <c r="AO643" s="25" t="str">
        <f t="shared" ref="AO643:AO706" si="331">IF(AND($AJ$1=8,$A643=8),I643,"")</f>
        <v/>
      </c>
      <c r="AP643" s="25" t="str">
        <f t="shared" ref="AP643:AP706" si="332">IF(AND($AJ$1=8,$A643=8),J643,"")</f>
        <v/>
      </c>
      <c r="AQ643" s="25" t="str">
        <f t="shared" ref="AQ643:AQ706" si="333">IF(AND($AJ$1=8,$A643=8),K643,"")</f>
        <v/>
      </c>
      <c r="AR643" s="25" t="str">
        <f t="shared" ref="AR643:AR706" si="334">IF(AND($AJ$1=8,$A643=8),L643,"")</f>
        <v/>
      </c>
      <c r="AS643" s="25" t="str">
        <f t="shared" ref="AS643:AS706" si="335">IF(AND($AJ$1=8,$A643=8),M643,"")</f>
        <v/>
      </c>
      <c r="AT643" s="25" t="str">
        <f t="shared" ref="AT643:AT706" si="336">IF(AND($AJ$1=8,$A643=8),N643,"")</f>
        <v/>
      </c>
      <c r="AU643" s="25" t="str">
        <f t="shared" ref="AU643:AU706" si="337">IF(AND($AJ$1=8,$A643=8),O643,"")</f>
        <v/>
      </c>
      <c r="AV643" s="25" t="str">
        <f t="shared" ref="AV643:AV706" si="338">IF(AND($AJ$1=8,$A643=8),P643,"")</f>
        <v/>
      </c>
      <c r="AX643" t="str">
        <f>IF(BC643="","",IF(BC643&gt;0,COUNT($AY$2:AY643),""))</f>
        <v/>
      </c>
      <c r="AY643" s="25" t="str">
        <f t="shared" ref="AY643:AY706" si="339">IF(AND($BB$1=8,$A643=8,$BC$1=B643),A643,"")</f>
        <v/>
      </c>
      <c r="AZ643" s="25" t="str">
        <f t="shared" ref="AZ643:AZ706" si="340">IF(AND($BB$1=8,$A643=8,$BC$1=$B643),B643,"")</f>
        <v/>
      </c>
      <c r="BA643" s="25" t="str">
        <f t="shared" ref="BA643:BA706" si="341">IF(AND($BB$1=8,$A643=8,$BC$1=$B643),C643,"")</f>
        <v/>
      </c>
      <c r="BB643" s="25" t="str">
        <f t="shared" ref="BB643:BB706" si="342">IF(AND($BB$1=8,$A643=8,$BC$1=$B643),D643,"")</f>
        <v/>
      </c>
      <c r="BC643" s="25" t="str">
        <f t="shared" ref="BC643:BC706" si="343">IF(AND($BB$1=8,$A643=8,$BC$1=$B643),E643,"")</f>
        <v/>
      </c>
      <c r="BD643" s="25" t="str">
        <f t="shared" ref="BD643:BD706" si="344">IF(AND($BB$1=8,$A643=8,$BC$1=$B643),F643,"")</f>
        <v/>
      </c>
      <c r="BE643" s="25" t="str">
        <f t="shared" ref="BE643:BE706" si="345">IF(AND($BB$1=8,$A643=8,$BC$1=$B643),G643,"")</f>
        <v/>
      </c>
      <c r="BF643" s="25" t="str">
        <f t="shared" ref="BF643:BF706" si="346">IF(AND($BB$1=8,$A643=8,$BC$1=$B643),H643,"")</f>
        <v/>
      </c>
      <c r="BG643" s="25" t="str">
        <f t="shared" ref="BG643:BG706" si="347">IF(AND($BB$1=8,$A643=8,$BC$1=$B643),I643,"")</f>
        <v/>
      </c>
      <c r="BH643" s="25" t="str">
        <f t="shared" ref="BH643:BH706" si="348">IF(AND($BB$1=8,$A643=8,$BC$1=$B643),J643,"")</f>
        <v/>
      </c>
      <c r="BI643" s="25" t="str">
        <f t="shared" ref="BI643:BI706" si="349">IF(AND($BB$1=8,$A643=8,$BC$1=$B643),K643,"")</f>
        <v/>
      </c>
      <c r="BJ643" s="25" t="str">
        <f t="shared" ref="BJ643:BJ706" si="350">IF(AND($BB$1=8,$A643=8,$BC$1=$B643),L643,"")</f>
        <v/>
      </c>
      <c r="BK643" s="25" t="str">
        <f t="shared" ref="BK643:BK706" si="351">IF(AND($BB$1=8,$A643=8,$BC$1=$B643),M643,"")</f>
        <v/>
      </c>
      <c r="BL643" s="25" t="str">
        <f t="shared" ref="BL643:BL706" si="352">IF(AND($BB$1=8,$A643=8,$BC$1=$B643),N643,"")</f>
        <v/>
      </c>
      <c r="BM643" s="25" t="str">
        <f t="shared" ref="BM643:BM706" si="353">IF(AND($BB$1=8,$A643=8,$BC$1=$B643),O643,"")</f>
        <v/>
      </c>
      <c r="BN643" s="25" t="str">
        <f t="shared" ref="BN643:BN706" si="354">IF(AND($BB$1=8,$A643=8,$BC$1=$B643),P643,"")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IF(AND($AJ$1=8,$A707=8),A707,"")</f>
        <v/>
      </c>
      <c r="AH707" s="25" t="str">
        <f t="shared" ref="AH707:AH770" si="356">IF(AND($AJ$1=8,$A707=8),B707,"")</f>
        <v/>
      </c>
      <c r="AI707" s="25" t="str">
        <f t="shared" ref="AI707:AI770" si="357">IF(AND($AJ$1=8,$A707=8),C707,"")</f>
        <v/>
      </c>
      <c r="AJ707" s="25" t="str">
        <f t="shared" ref="AJ707:AJ770" si="358">IF(AND($AJ$1=8,$A707=8),D707,"")</f>
        <v/>
      </c>
      <c r="AK707" s="25" t="str">
        <f t="shared" ref="AK707:AK770" si="359">IF(AND($AJ$1=8,$A707=8),E707,"")</f>
        <v/>
      </c>
      <c r="AL707" s="25" t="str">
        <f t="shared" ref="AL707:AL770" si="360">IF(AND($AJ$1=8,$A707=8),F707,"")</f>
        <v/>
      </c>
      <c r="AM707" s="25" t="str">
        <f t="shared" ref="AM707:AM770" si="361">IF(AND($AJ$1=8,$A707=8),G707,"")</f>
        <v/>
      </c>
      <c r="AN707" s="25" t="str">
        <f t="shared" ref="AN707:AN770" si="362">IF(AND($AJ$1=8,$A707=8),H707,"")</f>
        <v/>
      </c>
      <c r="AO707" s="25" t="str">
        <f t="shared" ref="AO707:AO770" si="363">IF(AND($AJ$1=8,$A707=8),I707,"")</f>
        <v/>
      </c>
      <c r="AP707" s="25" t="str">
        <f t="shared" ref="AP707:AP770" si="364">IF(AND($AJ$1=8,$A707=8),J707,"")</f>
        <v/>
      </c>
      <c r="AQ707" s="25" t="str">
        <f t="shared" ref="AQ707:AQ770" si="365">IF(AND($AJ$1=8,$A707=8),K707,"")</f>
        <v/>
      </c>
      <c r="AR707" s="25" t="str">
        <f t="shared" ref="AR707:AR770" si="366">IF(AND($AJ$1=8,$A707=8),L707,"")</f>
        <v/>
      </c>
      <c r="AS707" s="25" t="str">
        <f t="shared" ref="AS707:AS770" si="367">IF(AND($AJ$1=8,$A707=8),M707,"")</f>
        <v/>
      </c>
      <c r="AT707" s="25" t="str">
        <f t="shared" ref="AT707:AT770" si="368">IF(AND($AJ$1=8,$A707=8),N707,"")</f>
        <v/>
      </c>
      <c r="AU707" s="25" t="str">
        <f t="shared" ref="AU707:AU770" si="369">IF(AND($AJ$1=8,$A707=8),O707,"")</f>
        <v/>
      </c>
      <c r="AV707" s="25" t="str">
        <f t="shared" ref="AV707:AV770" si="370">IF(AND($AJ$1=8,$A707=8),P707,"")</f>
        <v/>
      </c>
      <c r="AX707" t="str">
        <f>IF(BC707="","",IF(BC707&gt;0,COUNT($AY$2:AY707),""))</f>
        <v/>
      </c>
      <c r="AY707" s="25" t="str">
        <f t="shared" ref="AY707:AY770" si="371">IF(AND($BB$1=8,$A707=8,$BC$1=B707),A707,"")</f>
        <v/>
      </c>
      <c r="AZ707" s="25" t="str">
        <f t="shared" ref="AZ707:AZ770" si="372">IF(AND($BB$1=8,$A707=8,$BC$1=$B707),B707,"")</f>
        <v/>
      </c>
      <c r="BA707" s="25" t="str">
        <f t="shared" ref="BA707:BA770" si="373">IF(AND($BB$1=8,$A707=8,$BC$1=$B707),C707,"")</f>
        <v/>
      </c>
      <c r="BB707" s="25" t="str">
        <f t="shared" ref="BB707:BB770" si="374">IF(AND($BB$1=8,$A707=8,$BC$1=$B707),D707,"")</f>
        <v/>
      </c>
      <c r="BC707" s="25" t="str">
        <f t="shared" ref="BC707:BC770" si="375">IF(AND($BB$1=8,$A707=8,$BC$1=$B707),E707,"")</f>
        <v/>
      </c>
      <c r="BD707" s="25" t="str">
        <f t="shared" ref="BD707:BD770" si="376">IF(AND($BB$1=8,$A707=8,$BC$1=$B707),F707,"")</f>
        <v/>
      </c>
      <c r="BE707" s="25" t="str">
        <f t="shared" ref="BE707:BE770" si="377">IF(AND($BB$1=8,$A707=8,$BC$1=$B707),G707,"")</f>
        <v/>
      </c>
      <c r="BF707" s="25" t="str">
        <f t="shared" ref="BF707:BF770" si="378">IF(AND($BB$1=8,$A707=8,$BC$1=$B707),H707,"")</f>
        <v/>
      </c>
      <c r="BG707" s="25" t="str">
        <f t="shared" ref="BG707:BG770" si="379">IF(AND($BB$1=8,$A707=8,$BC$1=$B707),I707,"")</f>
        <v/>
      </c>
      <c r="BH707" s="25" t="str">
        <f t="shared" ref="BH707:BH770" si="380">IF(AND($BB$1=8,$A707=8,$BC$1=$B707),J707,"")</f>
        <v/>
      </c>
      <c r="BI707" s="25" t="str">
        <f t="shared" ref="BI707:BI770" si="381">IF(AND($BB$1=8,$A707=8,$BC$1=$B707),K707,"")</f>
        <v/>
      </c>
      <c r="BJ707" s="25" t="str">
        <f t="shared" ref="BJ707:BJ770" si="382">IF(AND($BB$1=8,$A707=8,$BC$1=$B707),L707,"")</f>
        <v/>
      </c>
      <c r="BK707" s="25" t="str">
        <f t="shared" ref="BK707:BK770" si="383">IF(AND($BB$1=8,$A707=8,$BC$1=$B707),M707,"")</f>
        <v/>
      </c>
      <c r="BL707" s="25" t="str">
        <f t="shared" ref="BL707:BL770" si="384">IF(AND($BB$1=8,$A707=8,$BC$1=$B707),N707,"")</f>
        <v/>
      </c>
      <c r="BM707" s="25" t="str">
        <f t="shared" ref="BM707:BM770" si="385">IF(AND($BB$1=8,$A707=8,$BC$1=$B707),O707,"")</f>
        <v/>
      </c>
      <c r="BN707" s="25" t="str">
        <f t="shared" ref="BN707:BN770" si="386">IF(AND($BB$1=8,$A707=8,$BC$1=$B707),P707,"")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IF(AND($AJ$1=8,$A771=8),A771,"")</f>
        <v/>
      </c>
      <c r="AH771" s="25" t="str">
        <f t="shared" ref="AH771:AH834" si="388">IF(AND($AJ$1=8,$A771=8),B771,"")</f>
        <v/>
      </c>
      <c r="AI771" s="25" t="str">
        <f t="shared" ref="AI771:AI834" si="389">IF(AND($AJ$1=8,$A771=8),C771,"")</f>
        <v/>
      </c>
      <c r="AJ771" s="25" t="str">
        <f t="shared" ref="AJ771:AJ834" si="390">IF(AND($AJ$1=8,$A771=8),D771,"")</f>
        <v/>
      </c>
      <c r="AK771" s="25" t="str">
        <f t="shared" ref="AK771:AK834" si="391">IF(AND($AJ$1=8,$A771=8),E771,"")</f>
        <v/>
      </c>
      <c r="AL771" s="25" t="str">
        <f t="shared" ref="AL771:AL834" si="392">IF(AND($AJ$1=8,$A771=8),F771,"")</f>
        <v/>
      </c>
      <c r="AM771" s="25" t="str">
        <f t="shared" ref="AM771:AM834" si="393">IF(AND($AJ$1=8,$A771=8),G771,"")</f>
        <v/>
      </c>
      <c r="AN771" s="25" t="str">
        <f t="shared" ref="AN771:AN834" si="394">IF(AND($AJ$1=8,$A771=8),H771,"")</f>
        <v/>
      </c>
      <c r="AO771" s="25" t="str">
        <f t="shared" ref="AO771:AO834" si="395">IF(AND($AJ$1=8,$A771=8),I771,"")</f>
        <v/>
      </c>
      <c r="AP771" s="25" t="str">
        <f t="shared" ref="AP771:AP834" si="396">IF(AND($AJ$1=8,$A771=8),J771,"")</f>
        <v/>
      </c>
      <c r="AQ771" s="25" t="str">
        <f t="shared" ref="AQ771:AQ834" si="397">IF(AND($AJ$1=8,$A771=8),K771,"")</f>
        <v/>
      </c>
      <c r="AR771" s="25" t="str">
        <f t="shared" ref="AR771:AR834" si="398">IF(AND($AJ$1=8,$A771=8),L771,"")</f>
        <v/>
      </c>
      <c r="AS771" s="25" t="str">
        <f t="shared" ref="AS771:AS834" si="399">IF(AND($AJ$1=8,$A771=8),M771,"")</f>
        <v/>
      </c>
      <c r="AT771" s="25" t="str">
        <f t="shared" ref="AT771:AT834" si="400">IF(AND($AJ$1=8,$A771=8),N771,"")</f>
        <v/>
      </c>
      <c r="AU771" s="25" t="str">
        <f t="shared" ref="AU771:AU834" si="401">IF(AND($AJ$1=8,$A771=8),O771,"")</f>
        <v/>
      </c>
      <c r="AV771" s="25" t="str">
        <f t="shared" ref="AV771:AV834" si="402">IF(AND($AJ$1=8,$A771=8),P771,"")</f>
        <v/>
      </c>
      <c r="AX771" t="str">
        <f>IF(BC771="","",IF(BC771&gt;0,COUNT($AY$2:AY771),""))</f>
        <v/>
      </c>
      <c r="AY771" s="25" t="str">
        <f t="shared" ref="AY771:AY834" si="403">IF(AND($BB$1=8,$A771=8,$BC$1=B771),A771,"")</f>
        <v/>
      </c>
      <c r="AZ771" s="25" t="str">
        <f t="shared" ref="AZ771:AZ834" si="404">IF(AND($BB$1=8,$A771=8,$BC$1=$B771),B771,"")</f>
        <v/>
      </c>
      <c r="BA771" s="25" t="str">
        <f t="shared" ref="BA771:BA834" si="405">IF(AND($BB$1=8,$A771=8,$BC$1=$B771),C771,"")</f>
        <v/>
      </c>
      <c r="BB771" s="25" t="str">
        <f t="shared" ref="BB771:BB834" si="406">IF(AND($BB$1=8,$A771=8,$BC$1=$B771),D771,"")</f>
        <v/>
      </c>
      <c r="BC771" s="25" t="str">
        <f t="shared" ref="BC771:BC834" si="407">IF(AND($BB$1=8,$A771=8,$BC$1=$B771),E771,"")</f>
        <v/>
      </c>
      <c r="BD771" s="25" t="str">
        <f t="shared" ref="BD771:BD834" si="408">IF(AND($BB$1=8,$A771=8,$BC$1=$B771),F771,"")</f>
        <v/>
      </c>
      <c r="BE771" s="25" t="str">
        <f t="shared" ref="BE771:BE834" si="409">IF(AND($BB$1=8,$A771=8,$BC$1=$B771),G771,"")</f>
        <v/>
      </c>
      <c r="BF771" s="25" t="str">
        <f t="shared" ref="BF771:BF834" si="410">IF(AND($BB$1=8,$A771=8,$BC$1=$B771),H771,"")</f>
        <v/>
      </c>
      <c r="BG771" s="25" t="str">
        <f t="shared" ref="BG771:BG834" si="411">IF(AND($BB$1=8,$A771=8,$BC$1=$B771),I771,"")</f>
        <v/>
      </c>
      <c r="BH771" s="25" t="str">
        <f t="shared" ref="BH771:BH834" si="412">IF(AND($BB$1=8,$A771=8,$BC$1=$B771),J771,"")</f>
        <v/>
      </c>
      <c r="BI771" s="25" t="str">
        <f t="shared" ref="BI771:BI834" si="413">IF(AND($BB$1=8,$A771=8,$BC$1=$B771),K771,"")</f>
        <v/>
      </c>
      <c r="BJ771" s="25" t="str">
        <f t="shared" ref="BJ771:BJ834" si="414">IF(AND($BB$1=8,$A771=8,$BC$1=$B771),L771,"")</f>
        <v/>
      </c>
      <c r="BK771" s="25" t="str">
        <f t="shared" ref="BK771:BK834" si="415">IF(AND($BB$1=8,$A771=8,$BC$1=$B771),M771,"")</f>
        <v/>
      </c>
      <c r="BL771" s="25" t="str">
        <f t="shared" ref="BL771:BL834" si="416">IF(AND($BB$1=8,$A771=8,$BC$1=$B771),N771,"")</f>
        <v/>
      </c>
      <c r="BM771" s="25" t="str">
        <f t="shared" ref="BM771:BM834" si="417">IF(AND($BB$1=8,$A771=8,$BC$1=$B771),O771,"")</f>
        <v/>
      </c>
      <c r="BN771" s="25" t="str">
        <f t="shared" ref="BN771:BN834" si="418">IF(AND($BB$1=8,$A771=8,$BC$1=$B771),P771,"")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IF(AND($AJ$1=8,$A835=8),A835,"")</f>
        <v/>
      </c>
      <c r="AH835" s="25" t="str">
        <f t="shared" ref="AH835:AH898" si="420">IF(AND($AJ$1=8,$A835=8),B835,"")</f>
        <v/>
      </c>
      <c r="AI835" s="25" t="str">
        <f t="shared" ref="AI835:AI898" si="421">IF(AND($AJ$1=8,$A835=8),C835,"")</f>
        <v/>
      </c>
      <c r="AJ835" s="25" t="str">
        <f t="shared" ref="AJ835:AJ898" si="422">IF(AND($AJ$1=8,$A835=8),D835,"")</f>
        <v/>
      </c>
      <c r="AK835" s="25" t="str">
        <f t="shared" ref="AK835:AK898" si="423">IF(AND($AJ$1=8,$A835=8),E835,"")</f>
        <v/>
      </c>
      <c r="AL835" s="25" t="str">
        <f t="shared" ref="AL835:AL898" si="424">IF(AND($AJ$1=8,$A835=8),F835,"")</f>
        <v/>
      </c>
      <c r="AM835" s="25" t="str">
        <f t="shared" ref="AM835:AM898" si="425">IF(AND($AJ$1=8,$A835=8),G835,"")</f>
        <v/>
      </c>
      <c r="AN835" s="25" t="str">
        <f t="shared" ref="AN835:AN898" si="426">IF(AND($AJ$1=8,$A835=8),H835,"")</f>
        <v/>
      </c>
      <c r="AO835" s="25" t="str">
        <f t="shared" ref="AO835:AO898" si="427">IF(AND($AJ$1=8,$A835=8),I835,"")</f>
        <v/>
      </c>
      <c r="AP835" s="25" t="str">
        <f t="shared" ref="AP835:AP898" si="428">IF(AND($AJ$1=8,$A835=8),J835,"")</f>
        <v/>
      </c>
      <c r="AQ835" s="25" t="str">
        <f t="shared" ref="AQ835:AQ898" si="429">IF(AND($AJ$1=8,$A835=8),K835,"")</f>
        <v/>
      </c>
      <c r="AR835" s="25" t="str">
        <f t="shared" ref="AR835:AR898" si="430">IF(AND($AJ$1=8,$A835=8),L835,"")</f>
        <v/>
      </c>
      <c r="AS835" s="25" t="str">
        <f t="shared" ref="AS835:AS898" si="431">IF(AND($AJ$1=8,$A835=8),M835,"")</f>
        <v/>
      </c>
      <c r="AT835" s="25" t="str">
        <f t="shared" ref="AT835:AT898" si="432">IF(AND($AJ$1=8,$A835=8),N835,"")</f>
        <v/>
      </c>
      <c r="AU835" s="25" t="str">
        <f t="shared" ref="AU835:AU898" si="433">IF(AND($AJ$1=8,$A835=8),O835,"")</f>
        <v/>
      </c>
      <c r="AV835" s="25" t="str">
        <f t="shared" ref="AV835:AV898" si="434">IF(AND($AJ$1=8,$A835=8),P835,"")</f>
        <v/>
      </c>
      <c r="AX835" t="str">
        <f>IF(BC835="","",IF(BC835&gt;0,COUNT($AY$2:AY835),""))</f>
        <v/>
      </c>
      <c r="AY835" s="25" t="str">
        <f t="shared" ref="AY835:AY898" si="435">IF(AND($BB$1=8,$A835=8,$BC$1=B835),A835,"")</f>
        <v/>
      </c>
      <c r="AZ835" s="25" t="str">
        <f t="shared" ref="AZ835:AZ898" si="436">IF(AND($BB$1=8,$A835=8,$BC$1=$B835),B835,"")</f>
        <v/>
      </c>
      <c r="BA835" s="25" t="str">
        <f t="shared" ref="BA835:BA898" si="437">IF(AND($BB$1=8,$A835=8,$BC$1=$B835),C835,"")</f>
        <v/>
      </c>
      <c r="BB835" s="25" t="str">
        <f t="shared" ref="BB835:BB898" si="438">IF(AND($BB$1=8,$A835=8,$BC$1=$B835),D835,"")</f>
        <v/>
      </c>
      <c r="BC835" s="25" t="str">
        <f t="shared" ref="BC835:BC898" si="439">IF(AND($BB$1=8,$A835=8,$BC$1=$B835),E835,"")</f>
        <v/>
      </c>
      <c r="BD835" s="25" t="str">
        <f t="shared" ref="BD835:BD898" si="440">IF(AND($BB$1=8,$A835=8,$BC$1=$B835),F835,"")</f>
        <v/>
      </c>
      <c r="BE835" s="25" t="str">
        <f t="shared" ref="BE835:BE898" si="441">IF(AND($BB$1=8,$A835=8,$BC$1=$B835),G835,"")</f>
        <v/>
      </c>
      <c r="BF835" s="25" t="str">
        <f t="shared" ref="BF835:BF898" si="442">IF(AND($BB$1=8,$A835=8,$BC$1=$B835),H835,"")</f>
        <v/>
      </c>
      <c r="BG835" s="25" t="str">
        <f t="shared" ref="BG835:BG898" si="443">IF(AND($BB$1=8,$A835=8,$BC$1=$B835),I835,"")</f>
        <v/>
      </c>
      <c r="BH835" s="25" t="str">
        <f t="shared" ref="BH835:BH898" si="444">IF(AND($BB$1=8,$A835=8,$BC$1=$B835),J835,"")</f>
        <v/>
      </c>
      <c r="BI835" s="25" t="str">
        <f t="shared" ref="BI835:BI898" si="445">IF(AND($BB$1=8,$A835=8,$BC$1=$B835),K835,"")</f>
        <v/>
      </c>
      <c r="BJ835" s="25" t="str">
        <f t="shared" ref="BJ835:BJ898" si="446">IF(AND($BB$1=8,$A835=8,$BC$1=$B835),L835,"")</f>
        <v/>
      </c>
      <c r="BK835" s="25" t="str">
        <f t="shared" ref="BK835:BK898" si="447">IF(AND($BB$1=8,$A835=8,$BC$1=$B835),M835,"")</f>
        <v/>
      </c>
      <c r="BL835" s="25" t="str">
        <f t="shared" ref="BL835:BL898" si="448">IF(AND($BB$1=8,$A835=8,$BC$1=$B835),N835,"")</f>
        <v/>
      </c>
      <c r="BM835" s="25" t="str">
        <f t="shared" ref="BM835:BM898" si="449">IF(AND($BB$1=8,$A835=8,$BC$1=$B835),O835,"")</f>
        <v/>
      </c>
      <c r="BN835" s="25" t="str">
        <f t="shared" ref="BN835:BN898" si="450">IF(AND($BB$1=8,$A835=8,$BC$1=$B835),P835,"")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IF(AND($AJ$1=8,$A899=8),A899,"")</f>
        <v/>
      </c>
      <c r="AH899" s="25" t="str">
        <f t="shared" ref="AH899:AH962" si="452">IF(AND($AJ$1=8,$A899=8),B899,"")</f>
        <v/>
      </c>
      <c r="AI899" s="25" t="str">
        <f t="shared" ref="AI899:AI962" si="453">IF(AND($AJ$1=8,$A899=8),C899,"")</f>
        <v/>
      </c>
      <c r="AJ899" s="25" t="str">
        <f t="shared" ref="AJ899:AJ962" si="454">IF(AND($AJ$1=8,$A899=8),D899,"")</f>
        <v/>
      </c>
      <c r="AK899" s="25" t="str">
        <f t="shared" ref="AK899:AK962" si="455">IF(AND($AJ$1=8,$A899=8),E899,"")</f>
        <v/>
      </c>
      <c r="AL899" s="25" t="str">
        <f t="shared" ref="AL899:AL962" si="456">IF(AND($AJ$1=8,$A899=8),F899,"")</f>
        <v/>
      </c>
      <c r="AM899" s="25" t="str">
        <f t="shared" ref="AM899:AM962" si="457">IF(AND($AJ$1=8,$A899=8),G899,"")</f>
        <v/>
      </c>
      <c r="AN899" s="25" t="str">
        <f t="shared" ref="AN899:AN962" si="458">IF(AND($AJ$1=8,$A899=8),H899,"")</f>
        <v/>
      </c>
      <c r="AO899" s="25" t="str">
        <f t="shared" ref="AO899:AO962" si="459">IF(AND($AJ$1=8,$A899=8),I899,"")</f>
        <v/>
      </c>
      <c r="AP899" s="25" t="str">
        <f t="shared" ref="AP899:AP962" si="460">IF(AND($AJ$1=8,$A899=8),J899,"")</f>
        <v/>
      </c>
      <c r="AQ899" s="25" t="str">
        <f t="shared" ref="AQ899:AQ962" si="461">IF(AND($AJ$1=8,$A899=8),K899,"")</f>
        <v/>
      </c>
      <c r="AR899" s="25" t="str">
        <f t="shared" ref="AR899:AR962" si="462">IF(AND($AJ$1=8,$A899=8),L899,"")</f>
        <v/>
      </c>
      <c r="AS899" s="25" t="str">
        <f t="shared" ref="AS899:AS962" si="463">IF(AND($AJ$1=8,$A899=8),M899,"")</f>
        <v/>
      </c>
      <c r="AT899" s="25" t="str">
        <f t="shared" ref="AT899:AT962" si="464">IF(AND($AJ$1=8,$A899=8),N899,"")</f>
        <v/>
      </c>
      <c r="AU899" s="25" t="str">
        <f t="shared" ref="AU899:AU962" si="465">IF(AND($AJ$1=8,$A899=8),O899,"")</f>
        <v/>
      </c>
      <c r="AV899" s="25" t="str">
        <f t="shared" ref="AV899:AV962" si="466">IF(AND($AJ$1=8,$A899=8),P899,"")</f>
        <v/>
      </c>
      <c r="AX899" t="str">
        <f>IF(BC899="","",IF(BC899&gt;0,COUNT($AY$2:AY899),""))</f>
        <v/>
      </c>
      <c r="AY899" s="25" t="str">
        <f t="shared" ref="AY899:AY962" si="467">IF(AND($BB$1=8,$A899=8,$BC$1=B899),A899,"")</f>
        <v/>
      </c>
      <c r="AZ899" s="25" t="str">
        <f t="shared" ref="AZ899:AZ962" si="468">IF(AND($BB$1=8,$A899=8,$BC$1=$B899),B899,"")</f>
        <v/>
      </c>
      <c r="BA899" s="25" t="str">
        <f t="shared" ref="BA899:BA962" si="469">IF(AND($BB$1=8,$A899=8,$BC$1=$B899),C899,"")</f>
        <v/>
      </c>
      <c r="BB899" s="25" t="str">
        <f t="shared" ref="BB899:BB962" si="470">IF(AND($BB$1=8,$A899=8,$BC$1=$B899),D899,"")</f>
        <v/>
      </c>
      <c r="BC899" s="25" t="str">
        <f t="shared" ref="BC899:BC962" si="471">IF(AND($BB$1=8,$A899=8,$BC$1=$B899),E899,"")</f>
        <v/>
      </c>
      <c r="BD899" s="25" t="str">
        <f t="shared" ref="BD899:BD962" si="472">IF(AND($BB$1=8,$A899=8,$BC$1=$B899),F899,"")</f>
        <v/>
      </c>
      <c r="BE899" s="25" t="str">
        <f t="shared" ref="BE899:BE962" si="473">IF(AND($BB$1=8,$A899=8,$BC$1=$B899),G899,"")</f>
        <v/>
      </c>
      <c r="BF899" s="25" t="str">
        <f t="shared" ref="BF899:BF962" si="474">IF(AND($BB$1=8,$A899=8,$BC$1=$B899),H899,"")</f>
        <v/>
      </c>
      <c r="BG899" s="25" t="str">
        <f t="shared" ref="BG899:BG962" si="475">IF(AND($BB$1=8,$A899=8,$BC$1=$B899),I899,"")</f>
        <v/>
      </c>
      <c r="BH899" s="25" t="str">
        <f t="shared" ref="BH899:BH962" si="476">IF(AND($BB$1=8,$A899=8,$BC$1=$B899),J899,"")</f>
        <v/>
      </c>
      <c r="BI899" s="25" t="str">
        <f t="shared" ref="BI899:BI962" si="477">IF(AND($BB$1=8,$A899=8,$BC$1=$B899),K899,"")</f>
        <v/>
      </c>
      <c r="BJ899" s="25" t="str">
        <f t="shared" ref="BJ899:BJ962" si="478">IF(AND($BB$1=8,$A899=8,$BC$1=$B899),L899,"")</f>
        <v/>
      </c>
      <c r="BK899" s="25" t="str">
        <f t="shared" ref="BK899:BK962" si="479">IF(AND($BB$1=8,$A899=8,$BC$1=$B899),M899,"")</f>
        <v/>
      </c>
      <c r="BL899" s="25" t="str">
        <f t="shared" ref="BL899:BL962" si="480">IF(AND($BB$1=8,$A899=8,$BC$1=$B899),N899,"")</f>
        <v/>
      </c>
      <c r="BM899" s="25" t="str">
        <f t="shared" ref="BM899:BM962" si="481">IF(AND($BB$1=8,$A899=8,$BC$1=$B899),O899,"")</f>
        <v/>
      </c>
      <c r="BN899" s="25" t="str">
        <f t="shared" ref="BN899:BN962" si="482">IF(AND($BB$1=8,$A899=8,$BC$1=$B899),P899,"")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IF(AND($AJ$1=8,$A963=8),A963,"")</f>
        <v/>
      </c>
      <c r="AH963" s="25" t="str">
        <f t="shared" ref="AH963:AH1026" si="484">IF(AND($AJ$1=8,$A963=8),B963,"")</f>
        <v/>
      </c>
      <c r="AI963" s="25" t="str">
        <f t="shared" ref="AI963:AI1026" si="485">IF(AND($AJ$1=8,$A963=8),C963,"")</f>
        <v/>
      </c>
      <c r="AJ963" s="25" t="str">
        <f t="shared" ref="AJ963:AJ1026" si="486">IF(AND($AJ$1=8,$A963=8),D963,"")</f>
        <v/>
      </c>
      <c r="AK963" s="25" t="str">
        <f t="shared" ref="AK963:AK1026" si="487">IF(AND($AJ$1=8,$A963=8),E963,"")</f>
        <v/>
      </c>
      <c r="AL963" s="25" t="str">
        <f t="shared" ref="AL963:AL1026" si="488">IF(AND($AJ$1=8,$A963=8),F963,"")</f>
        <v/>
      </c>
      <c r="AM963" s="25" t="str">
        <f t="shared" ref="AM963:AM1026" si="489">IF(AND($AJ$1=8,$A963=8),G963,"")</f>
        <v/>
      </c>
      <c r="AN963" s="25" t="str">
        <f t="shared" ref="AN963:AN1026" si="490">IF(AND($AJ$1=8,$A963=8),H963,"")</f>
        <v/>
      </c>
      <c r="AO963" s="25" t="str">
        <f t="shared" ref="AO963:AO1026" si="491">IF(AND($AJ$1=8,$A963=8),I963,"")</f>
        <v/>
      </c>
      <c r="AP963" s="25" t="str">
        <f t="shared" ref="AP963:AP1026" si="492">IF(AND($AJ$1=8,$A963=8),J963,"")</f>
        <v/>
      </c>
      <c r="AQ963" s="25" t="str">
        <f t="shared" ref="AQ963:AQ1026" si="493">IF(AND($AJ$1=8,$A963=8),K963,"")</f>
        <v/>
      </c>
      <c r="AR963" s="25" t="str">
        <f t="shared" ref="AR963:AR1026" si="494">IF(AND($AJ$1=8,$A963=8),L963,"")</f>
        <v/>
      </c>
      <c r="AS963" s="25" t="str">
        <f t="shared" ref="AS963:AS1026" si="495">IF(AND($AJ$1=8,$A963=8),M963,"")</f>
        <v/>
      </c>
      <c r="AT963" s="25" t="str">
        <f t="shared" ref="AT963:AT1026" si="496">IF(AND($AJ$1=8,$A963=8),N963,"")</f>
        <v/>
      </c>
      <c r="AU963" s="25" t="str">
        <f t="shared" ref="AU963:AU1026" si="497">IF(AND($AJ$1=8,$A963=8),O963,"")</f>
        <v/>
      </c>
      <c r="AV963" s="25" t="str">
        <f t="shared" ref="AV963:AV1026" si="498">IF(AND($AJ$1=8,$A963=8),P963,"")</f>
        <v/>
      </c>
      <c r="AX963" t="str">
        <f>IF(BC963="","",IF(BC963&gt;0,COUNT($AY$2:AY963),""))</f>
        <v/>
      </c>
      <c r="AY963" s="25" t="str">
        <f t="shared" ref="AY963:AY1026" si="499">IF(AND($BB$1=8,$A963=8,$BC$1=B963),A963,"")</f>
        <v/>
      </c>
      <c r="AZ963" s="25" t="str">
        <f t="shared" ref="AZ963:AZ1026" si="500">IF(AND($BB$1=8,$A963=8,$BC$1=$B963),B963,"")</f>
        <v/>
      </c>
      <c r="BA963" s="25" t="str">
        <f t="shared" ref="BA963:BA1026" si="501">IF(AND($BB$1=8,$A963=8,$BC$1=$B963),C963,"")</f>
        <v/>
      </c>
      <c r="BB963" s="25" t="str">
        <f t="shared" ref="BB963:BB1026" si="502">IF(AND($BB$1=8,$A963=8,$BC$1=$B963),D963,"")</f>
        <v/>
      </c>
      <c r="BC963" s="25" t="str">
        <f t="shared" ref="BC963:BC1026" si="503">IF(AND($BB$1=8,$A963=8,$BC$1=$B963),E963,"")</f>
        <v/>
      </c>
      <c r="BD963" s="25" t="str">
        <f t="shared" ref="BD963:BD1026" si="504">IF(AND($BB$1=8,$A963=8,$BC$1=$B963),F963,"")</f>
        <v/>
      </c>
      <c r="BE963" s="25" t="str">
        <f t="shared" ref="BE963:BE1026" si="505">IF(AND($BB$1=8,$A963=8,$BC$1=$B963),G963,"")</f>
        <v/>
      </c>
      <c r="BF963" s="25" t="str">
        <f t="shared" ref="BF963:BF1026" si="506">IF(AND($BB$1=8,$A963=8,$BC$1=$B963),H963,"")</f>
        <v/>
      </c>
      <c r="BG963" s="25" t="str">
        <f t="shared" ref="BG963:BG1026" si="507">IF(AND($BB$1=8,$A963=8,$BC$1=$B963),I963,"")</f>
        <v/>
      </c>
      <c r="BH963" s="25" t="str">
        <f t="shared" ref="BH963:BH1026" si="508">IF(AND($BB$1=8,$A963=8,$BC$1=$B963),J963,"")</f>
        <v/>
      </c>
      <c r="BI963" s="25" t="str">
        <f t="shared" ref="BI963:BI1026" si="509">IF(AND($BB$1=8,$A963=8,$BC$1=$B963),K963,"")</f>
        <v/>
      </c>
      <c r="BJ963" s="25" t="str">
        <f t="shared" ref="BJ963:BJ1026" si="510">IF(AND($BB$1=8,$A963=8,$BC$1=$B963),L963,"")</f>
        <v/>
      </c>
      <c r="BK963" s="25" t="str">
        <f t="shared" ref="BK963:BK1026" si="511">IF(AND($BB$1=8,$A963=8,$BC$1=$B963),M963,"")</f>
        <v/>
      </c>
      <c r="BL963" s="25" t="str">
        <f t="shared" ref="BL963:BL1026" si="512">IF(AND($BB$1=8,$A963=8,$BC$1=$B963),N963,"")</f>
        <v/>
      </c>
      <c r="BM963" s="25" t="str">
        <f t="shared" ref="BM963:BM1026" si="513">IF(AND($BB$1=8,$A963=8,$BC$1=$B963),O963,"")</f>
        <v/>
      </c>
      <c r="BN963" s="25" t="str">
        <f t="shared" ref="BN963:BN1026" si="514">IF(AND($BB$1=8,$A963=8,$BC$1=$B963),P963,"")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IF(AND($AJ$1=8,$A1027=8),A1027,"")</f>
        <v/>
      </c>
      <c r="AH1027" s="25" t="str">
        <f t="shared" ref="AH1027:AH1090" si="516">IF(AND($AJ$1=8,$A1027=8),B1027,"")</f>
        <v/>
      </c>
      <c r="AI1027" s="25" t="str">
        <f t="shared" ref="AI1027:AI1090" si="517">IF(AND($AJ$1=8,$A1027=8),C1027,"")</f>
        <v/>
      </c>
      <c r="AJ1027" s="25" t="str">
        <f t="shared" ref="AJ1027:AJ1090" si="518">IF(AND($AJ$1=8,$A1027=8),D1027,"")</f>
        <v/>
      </c>
      <c r="AK1027" s="25" t="str">
        <f t="shared" ref="AK1027:AK1090" si="519">IF(AND($AJ$1=8,$A1027=8),E1027,"")</f>
        <v/>
      </c>
      <c r="AL1027" s="25" t="str">
        <f t="shared" ref="AL1027:AL1090" si="520">IF(AND($AJ$1=8,$A1027=8),F1027,"")</f>
        <v/>
      </c>
      <c r="AM1027" s="25" t="str">
        <f t="shared" ref="AM1027:AM1090" si="521">IF(AND($AJ$1=8,$A1027=8),G1027,"")</f>
        <v/>
      </c>
      <c r="AN1027" s="25" t="str">
        <f t="shared" ref="AN1027:AN1090" si="522">IF(AND($AJ$1=8,$A1027=8),H1027,"")</f>
        <v/>
      </c>
      <c r="AO1027" s="25" t="str">
        <f t="shared" ref="AO1027:AO1090" si="523">IF(AND($AJ$1=8,$A1027=8),I1027,"")</f>
        <v/>
      </c>
      <c r="AP1027" s="25" t="str">
        <f t="shared" ref="AP1027:AP1090" si="524">IF(AND($AJ$1=8,$A1027=8),J1027,"")</f>
        <v/>
      </c>
      <c r="AQ1027" s="25" t="str">
        <f t="shared" ref="AQ1027:AQ1090" si="525">IF(AND($AJ$1=8,$A1027=8),K1027,"")</f>
        <v/>
      </c>
      <c r="AR1027" s="25" t="str">
        <f t="shared" ref="AR1027:AR1090" si="526">IF(AND($AJ$1=8,$A1027=8),L1027,"")</f>
        <v/>
      </c>
      <c r="AS1027" s="25" t="str">
        <f t="shared" ref="AS1027:AS1090" si="527">IF(AND($AJ$1=8,$A1027=8),M1027,"")</f>
        <v/>
      </c>
      <c r="AT1027" s="25" t="str">
        <f t="shared" ref="AT1027:AT1090" si="528">IF(AND($AJ$1=8,$A1027=8),N1027,"")</f>
        <v/>
      </c>
      <c r="AU1027" s="25" t="str">
        <f t="shared" ref="AU1027:AU1090" si="529">IF(AND($AJ$1=8,$A1027=8),O1027,"")</f>
        <v/>
      </c>
      <c r="AV1027" s="25" t="str">
        <f t="shared" ref="AV1027:AV1090" si="530">IF(AND($AJ$1=8,$A1027=8),P1027,"")</f>
        <v/>
      </c>
      <c r="AX1027" t="str">
        <f>IF(BC1027="","",IF(BC1027&gt;0,COUNT($AY$2:AY1027),""))</f>
        <v/>
      </c>
      <c r="AY1027" s="25" t="str">
        <f t="shared" ref="AY1027:AY1090" si="531">IF(AND($BB$1=8,$A1027=8,$BC$1=B1027),A1027,"")</f>
        <v/>
      </c>
      <c r="AZ1027" s="25" t="str">
        <f t="shared" ref="AZ1027:AZ1090" si="532">IF(AND($BB$1=8,$A1027=8,$BC$1=$B1027),B1027,"")</f>
        <v/>
      </c>
      <c r="BA1027" s="25" t="str">
        <f t="shared" ref="BA1027:BA1090" si="533">IF(AND($BB$1=8,$A1027=8,$BC$1=$B1027),C1027,"")</f>
        <v/>
      </c>
      <c r="BB1027" s="25" t="str">
        <f t="shared" ref="BB1027:BB1090" si="534">IF(AND($BB$1=8,$A1027=8,$BC$1=$B1027),D1027,"")</f>
        <v/>
      </c>
      <c r="BC1027" s="25" t="str">
        <f t="shared" ref="BC1027:BC1090" si="535">IF(AND($BB$1=8,$A1027=8,$BC$1=$B1027),E1027,"")</f>
        <v/>
      </c>
      <c r="BD1027" s="25" t="str">
        <f t="shared" ref="BD1027:BD1090" si="536">IF(AND($BB$1=8,$A1027=8,$BC$1=$B1027),F1027,"")</f>
        <v/>
      </c>
      <c r="BE1027" s="25" t="str">
        <f t="shared" ref="BE1027:BE1090" si="537">IF(AND($BB$1=8,$A1027=8,$BC$1=$B1027),G1027,"")</f>
        <v/>
      </c>
      <c r="BF1027" s="25" t="str">
        <f t="shared" ref="BF1027:BF1090" si="538">IF(AND($BB$1=8,$A1027=8,$BC$1=$B1027),H1027,"")</f>
        <v/>
      </c>
      <c r="BG1027" s="25" t="str">
        <f t="shared" ref="BG1027:BG1090" si="539">IF(AND($BB$1=8,$A1027=8,$BC$1=$B1027),I1027,"")</f>
        <v/>
      </c>
      <c r="BH1027" s="25" t="str">
        <f t="shared" ref="BH1027:BH1090" si="540">IF(AND($BB$1=8,$A1027=8,$BC$1=$B1027),J1027,"")</f>
        <v/>
      </c>
      <c r="BI1027" s="25" t="str">
        <f t="shared" ref="BI1027:BI1090" si="541">IF(AND($BB$1=8,$A1027=8,$BC$1=$B1027),K1027,"")</f>
        <v/>
      </c>
      <c r="BJ1027" s="25" t="str">
        <f t="shared" ref="BJ1027:BJ1090" si="542">IF(AND($BB$1=8,$A1027=8,$BC$1=$B1027),L1027,"")</f>
        <v/>
      </c>
      <c r="BK1027" s="25" t="str">
        <f t="shared" ref="BK1027:BK1090" si="543">IF(AND($BB$1=8,$A1027=8,$BC$1=$B1027),M1027,"")</f>
        <v/>
      </c>
      <c r="BL1027" s="25" t="str">
        <f t="shared" ref="BL1027:BL1090" si="544">IF(AND($BB$1=8,$A1027=8,$BC$1=$B1027),N1027,"")</f>
        <v/>
      </c>
      <c r="BM1027" s="25" t="str">
        <f t="shared" ref="BM1027:BM1090" si="545">IF(AND($BB$1=8,$A1027=8,$BC$1=$B1027),O1027,"")</f>
        <v/>
      </c>
      <c r="BN1027" s="25" t="str">
        <f t="shared" ref="BN1027:BN1090" si="546">IF(AND($BB$1=8,$A1027=8,$BC$1=$B1027),P1027,"")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IF(AND($AJ$1=8,$A1091=8),A1091,"")</f>
        <v/>
      </c>
      <c r="AH1091" s="25" t="str">
        <f t="shared" ref="AH1091:AH1154" si="548">IF(AND($AJ$1=8,$A1091=8),B1091,"")</f>
        <v/>
      </c>
      <c r="AI1091" s="25" t="str">
        <f t="shared" ref="AI1091:AI1154" si="549">IF(AND($AJ$1=8,$A1091=8),C1091,"")</f>
        <v/>
      </c>
      <c r="AJ1091" s="25" t="str">
        <f t="shared" ref="AJ1091:AJ1154" si="550">IF(AND($AJ$1=8,$A1091=8),D1091,"")</f>
        <v/>
      </c>
      <c r="AK1091" s="25" t="str">
        <f t="shared" ref="AK1091:AK1154" si="551">IF(AND($AJ$1=8,$A1091=8),E1091,"")</f>
        <v/>
      </c>
      <c r="AL1091" s="25" t="str">
        <f t="shared" ref="AL1091:AL1154" si="552">IF(AND($AJ$1=8,$A1091=8),F1091,"")</f>
        <v/>
      </c>
      <c r="AM1091" s="25" t="str">
        <f t="shared" ref="AM1091:AM1154" si="553">IF(AND($AJ$1=8,$A1091=8),G1091,"")</f>
        <v/>
      </c>
      <c r="AN1091" s="25" t="str">
        <f t="shared" ref="AN1091:AN1154" si="554">IF(AND($AJ$1=8,$A1091=8),H1091,"")</f>
        <v/>
      </c>
      <c r="AO1091" s="25" t="str">
        <f t="shared" ref="AO1091:AO1154" si="555">IF(AND($AJ$1=8,$A1091=8),I1091,"")</f>
        <v/>
      </c>
      <c r="AP1091" s="25" t="str">
        <f t="shared" ref="AP1091:AP1154" si="556">IF(AND($AJ$1=8,$A1091=8),J1091,"")</f>
        <v/>
      </c>
      <c r="AQ1091" s="25" t="str">
        <f t="shared" ref="AQ1091:AQ1154" si="557">IF(AND($AJ$1=8,$A1091=8),K1091,"")</f>
        <v/>
      </c>
      <c r="AR1091" s="25" t="str">
        <f t="shared" ref="AR1091:AR1154" si="558">IF(AND($AJ$1=8,$A1091=8),L1091,"")</f>
        <v/>
      </c>
      <c r="AS1091" s="25" t="str">
        <f t="shared" ref="AS1091:AS1154" si="559">IF(AND($AJ$1=8,$A1091=8),M1091,"")</f>
        <v/>
      </c>
      <c r="AT1091" s="25" t="str">
        <f t="shared" ref="AT1091:AT1154" si="560">IF(AND($AJ$1=8,$A1091=8),N1091,"")</f>
        <v/>
      </c>
      <c r="AU1091" s="25" t="str">
        <f t="shared" ref="AU1091:AU1154" si="561">IF(AND($AJ$1=8,$A1091=8),O1091,"")</f>
        <v/>
      </c>
      <c r="AV1091" s="25" t="str">
        <f t="shared" ref="AV1091:AV1154" si="562">IF(AND($AJ$1=8,$A1091=8),P1091,"")</f>
        <v/>
      </c>
      <c r="AX1091" t="str">
        <f>IF(BC1091="","",IF(BC1091&gt;0,COUNT($AY$2:AY1091),""))</f>
        <v/>
      </c>
      <c r="AY1091" s="25" t="str">
        <f t="shared" ref="AY1091:AY1154" si="563">IF(AND($BB$1=8,$A1091=8,$BC$1=B1091),A1091,"")</f>
        <v/>
      </c>
      <c r="AZ1091" s="25" t="str">
        <f t="shared" ref="AZ1091:AZ1154" si="564">IF(AND($BB$1=8,$A1091=8,$BC$1=$B1091),B1091,"")</f>
        <v/>
      </c>
      <c r="BA1091" s="25" t="str">
        <f t="shared" ref="BA1091:BA1154" si="565">IF(AND($BB$1=8,$A1091=8,$BC$1=$B1091),C1091,"")</f>
        <v/>
      </c>
      <c r="BB1091" s="25" t="str">
        <f t="shared" ref="BB1091:BB1154" si="566">IF(AND($BB$1=8,$A1091=8,$BC$1=$B1091),D1091,"")</f>
        <v/>
      </c>
      <c r="BC1091" s="25" t="str">
        <f t="shared" ref="BC1091:BC1154" si="567">IF(AND($BB$1=8,$A1091=8,$BC$1=$B1091),E1091,"")</f>
        <v/>
      </c>
      <c r="BD1091" s="25" t="str">
        <f t="shared" ref="BD1091:BD1154" si="568">IF(AND($BB$1=8,$A1091=8,$BC$1=$B1091),F1091,"")</f>
        <v/>
      </c>
      <c r="BE1091" s="25" t="str">
        <f t="shared" ref="BE1091:BE1154" si="569">IF(AND($BB$1=8,$A1091=8,$BC$1=$B1091),G1091,"")</f>
        <v/>
      </c>
      <c r="BF1091" s="25" t="str">
        <f t="shared" ref="BF1091:BF1154" si="570">IF(AND($BB$1=8,$A1091=8,$BC$1=$B1091),H1091,"")</f>
        <v/>
      </c>
      <c r="BG1091" s="25" t="str">
        <f t="shared" ref="BG1091:BG1154" si="571">IF(AND($BB$1=8,$A1091=8,$BC$1=$B1091),I1091,"")</f>
        <v/>
      </c>
      <c r="BH1091" s="25" t="str">
        <f t="shared" ref="BH1091:BH1154" si="572">IF(AND($BB$1=8,$A1091=8,$BC$1=$B1091),J1091,"")</f>
        <v/>
      </c>
      <c r="BI1091" s="25" t="str">
        <f t="shared" ref="BI1091:BI1154" si="573">IF(AND($BB$1=8,$A1091=8,$BC$1=$B1091),K1091,"")</f>
        <v/>
      </c>
      <c r="BJ1091" s="25" t="str">
        <f t="shared" ref="BJ1091:BJ1154" si="574">IF(AND($BB$1=8,$A1091=8,$BC$1=$B1091),L1091,"")</f>
        <v/>
      </c>
      <c r="BK1091" s="25" t="str">
        <f t="shared" ref="BK1091:BK1154" si="575">IF(AND($BB$1=8,$A1091=8,$BC$1=$B1091),M1091,"")</f>
        <v/>
      </c>
      <c r="BL1091" s="25" t="str">
        <f t="shared" ref="BL1091:BL1154" si="576">IF(AND($BB$1=8,$A1091=8,$BC$1=$B1091),N1091,"")</f>
        <v/>
      </c>
      <c r="BM1091" s="25" t="str">
        <f t="shared" ref="BM1091:BM1154" si="577">IF(AND($BB$1=8,$A1091=8,$BC$1=$B1091),O1091,"")</f>
        <v/>
      </c>
      <c r="BN1091" s="25" t="str">
        <f t="shared" ref="BN1091:BN1154" si="578">IF(AND($BB$1=8,$A1091=8,$BC$1=$B1091),P1091,"")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IF(AND($AJ$1=8,$A1155=8),A1155,"")</f>
        <v/>
      </c>
      <c r="AH1155" s="25" t="str">
        <f t="shared" ref="AH1155:AH1218" si="580">IF(AND($AJ$1=8,$A1155=8),B1155,"")</f>
        <v/>
      </c>
      <c r="AI1155" s="25" t="str">
        <f t="shared" ref="AI1155:AI1218" si="581">IF(AND($AJ$1=8,$A1155=8),C1155,"")</f>
        <v/>
      </c>
      <c r="AJ1155" s="25" t="str">
        <f t="shared" ref="AJ1155:AJ1218" si="582">IF(AND($AJ$1=8,$A1155=8),D1155,"")</f>
        <v/>
      </c>
      <c r="AK1155" s="25" t="str">
        <f t="shared" ref="AK1155:AK1218" si="583">IF(AND($AJ$1=8,$A1155=8),E1155,"")</f>
        <v/>
      </c>
      <c r="AL1155" s="25" t="str">
        <f t="shared" ref="AL1155:AL1218" si="584">IF(AND($AJ$1=8,$A1155=8),F1155,"")</f>
        <v/>
      </c>
      <c r="AM1155" s="25" t="str">
        <f t="shared" ref="AM1155:AM1218" si="585">IF(AND($AJ$1=8,$A1155=8),G1155,"")</f>
        <v/>
      </c>
      <c r="AN1155" s="25" t="str">
        <f t="shared" ref="AN1155:AN1218" si="586">IF(AND($AJ$1=8,$A1155=8),H1155,"")</f>
        <v/>
      </c>
      <c r="AO1155" s="25" t="str">
        <f t="shared" ref="AO1155:AO1218" si="587">IF(AND($AJ$1=8,$A1155=8),I1155,"")</f>
        <v/>
      </c>
      <c r="AP1155" s="25" t="str">
        <f t="shared" ref="AP1155:AP1218" si="588">IF(AND($AJ$1=8,$A1155=8),J1155,"")</f>
        <v/>
      </c>
      <c r="AQ1155" s="25" t="str">
        <f t="shared" ref="AQ1155:AQ1218" si="589">IF(AND($AJ$1=8,$A1155=8),K1155,"")</f>
        <v/>
      </c>
      <c r="AR1155" s="25" t="str">
        <f t="shared" ref="AR1155:AR1218" si="590">IF(AND($AJ$1=8,$A1155=8),L1155,"")</f>
        <v/>
      </c>
      <c r="AS1155" s="25" t="str">
        <f t="shared" ref="AS1155:AS1218" si="591">IF(AND($AJ$1=8,$A1155=8),M1155,"")</f>
        <v/>
      </c>
      <c r="AT1155" s="25" t="str">
        <f t="shared" ref="AT1155:AT1218" si="592">IF(AND($AJ$1=8,$A1155=8),N1155,"")</f>
        <v/>
      </c>
      <c r="AU1155" s="25" t="str">
        <f t="shared" ref="AU1155:AU1218" si="593">IF(AND($AJ$1=8,$A1155=8),O1155,"")</f>
        <v/>
      </c>
      <c r="AV1155" s="25" t="str">
        <f t="shared" ref="AV1155:AV1218" si="594">IF(AND($AJ$1=8,$A1155=8),P1155,"")</f>
        <v/>
      </c>
      <c r="AX1155" t="str">
        <f>IF(BC1155="","",IF(BC1155&gt;0,COUNT($AY$2:AY1155),""))</f>
        <v/>
      </c>
      <c r="AY1155" s="25" t="str">
        <f t="shared" ref="AY1155:AY1218" si="595">IF(AND($BB$1=8,$A1155=8,$BC$1=B1155),A1155,"")</f>
        <v/>
      </c>
      <c r="AZ1155" s="25" t="str">
        <f t="shared" ref="AZ1155:AZ1218" si="596">IF(AND($BB$1=8,$A1155=8,$BC$1=$B1155),B1155,"")</f>
        <v/>
      </c>
      <c r="BA1155" s="25" t="str">
        <f t="shared" ref="BA1155:BA1218" si="597">IF(AND($BB$1=8,$A1155=8,$BC$1=$B1155),C1155,"")</f>
        <v/>
      </c>
      <c r="BB1155" s="25" t="str">
        <f t="shared" ref="BB1155:BB1218" si="598">IF(AND($BB$1=8,$A1155=8,$BC$1=$B1155),D1155,"")</f>
        <v/>
      </c>
      <c r="BC1155" s="25" t="str">
        <f t="shared" ref="BC1155:BC1218" si="599">IF(AND($BB$1=8,$A1155=8,$BC$1=$B1155),E1155,"")</f>
        <v/>
      </c>
      <c r="BD1155" s="25" t="str">
        <f t="shared" ref="BD1155:BD1218" si="600">IF(AND($BB$1=8,$A1155=8,$BC$1=$B1155),F1155,"")</f>
        <v/>
      </c>
      <c r="BE1155" s="25" t="str">
        <f t="shared" ref="BE1155:BE1218" si="601">IF(AND($BB$1=8,$A1155=8,$BC$1=$B1155),G1155,"")</f>
        <v/>
      </c>
      <c r="BF1155" s="25" t="str">
        <f t="shared" ref="BF1155:BF1218" si="602">IF(AND($BB$1=8,$A1155=8,$BC$1=$B1155),H1155,"")</f>
        <v/>
      </c>
      <c r="BG1155" s="25" t="str">
        <f t="shared" ref="BG1155:BG1218" si="603">IF(AND($BB$1=8,$A1155=8,$BC$1=$B1155),I1155,"")</f>
        <v/>
      </c>
      <c r="BH1155" s="25" t="str">
        <f t="shared" ref="BH1155:BH1218" si="604">IF(AND($BB$1=8,$A1155=8,$BC$1=$B1155),J1155,"")</f>
        <v/>
      </c>
      <c r="BI1155" s="25" t="str">
        <f t="shared" ref="BI1155:BI1218" si="605">IF(AND($BB$1=8,$A1155=8,$BC$1=$B1155),K1155,"")</f>
        <v/>
      </c>
      <c r="BJ1155" s="25" t="str">
        <f t="shared" ref="BJ1155:BJ1218" si="606">IF(AND($BB$1=8,$A1155=8,$BC$1=$B1155),L1155,"")</f>
        <v/>
      </c>
      <c r="BK1155" s="25" t="str">
        <f t="shared" ref="BK1155:BK1218" si="607">IF(AND($BB$1=8,$A1155=8,$BC$1=$B1155),M1155,"")</f>
        <v/>
      </c>
      <c r="BL1155" s="25" t="str">
        <f t="shared" ref="BL1155:BL1218" si="608">IF(AND($BB$1=8,$A1155=8,$BC$1=$B1155),N1155,"")</f>
        <v/>
      </c>
      <c r="BM1155" s="25" t="str">
        <f t="shared" ref="BM1155:BM1218" si="609">IF(AND($BB$1=8,$A1155=8,$BC$1=$B1155),O1155,"")</f>
        <v/>
      </c>
      <c r="BN1155" s="25" t="str">
        <f t="shared" ref="BN1155:BN1218" si="610">IF(AND($BB$1=8,$A1155=8,$BC$1=$B1155),P1155,"")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IF(AND($AJ$1=8,$A1219=8),A1219,"")</f>
        <v/>
      </c>
      <c r="AH1219" s="25" t="str">
        <f t="shared" ref="AH1219:AH1282" si="612">IF(AND($AJ$1=8,$A1219=8),B1219,"")</f>
        <v/>
      </c>
      <c r="AI1219" s="25" t="str">
        <f t="shared" ref="AI1219:AI1282" si="613">IF(AND($AJ$1=8,$A1219=8),C1219,"")</f>
        <v/>
      </c>
      <c r="AJ1219" s="25" t="str">
        <f t="shared" ref="AJ1219:AJ1282" si="614">IF(AND($AJ$1=8,$A1219=8),D1219,"")</f>
        <v/>
      </c>
      <c r="AK1219" s="25" t="str">
        <f t="shared" ref="AK1219:AK1282" si="615">IF(AND($AJ$1=8,$A1219=8),E1219,"")</f>
        <v/>
      </c>
      <c r="AL1219" s="25" t="str">
        <f t="shared" ref="AL1219:AL1282" si="616">IF(AND($AJ$1=8,$A1219=8),F1219,"")</f>
        <v/>
      </c>
      <c r="AM1219" s="25" t="str">
        <f t="shared" ref="AM1219:AM1282" si="617">IF(AND($AJ$1=8,$A1219=8),G1219,"")</f>
        <v/>
      </c>
      <c r="AN1219" s="25" t="str">
        <f t="shared" ref="AN1219:AN1282" si="618">IF(AND($AJ$1=8,$A1219=8),H1219,"")</f>
        <v/>
      </c>
      <c r="AO1219" s="25" t="str">
        <f t="shared" ref="AO1219:AO1282" si="619">IF(AND($AJ$1=8,$A1219=8),I1219,"")</f>
        <v/>
      </c>
      <c r="AP1219" s="25" t="str">
        <f t="shared" ref="AP1219:AP1282" si="620">IF(AND($AJ$1=8,$A1219=8),J1219,"")</f>
        <v/>
      </c>
      <c r="AQ1219" s="25" t="str">
        <f t="shared" ref="AQ1219:AQ1282" si="621">IF(AND($AJ$1=8,$A1219=8),K1219,"")</f>
        <v/>
      </c>
      <c r="AR1219" s="25" t="str">
        <f t="shared" ref="AR1219:AR1282" si="622">IF(AND($AJ$1=8,$A1219=8),L1219,"")</f>
        <v/>
      </c>
      <c r="AS1219" s="25" t="str">
        <f t="shared" ref="AS1219:AS1282" si="623">IF(AND($AJ$1=8,$A1219=8),M1219,"")</f>
        <v/>
      </c>
      <c r="AT1219" s="25" t="str">
        <f t="shared" ref="AT1219:AT1282" si="624">IF(AND($AJ$1=8,$A1219=8),N1219,"")</f>
        <v/>
      </c>
      <c r="AU1219" s="25" t="str">
        <f t="shared" ref="AU1219:AU1282" si="625">IF(AND($AJ$1=8,$A1219=8),O1219,"")</f>
        <v/>
      </c>
      <c r="AV1219" s="25" t="str">
        <f t="shared" ref="AV1219:AV1282" si="626">IF(AND($AJ$1=8,$A1219=8),P1219,"")</f>
        <v/>
      </c>
      <c r="AX1219" t="str">
        <f>IF(BC1219="","",IF(BC1219&gt;0,COUNT($AY$2:AY1219),""))</f>
        <v/>
      </c>
      <c r="AY1219" s="25" t="str">
        <f t="shared" ref="AY1219:AY1282" si="627">IF(AND($BB$1=8,$A1219=8,$BC$1=B1219),A1219,"")</f>
        <v/>
      </c>
      <c r="AZ1219" s="25" t="str">
        <f t="shared" ref="AZ1219:AZ1282" si="628">IF(AND($BB$1=8,$A1219=8,$BC$1=$B1219),B1219,"")</f>
        <v/>
      </c>
      <c r="BA1219" s="25" t="str">
        <f t="shared" ref="BA1219:BA1282" si="629">IF(AND($BB$1=8,$A1219=8,$BC$1=$B1219),C1219,"")</f>
        <v/>
      </c>
      <c r="BB1219" s="25" t="str">
        <f t="shared" ref="BB1219:BB1282" si="630">IF(AND($BB$1=8,$A1219=8,$BC$1=$B1219),D1219,"")</f>
        <v/>
      </c>
      <c r="BC1219" s="25" t="str">
        <f t="shared" ref="BC1219:BC1282" si="631">IF(AND($BB$1=8,$A1219=8,$BC$1=$B1219),E1219,"")</f>
        <v/>
      </c>
      <c r="BD1219" s="25" t="str">
        <f t="shared" ref="BD1219:BD1282" si="632">IF(AND($BB$1=8,$A1219=8,$BC$1=$B1219),F1219,"")</f>
        <v/>
      </c>
      <c r="BE1219" s="25" t="str">
        <f t="shared" ref="BE1219:BE1282" si="633">IF(AND($BB$1=8,$A1219=8,$BC$1=$B1219),G1219,"")</f>
        <v/>
      </c>
      <c r="BF1219" s="25" t="str">
        <f t="shared" ref="BF1219:BF1282" si="634">IF(AND($BB$1=8,$A1219=8,$BC$1=$B1219),H1219,"")</f>
        <v/>
      </c>
      <c r="BG1219" s="25" t="str">
        <f t="shared" ref="BG1219:BG1282" si="635">IF(AND($BB$1=8,$A1219=8,$BC$1=$B1219),I1219,"")</f>
        <v/>
      </c>
      <c r="BH1219" s="25" t="str">
        <f t="shared" ref="BH1219:BH1282" si="636">IF(AND($BB$1=8,$A1219=8,$BC$1=$B1219),J1219,"")</f>
        <v/>
      </c>
      <c r="BI1219" s="25" t="str">
        <f t="shared" ref="BI1219:BI1282" si="637">IF(AND($BB$1=8,$A1219=8,$BC$1=$B1219),K1219,"")</f>
        <v/>
      </c>
      <c r="BJ1219" s="25" t="str">
        <f t="shared" ref="BJ1219:BJ1282" si="638">IF(AND($BB$1=8,$A1219=8,$BC$1=$B1219),L1219,"")</f>
        <v/>
      </c>
      <c r="BK1219" s="25" t="str">
        <f t="shared" ref="BK1219:BK1282" si="639">IF(AND($BB$1=8,$A1219=8,$BC$1=$B1219),M1219,"")</f>
        <v/>
      </c>
      <c r="BL1219" s="25" t="str">
        <f t="shared" ref="BL1219:BL1282" si="640">IF(AND($BB$1=8,$A1219=8,$BC$1=$B1219),N1219,"")</f>
        <v/>
      </c>
      <c r="BM1219" s="25" t="str">
        <f t="shared" ref="BM1219:BM1282" si="641">IF(AND($BB$1=8,$A1219=8,$BC$1=$B1219),O1219,"")</f>
        <v/>
      </c>
      <c r="BN1219" s="25" t="str">
        <f t="shared" ref="BN1219:BN1282" si="642">IF(AND($BB$1=8,$A1219=8,$BC$1=$B1219),P1219,"")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IF(AND($AJ$1=8,$A1283=8),A1283,"")</f>
        <v/>
      </c>
      <c r="AH1283" s="25" t="str">
        <f t="shared" ref="AH1283:AH1346" si="644">IF(AND($AJ$1=8,$A1283=8),B1283,"")</f>
        <v/>
      </c>
      <c r="AI1283" s="25" t="str">
        <f t="shared" ref="AI1283:AI1346" si="645">IF(AND($AJ$1=8,$A1283=8),C1283,"")</f>
        <v/>
      </c>
      <c r="AJ1283" s="25" t="str">
        <f t="shared" ref="AJ1283:AJ1346" si="646">IF(AND($AJ$1=8,$A1283=8),D1283,"")</f>
        <v/>
      </c>
      <c r="AK1283" s="25" t="str">
        <f t="shared" ref="AK1283:AK1346" si="647">IF(AND($AJ$1=8,$A1283=8),E1283,"")</f>
        <v/>
      </c>
      <c r="AL1283" s="25" t="str">
        <f t="shared" ref="AL1283:AL1346" si="648">IF(AND($AJ$1=8,$A1283=8),F1283,"")</f>
        <v/>
      </c>
      <c r="AM1283" s="25" t="str">
        <f t="shared" ref="AM1283:AM1346" si="649">IF(AND($AJ$1=8,$A1283=8),G1283,"")</f>
        <v/>
      </c>
      <c r="AN1283" s="25" t="str">
        <f t="shared" ref="AN1283:AN1346" si="650">IF(AND($AJ$1=8,$A1283=8),H1283,"")</f>
        <v/>
      </c>
      <c r="AO1283" s="25" t="str">
        <f t="shared" ref="AO1283:AO1346" si="651">IF(AND($AJ$1=8,$A1283=8),I1283,"")</f>
        <v/>
      </c>
      <c r="AP1283" s="25" t="str">
        <f t="shared" ref="AP1283:AP1346" si="652">IF(AND($AJ$1=8,$A1283=8),J1283,"")</f>
        <v/>
      </c>
      <c r="AQ1283" s="25" t="str">
        <f t="shared" ref="AQ1283:AQ1346" si="653">IF(AND($AJ$1=8,$A1283=8),K1283,"")</f>
        <v/>
      </c>
      <c r="AR1283" s="25" t="str">
        <f t="shared" ref="AR1283:AR1346" si="654">IF(AND($AJ$1=8,$A1283=8),L1283,"")</f>
        <v/>
      </c>
      <c r="AS1283" s="25" t="str">
        <f t="shared" ref="AS1283:AS1346" si="655">IF(AND($AJ$1=8,$A1283=8),M1283,"")</f>
        <v/>
      </c>
      <c r="AT1283" s="25" t="str">
        <f t="shared" ref="AT1283:AT1346" si="656">IF(AND($AJ$1=8,$A1283=8),N1283,"")</f>
        <v/>
      </c>
      <c r="AU1283" s="25" t="str">
        <f t="shared" ref="AU1283:AU1346" si="657">IF(AND($AJ$1=8,$A1283=8),O1283,"")</f>
        <v/>
      </c>
      <c r="AV1283" s="25" t="str">
        <f t="shared" ref="AV1283:AV1346" si="658">IF(AND($AJ$1=8,$A1283=8),P1283,"")</f>
        <v/>
      </c>
      <c r="AX1283" t="str">
        <f>IF(BC1283="","",IF(BC1283&gt;0,COUNT($AY$2:AY1283),""))</f>
        <v/>
      </c>
      <c r="AY1283" s="25" t="str">
        <f t="shared" ref="AY1283:AY1346" si="659">IF(AND($BB$1=8,$A1283=8,$BC$1=B1283),A1283,"")</f>
        <v/>
      </c>
      <c r="AZ1283" s="25" t="str">
        <f t="shared" ref="AZ1283:AZ1346" si="660">IF(AND($BB$1=8,$A1283=8,$BC$1=$B1283),B1283,"")</f>
        <v/>
      </c>
      <c r="BA1283" s="25" t="str">
        <f t="shared" ref="BA1283:BA1346" si="661">IF(AND($BB$1=8,$A1283=8,$BC$1=$B1283),C1283,"")</f>
        <v/>
      </c>
      <c r="BB1283" s="25" t="str">
        <f t="shared" ref="BB1283:BB1346" si="662">IF(AND($BB$1=8,$A1283=8,$BC$1=$B1283),D1283,"")</f>
        <v/>
      </c>
      <c r="BC1283" s="25" t="str">
        <f t="shared" ref="BC1283:BC1346" si="663">IF(AND($BB$1=8,$A1283=8,$BC$1=$B1283),E1283,"")</f>
        <v/>
      </c>
      <c r="BD1283" s="25" t="str">
        <f t="shared" ref="BD1283:BD1346" si="664">IF(AND($BB$1=8,$A1283=8,$BC$1=$B1283),F1283,"")</f>
        <v/>
      </c>
      <c r="BE1283" s="25" t="str">
        <f t="shared" ref="BE1283:BE1346" si="665">IF(AND($BB$1=8,$A1283=8,$BC$1=$B1283),G1283,"")</f>
        <v/>
      </c>
      <c r="BF1283" s="25" t="str">
        <f t="shared" ref="BF1283:BF1346" si="666">IF(AND($BB$1=8,$A1283=8,$BC$1=$B1283),H1283,"")</f>
        <v/>
      </c>
      <c r="BG1283" s="25" t="str">
        <f t="shared" ref="BG1283:BG1346" si="667">IF(AND($BB$1=8,$A1283=8,$BC$1=$B1283),I1283,"")</f>
        <v/>
      </c>
      <c r="BH1283" s="25" t="str">
        <f t="shared" ref="BH1283:BH1346" si="668">IF(AND($BB$1=8,$A1283=8,$BC$1=$B1283),J1283,"")</f>
        <v/>
      </c>
      <c r="BI1283" s="25" t="str">
        <f t="shared" ref="BI1283:BI1346" si="669">IF(AND($BB$1=8,$A1283=8,$BC$1=$B1283),K1283,"")</f>
        <v/>
      </c>
      <c r="BJ1283" s="25" t="str">
        <f t="shared" ref="BJ1283:BJ1346" si="670">IF(AND($BB$1=8,$A1283=8,$BC$1=$B1283),L1283,"")</f>
        <v/>
      </c>
      <c r="BK1283" s="25" t="str">
        <f t="shared" ref="BK1283:BK1346" si="671">IF(AND($BB$1=8,$A1283=8,$BC$1=$B1283),M1283,"")</f>
        <v/>
      </c>
      <c r="BL1283" s="25" t="str">
        <f t="shared" ref="BL1283:BL1346" si="672">IF(AND($BB$1=8,$A1283=8,$BC$1=$B1283),N1283,"")</f>
        <v/>
      </c>
      <c r="BM1283" s="25" t="str">
        <f t="shared" ref="BM1283:BM1346" si="673">IF(AND($BB$1=8,$A1283=8,$BC$1=$B1283),O1283,"")</f>
        <v/>
      </c>
      <c r="BN1283" s="25" t="str">
        <f t="shared" ref="BN1283:BN1346" si="674">IF(AND($BB$1=8,$A1283=8,$BC$1=$B1283),P1283,"")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IF(AND($AJ$1=8,$A1347=8),A1347,"")</f>
        <v/>
      </c>
      <c r="AH1347" s="25" t="str">
        <f t="shared" ref="AH1347:AH1410" si="676">IF(AND($AJ$1=8,$A1347=8),B1347,"")</f>
        <v/>
      </c>
      <c r="AI1347" s="25" t="str">
        <f t="shared" ref="AI1347:AI1410" si="677">IF(AND($AJ$1=8,$A1347=8),C1347,"")</f>
        <v/>
      </c>
      <c r="AJ1347" s="25" t="str">
        <f t="shared" ref="AJ1347:AJ1410" si="678">IF(AND($AJ$1=8,$A1347=8),D1347,"")</f>
        <v/>
      </c>
      <c r="AK1347" s="25" t="str">
        <f t="shared" ref="AK1347:AK1410" si="679">IF(AND($AJ$1=8,$A1347=8),E1347,"")</f>
        <v/>
      </c>
      <c r="AL1347" s="25" t="str">
        <f t="shared" ref="AL1347:AL1410" si="680">IF(AND($AJ$1=8,$A1347=8),F1347,"")</f>
        <v/>
      </c>
      <c r="AM1347" s="25" t="str">
        <f t="shared" ref="AM1347:AM1410" si="681">IF(AND($AJ$1=8,$A1347=8),G1347,"")</f>
        <v/>
      </c>
      <c r="AN1347" s="25" t="str">
        <f t="shared" ref="AN1347:AN1410" si="682">IF(AND($AJ$1=8,$A1347=8),H1347,"")</f>
        <v/>
      </c>
      <c r="AO1347" s="25" t="str">
        <f t="shared" ref="AO1347:AO1410" si="683">IF(AND($AJ$1=8,$A1347=8),I1347,"")</f>
        <v/>
      </c>
      <c r="AP1347" s="25" t="str">
        <f t="shared" ref="AP1347:AP1410" si="684">IF(AND($AJ$1=8,$A1347=8),J1347,"")</f>
        <v/>
      </c>
      <c r="AQ1347" s="25" t="str">
        <f t="shared" ref="AQ1347:AQ1410" si="685">IF(AND($AJ$1=8,$A1347=8),K1347,"")</f>
        <v/>
      </c>
      <c r="AR1347" s="25" t="str">
        <f t="shared" ref="AR1347:AR1410" si="686">IF(AND($AJ$1=8,$A1347=8),L1347,"")</f>
        <v/>
      </c>
      <c r="AS1347" s="25" t="str">
        <f t="shared" ref="AS1347:AS1410" si="687">IF(AND($AJ$1=8,$A1347=8),M1347,"")</f>
        <v/>
      </c>
      <c r="AT1347" s="25" t="str">
        <f t="shared" ref="AT1347:AT1410" si="688">IF(AND($AJ$1=8,$A1347=8),N1347,"")</f>
        <v/>
      </c>
      <c r="AU1347" s="25" t="str">
        <f t="shared" ref="AU1347:AU1410" si="689">IF(AND($AJ$1=8,$A1347=8),O1347,"")</f>
        <v/>
      </c>
      <c r="AV1347" s="25" t="str">
        <f t="shared" ref="AV1347:AV1410" si="690">IF(AND($AJ$1=8,$A1347=8),P1347,"")</f>
        <v/>
      </c>
      <c r="AX1347" t="str">
        <f>IF(BC1347="","",IF(BC1347&gt;0,COUNT($AY$2:AY1347),""))</f>
        <v/>
      </c>
      <c r="AY1347" s="25" t="str">
        <f t="shared" ref="AY1347:AY1410" si="691">IF(AND($BB$1=8,$A1347=8,$BC$1=B1347),A1347,"")</f>
        <v/>
      </c>
      <c r="AZ1347" s="25" t="str">
        <f t="shared" ref="AZ1347:AZ1410" si="692">IF(AND($BB$1=8,$A1347=8,$BC$1=$B1347),B1347,"")</f>
        <v/>
      </c>
      <c r="BA1347" s="25" t="str">
        <f t="shared" ref="BA1347:BA1410" si="693">IF(AND($BB$1=8,$A1347=8,$BC$1=$B1347),C1347,"")</f>
        <v/>
      </c>
      <c r="BB1347" s="25" t="str">
        <f t="shared" ref="BB1347:BB1410" si="694">IF(AND($BB$1=8,$A1347=8,$BC$1=$B1347),D1347,"")</f>
        <v/>
      </c>
      <c r="BC1347" s="25" t="str">
        <f t="shared" ref="BC1347:BC1410" si="695">IF(AND($BB$1=8,$A1347=8,$BC$1=$B1347),E1347,"")</f>
        <v/>
      </c>
      <c r="BD1347" s="25" t="str">
        <f t="shared" ref="BD1347:BD1410" si="696">IF(AND($BB$1=8,$A1347=8,$BC$1=$B1347),F1347,"")</f>
        <v/>
      </c>
      <c r="BE1347" s="25" t="str">
        <f t="shared" ref="BE1347:BE1410" si="697">IF(AND($BB$1=8,$A1347=8,$BC$1=$B1347),G1347,"")</f>
        <v/>
      </c>
      <c r="BF1347" s="25" t="str">
        <f t="shared" ref="BF1347:BF1410" si="698">IF(AND($BB$1=8,$A1347=8,$BC$1=$B1347),H1347,"")</f>
        <v/>
      </c>
      <c r="BG1347" s="25" t="str">
        <f t="shared" ref="BG1347:BG1410" si="699">IF(AND($BB$1=8,$A1347=8,$BC$1=$B1347),I1347,"")</f>
        <v/>
      </c>
      <c r="BH1347" s="25" t="str">
        <f t="shared" ref="BH1347:BH1410" si="700">IF(AND($BB$1=8,$A1347=8,$BC$1=$B1347),J1347,"")</f>
        <v/>
      </c>
      <c r="BI1347" s="25" t="str">
        <f t="shared" ref="BI1347:BI1410" si="701">IF(AND($BB$1=8,$A1347=8,$BC$1=$B1347),K1347,"")</f>
        <v/>
      </c>
      <c r="BJ1347" s="25" t="str">
        <f t="shared" ref="BJ1347:BJ1410" si="702">IF(AND($BB$1=8,$A1347=8,$BC$1=$B1347),L1347,"")</f>
        <v/>
      </c>
      <c r="BK1347" s="25" t="str">
        <f t="shared" ref="BK1347:BK1410" si="703">IF(AND($BB$1=8,$A1347=8,$BC$1=$B1347),M1347,"")</f>
        <v/>
      </c>
      <c r="BL1347" s="25" t="str">
        <f t="shared" ref="BL1347:BL1410" si="704">IF(AND($BB$1=8,$A1347=8,$BC$1=$B1347),N1347,"")</f>
        <v/>
      </c>
      <c r="BM1347" s="25" t="str">
        <f t="shared" ref="BM1347:BM1410" si="705">IF(AND($BB$1=8,$A1347=8,$BC$1=$B1347),O1347,"")</f>
        <v/>
      </c>
      <c r="BN1347" s="25" t="str">
        <f t="shared" ref="BN1347:BN1410" si="706">IF(AND($BB$1=8,$A1347=8,$BC$1=$B1347),P1347,"")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IF(AND($AJ$1=8,$A1411=8),A1411,"")</f>
        <v/>
      </c>
      <c r="AH1411" s="25" t="str">
        <f t="shared" ref="AH1411:AH1474" si="708">IF(AND($AJ$1=8,$A1411=8),B1411,"")</f>
        <v/>
      </c>
      <c r="AI1411" s="25" t="str">
        <f t="shared" ref="AI1411:AI1474" si="709">IF(AND($AJ$1=8,$A1411=8),C1411,"")</f>
        <v/>
      </c>
      <c r="AJ1411" s="25" t="str">
        <f t="shared" ref="AJ1411:AJ1474" si="710">IF(AND($AJ$1=8,$A1411=8),D1411,"")</f>
        <v/>
      </c>
      <c r="AK1411" s="25" t="str">
        <f t="shared" ref="AK1411:AK1474" si="711">IF(AND($AJ$1=8,$A1411=8),E1411,"")</f>
        <v/>
      </c>
      <c r="AL1411" s="25" t="str">
        <f t="shared" ref="AL1411:AL1474" si="712">IF(AND($AJ$1=8,$A1411=8),F1411,"")</f>
        <v/>
      </c>
      <c r="AM1411" s="25" t="str">
        <f t="shared" ref="AM1411:AM1474" si="713">IF(AND($AJ$1=8,$A1411=8),G1411,"")</f>
        <v/>
      </c>
      <c r="AN1411" s="25" t="str">
        <f t="shared" ref="AN1411:AN1474" si="714">IF(AND($AJ$1=8,$A1411=8),H1411,"")</f>
        <v/>
      </c>
      <c r="AO1411" s="25" t="str">
        <f t="shared" ref="AO1411:AO1474" si="715">IF(AND($AJ$1=8,$A1411=8),I1411,"")</f>
        <v/>
      </c>
      <c r="AP1411" s="25" t="str">
        <f t="shared" ref="AP1411:AP1474" si="716">IF(AND($AJ$1=8,$A1411=8),J1411,"")</f>
        <v/>
      </c>
      <c r="AQ1411" s="25" t="str">
        <f t="shared" ref="AQ1411:AQ1474" si="717">IF(AND($AJ$1=8,$A1411=8),K1411,"")</f>
        <v/>
      </c>
      <c r="AR1411" s="25" t="str">
        <f t="shared" ref="AR1411:AR1474" si="718">IF(AND($AJ$1=8,$A1411=8),L1411,"")</f>
        <v/>
      </c>
      <c r="AS1411" s="25" t="str">
        <f t="shared" ref="AS1411:AS1474" si="719">IF(AND($AJ$1=8,$A1411=8),M1411,"")</f>
        <v/>
      </c>
      <c r="AT1411" s="25" t="str">
        <f t="shared" ref="AT1411:AT1474" si="720">IF(AND($AJ$1=8,$A1411=8),N1411,"")</f>
        <v/>
      </c>
      <c r="AU1411" s="25" t="str">
        <f t="shared" ref="AU1411:AU1474" si="721">IF(AND($AJ$1=8,$A1411=8),O1411,"")</f>
        <v/>
      </c>
      <c r="AV1411" s="25" t="str">
        <f t="shared" ref="AV1411:AV1474" si="722">IF(AND($AJ$1=8,$A1411=8),P1411,"")</f>
        <v/>
      </c>
      <c r="AX1411" t="str">
        <f>IF(BC1411="","",IF(BC1411&gt;0,COUNT($AY$2:AY1411),""))</f>
        <v/>
      </c>
      <c r="AY1411" s="25" t="str">
        <f t="shared" ref="AY1411:AY1474" si="723">IF(AND($BB$1=8,$A1411=8,$BC$1=B1411),A1411,"")</f>
        <v/>
      </c>
      <c r="AZ1411" s="25" t="str">
        <f t="shared" ref="AZ1411:AZ1474" si="724">IF(AND($BB$1=8,$A1411=8,$BC$1=$B1411),B1411,"")</f>
        <v/>
      </c>
      <c r="BA1411" s="25" t="str">
        <f t="shared" ref="BA1411:BA1474" si="725">IF(AND($BB$1=8,$A1411=8,$BC$1=$B1411),C1411,"")</f>
        <v/>
      </c>
      <c r="BB1411" s="25" t="str">
        <f t="shared" ref="BB1411:BB1474" si="726">IF(AND($BB$1=8,$A1411=8,$BC$1=$B1411),D1411,"")</f>
        <v/>
      </c>
      <c r="BC1411" s="25" t="str">
        <f t="shared" ref="BC1411:BC1474" si="727">IF(AND($BB$1=8,$A1411=8,$BC$1=$B1411),E1411,"")</f>
        <v/>
      </c>
      <c r="BD1411" s="25" t="str">
        <f t="shared" ref="BD1411:BD1474" si="728">IF(AND($BB$1=8,$A1411=8,$BC$1=$B1411),F1411,"")</f>
        <v/>
      </c>
      <c r="BE1411" s="25" t="str">
        <f t="shared" ref="BE1411:BE1474" si="729">IF(AND($BB$1=8,$A1411=8,$BC$1=$B1411),G1411,"")</f>
        <v/>
      </c>
      <c r="BF1411" s="25" t="str">
        <f t="shared" ref="BF1411:BF1474" si="730">IF(AND($BB$1=8,$A1411=8,$BC$1=$B1411),H1411,"")</f>
        <v/>
      </c>
      <c r="BG1411" s="25" t="str">
        <f t="shared" ref="BG1411:BG1474" si="731">IF(AND($BB$1=8,$A1411=8,$BC$1=$B1411),I1411,"")</f>
        <v/>
      </c>
      <c r="BH1411" s="25" t="str">
        <f t="shared" ref="BH1411:BH1474" si="732">IF(AND($BB$1=8,$A1411=8,$BC$1=$B1411),J1411,"")</f>
        <v/>
      </c>
      <c r="BI1411" s="25" t="str">
        <f t="shared" ref="BI1411:BI1474" si="733">IF(AND($BB$1=8,$A1411=8,$BC$1=$B1411),K1411,"")</f>
        <v/>
      </c>
      <c r="BJ1411" s="25" t="str">
        <f t="shared" ref="BJ1411:BJ1474" si="734">IF(AND($BB$1=8,$A1411=8,$BC$1=$B1411),L1411,"")</f>
        <v/>
      </c>
      <c r="BK1411" s="25" t="str">
        <f t="shared" ref="BK1411:BK1474" si="735">IF(AND($BB$1=8,$A1411=8,$BC$1=$B1411),M1411,"")</f>
        <v/>
      </c>
      <c r="BL1411" s="25" t="str">
        <f t="shared" ref="BL1411:BL1474" si="736">IF(AND($BB$1=8,$A1411=8,$BC$1=$B1411),N1411,"")</f>
        <v/>
      </c>
      <c r="BM1411" s="25" t="str">
        <f t="shared" ref="BM1411:BM1474" si="737">IF(AND($BB$1=8,$A1411=8,$BC$1=$B1411),O1411,"")</f>
        <v/>
      </c>
      <c r="BN1411" s="25" t="str">
        <f t="shared" ref="BN1411:BN1474" si="738">IF(AND($BB$1=8,$A1411=8,$BC$1=$B1411),P1411,"")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IF(AND($AJ$1=8,$A1475=8),A1475,"")</f>
        <v/>
      </c>
      <c r="AH1475" s="25" t="str">
        <f t="shared" ref="AH1475:AH1538" si="740">IF(AND($AJ$1=8,$A1475=8),B1475,"")</f>
        <v/>
      </c>
      <c r="AI1475" s="25" t="str">
        <f t="shared" ref="AI1475:AI1538" si="741">IF(AND($AJ$1=8,$A1475=8),C1475,"")</f>
        <v/>
      </c>
      <c r="AJ1475" s="25" t="str">
        <f t="shared" ref="AJ1475:AJ1538" si="742">IF(AND($AJ$1=8,$A1475=8),D1475,"")</f>
        <v/>
      </c>
      <c r="AK1475" s="25" t="str">
        <f t="shared" ref="AK1475:AK1538" si="743">IF(AND($AJ$1=8,$A1475=8),E1475,"")</f>
        <v/>
      </c>
      <c r="AL1475" s="25" t="str">
        <f t="shared" ref="AL1475:AL1538" si="744">IF(AND($AJ$1=8,$A1475=8),F1475,"")</f>
        <v/>
      </c>
      <c r="AM1475" s="25" t="str">
        <f t="shared" ref="AM1475:AM1538" si="745">IF(AND($AJ$1=8,$A1475=8),G1475,"")</f>
        <v/>
      </c>
      <c r="AN1475" s="25" t="str">
        <f t="shared" ref="AN1475:AN1538" si="746">IF(AND($AJ$1=8,$A1475=8),H1475,"")</f>
        <v/>
      </c>
      <c r="AO1475" s="25" t="str">
        <f t="shared" ref="AO1475:AO1538" si="747">IF(AND($AJ$1=8,$A1475=8),I1475,"")</f>
        <v/>
      </c>
      <c r="AP1475" s="25" t="str">
        <f t="shared" ref="AP1475:AP1538" si="748">IF(AND($AJ$1=8,$A1475=8),J1475,"")</f>
        <v/>
      </c>
      <c r="AQ1475" s="25" t="str">
        <f t="shared" ref="AQ1475:AQ1538" si="749">IF(AND($AJ$1=8,$A1475=8),K1475,"")</f>
        <v/>
      </c>
      <c r="AR1475" s="25" t="str">
        <f t="shared" ref="AR1475:AR1538" si="750">IF(AND($AJ$1=8,$A1475=8),L1475,"")</f>
        <v/>
      </c>
      <c r="AS1475" s="25" t="str">
        <f t="shared" ref="AS1475:AS1538" si="751">IF(AND($AJ$1=8,$A1475=8),M1475,"")</f>
        <v/>
      </c>
      <c r="AT1475" s="25" t="str">
        <f t="shared" ref="AT1475:AT1538" si="752">IF(AND($AJ$1=8,$A1475=8),N1475,"")</f>
        <v/>
      </c>
      <c r="AU1475" s="25" t="str">
        <f t="shared" ref="AU1475:AU1538" si="753">IF(AND($AJ$1=8,$A1475=8),O1475,"")</f>
        <v/>
      </c>
      <c r="AV1475" s="25" t="str">
        <f t="shared" ref="AV1475:AV1538" si="754">IF(AND($AJ$1=8,$A1475=8),P1475,"")</f>
        <v/>
      </c>
      <c r="AX1475" t="str">
        <f>IF(BC1475="","",IF(BC1475&gt;0,COUNT($AY$2:AY1475),""))</f>
        <v/>
      </c>
      <c r="AY1475" s="25" t="str">
        <f t="shared" ref="AY1475:AY1538" si="755">IF(AND($BB$1=8,$A1475=8,$BC$1=B1475),A1475,"")</f>
        <v/>
      </c>
      <c r="AZ1475" s="25" t="str">
        <f t="shared" ref="AZ1475:AZ1538" si="756">IF(AND($BB$1=8,$A1475=8,$BC$1=$B1475),B1475,"")</f>
        <v/>
      </c>
      <c r="BA1475" s="25" t="str">
        <f t="shared" ref="BA1475:BA1538" si="757">IF(AND($BB$1=8,$A1475=8,$BC$1=$B1475),C1475,"")</f>
        <v/>
      </c>
      <c r="BB1475" s="25" t="str">
        <f t="shared" ref="BB1475:BB1538" si="758">IF(AND($BB$1=8,$A1475=8,$BC$1=$B1475),D1475,"")</f>
        <v/>
      </c>
      <c r="BC1475" s="25" t="str">
        <f t="shared" ref="BC1475:BC1538" si="759">IF(AND($BB$1=8,$A1475=8,$BC$1=$B1475),E1475,"")</f>
        <v/>
      </c>
      <c r="BD1475" s="25" t="str">
        <f t="shared" ref="BD1475:BD1538" si="760">IF(AND($BB$1=8,$A1475=8,$BC$1=$B1475),F1475,"")</f>
        <v/>
      </c>
      <c r="BE1475" s="25" t="str">
        <f t="shared" ref="BE1475:BE1538" si="761">IF(AND($BB$1=8,$A1475=8,$BC$1=$B1475),G1475,"")</f>
        <v/>
      </c>
      <c r="BF1475" s="25" t="str">
        <f t="shared" ref="BF1475:BF1538" si="762">IF(AND($BB$1=8,$A1475=8,$BC$1=$B1475),H1475,"")</f>
        <v/>
      </c>
      <c r="BG1475" s="25" t="str">
        <f t="shared" ref="BG1475:BG1538" si="763">IF(AND($BB$1=8,$A1475=8,$BC$1=$B1475),I1475,"")</f>
        <v/>
      </c>
      <c r="BH1475" s="25" t="str">
        <f t="shared" ref="BH1475:BH1538" si="764">IF(AND($BB$1=8,$A1475=8,$BC$1=$B1475),J1475,"")</f>
        <v/>
      </c>
      <c r="BI1475" s="25" t="str">
        <f t="shared" ref="BI1475:BI1538" si="765">IF(AND($BB$1=8,$A1475=8,$BC$1=$B1475),K1475,"")</f>
        <v/>
      </c>
      <c r="BJ1475" s="25" t="str">
        <f t="shared" ref="BJ1475:BJ1538" si="766">IF(AND($BB$1=8,$A1475=8,$BC$1=$B1475),L1475,"")</f>
        <v/>
      </c>
      <c r="BK1475" s="25" t="str">
        <f t="shared" ref="BK1475:BK1538" si="767">IF(AND($BB$1=8,$A1475=8,$BC$1=$B1475),M1475,"")</f>
        <v/>
      </c>
      <c r="BL1475" s="25" t="str">
        <f t="shared" ref="BL1475:BL1538" si="768">IF(AND($BB$1=8,$A1475=8,$BC$1=$B1475),N1475,"")</f>
        <v/>
      </c>
      <c r="BM1475" s="25" t="str">
        <f t="shared" ref="BM1475:BM1538" si="769">IF(AND($BB$1=8,$A1475=8,$BC$1=$B1475),O1475,"")</f>
        <v/>
      </c>
      <c r="BN1475" s="25" t="str">
        <f t="shared" ref="BN1475:BN1538" si="770">IF(AND($BB$1=8,$A1475=8,$BC$1=$B1475),P1475,"")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IF(AND($AJ$1=8,$A1539=8),A1539,"")</f>
        <v/>
      </c>
      <c r="AH1539" s="25" t="str">
        <f t="shared" ref="AH1539:AH1602" si="772">IF(AND($AJ$1=8,$A1539=8),B1539,"")</f>
        <v/>
      </c>
      <c r="AI1539" s="25" t="str">
        <f t="shared" ref="AI1539:AI1602" si="773">IF(AND($AJ$1=8,$A1539=8),C1539,"")</f>
        <v/>
      </c>
      <c r="AJ1539" s="25" t="str">
        <f t="shared" ref="AJ1539:AJ1602" si="774">IF(AND($AJ$1=8,$A1539=8),D1539,"")</f>
        <v/>
      </c>
      <c r="AK1539" s="25" t="str">
        <f t="shared" ref="AK1539:AK1602" si="775">IF(AND($AJ$1=8,$A1539=8),E1539,"")</f>
        <v/>
      </c>
      <c r="AL1539" s="25" t="str">
        <f t="shared" ref="AL1539:AL1602" si="776">IF(AND($AJ$1=8,$A1539=8),F1539,"")</f>
        <v/>
      </c>
      <c r="AM1539" s="25" t="str">
        <f t="shared" ref="AM1539:AM1602" si="777">IF(AND($AJ$1=8,$A1539=8),G1539,"")</f>
        <v/>
      </c>
      <c r="AN1539" s="25" t="str">
        <f t="shared" ref="AN1539:AN1602" si="778">IF(AND($AJ$1=8,$A1539=8),H1539,"")</f>
        <v/>
      </c>
      <c r="AO1539" s="25" t="str">
        <f t="shared" ref="AO1539:AO1602" si="779">IF(AND($AJ$1=8,$A1539=8),I1539,"")</f>
        <v/>
      </c>
      <c r="AP1539" s="25" t="str">
        <f t="shared" ref="AP1539:AP1602" si="780">IF(AND($AJ$1=8,$A1539=8),J1539,"")</f>
        <v/>
      </c>
      <c r="AQ1539" s="25" t="str">
        <f t="shared" ref="AQ1539:AQ1602" si="781">IF(AND($AJ$1=8,$A1539=8),K1539,"")</f>
        <v/>
      </c>
      <c r="AR1539" s="25" t="str">
        <f t="shared" ref="AR1539:AR1602" si="782">IF(AND($AJ$1=8,$A1539=8),L1539,"")</f>
        <v/>
      </c>
      <c r="AS1539" s="25" t="str">
        <f t="shared" ref="AS1539:AS1602" si="783">IF(AND($AJ$1=8,$A1539=8),M1539,"")</f>
        <v/>
      </c>
      <c r="AT1539" s="25" t="str">
        <f t="shared" ref="AT1539:AT1602" si="784">IF(AND($AJ$1=8,$A1539=8),N1539,"")</f>
        <v/>
      </c>
      <c r="AU1539" s="25" t="str">
        <f t="shared" ref="AU1539:AU1602" si="785">IF(AND($AJ$1=8,$A1539=8),O1539,"")</f>
        <v/>
      </c>
      <c r="AV1539" s="25" t="str">
        <f t="shared" ref="AV1539:AV1602" si="786">IF(AND($AJ$1=8,$A1539=8),P1539,"")</f>
        <v/>
      </c>
      <c r="AX1539" t="str">
        <f>IF(BC1539="","",IF(BC1539&gt;0,COUNT($AY$2:AY1539),""))</f>
        <v/>
      </c>
      <c r="AY1539" s="25" t="str">
        <f t="shared" ref="AY1539:AY1602" si="787">IF(AND($BB$1=8,$A1539=8,$BC$1=B1539),A1539,"")</f>
        <v/>
      </c>
      <c r="AZ1539" s="25" t="str">
        <f t="shared" ref="AZ1539:AZ1602" si="788">IF(AND($BB$1=8,$A1539=8,$BC$1=$B1539),B1539,"")</f>
        <v/>
      </c>
      <c r="BA1539" s="25" t="str">
        <f t="shared" ref="BA1539:BA1602" si="789">IF(AND($BB$1=8,$A1539=8,$BC$1=$B1539),C1539,"")</f>
        <v/>
      </c>
      <c r="BB1539" s="25" t="str">
        <f t="shared" ref="BB1539:BB1602" si="790">IF(AND($BB$1=8,$A1539=8,$BC$1=$B1539),D1539,"")</f>
        <v/>
      </c>
      <c r="BC1539" s="25" t="str">
        <f t="shared" ref="BC1539:BC1602" si="791">IF(AND($BB$1=8,$A1539=8,$BC$1=$B1539),E1539,"")</f>
        <v/>
      </c>
      <c r="BD1539" s="25" t="str">
        <f t="shared" ref="BD1539:BD1602" si="792">IF(AND($BB$1=8,$A1539=8,$BC$1=$B1539),F1539,"")</f>
        <v/>
      </c>
      <c r="BE1539" s="25" t="str">
        <f t="shared" ref="BE1539:BE1602" si="793">IF(AND($BB$1=8,$A1539=8,$BC$1=$B1539),G1539,"")</f>
        <v/>
      </c>
      <c r="BF1539" s="25" t="str">
        <f t="shared" ref="BF1539:BF1602" si="794">IF(AND($BB$1=8,$A1539=8,$BC$1=$B1539),H1539,"")</f>
        <v/>
      </c>
      <c r="BG1539" s="25" t="str">
        <f t="shared" ref="BG1539:BG1602" si="795">IF(AND($BB$1=8,$A1539=8,$BC$1=$B1539),I1539,"")</f>
        <v/>
      </c>
      <c r="BH1539" s="25" t="str">
        <f t="shared" ref="BH1539:BH1602" si="796">IF(AND($BB$1=8,$A1539=8,$BC$1=$B1539),J1539,"")</f>
        <v/>
      </c>
      <c r="BI1539" s="25" t="str">
        <f t="shared" ref="BI1539:BI1602" si="797">IF(AND($BB$1=8,$A1539=8,$BC$1=$B1539),K1539,"")</f>
        <v/>
      </c>
      <c r="BJ1539" s="25" t="str">
        <f t="shared" ref="BJ1539:BJ1602" si="798">IF(AND($BB$1=8,$A1539=8,$BC$1=$B1539),L1539,"")</f>
        <v/>
      </c>
      <c r="BK1539" s="25" t="str">
        <f t="shared" ref="BK1539:BK1602" si="799">IF(AND($BB$1=8,$A1539=8,$BC$1=$B1539),M1539,"")</f>
        <v/>
      </c>
      <c r="BL1539" s="25" t="str">
        <f t="shared" ref="BL1539:BL1602" si="800">IF(AND($BB$1=8,$A1539=8,$BC$1=$B1539),N1539,"")</f>
        <v/>
      </c>
      <c r="BM1539" s="25" t="str">
        <f t="shared" ref="BM1539:BM1602" si="801">IF(AND($BB$1=8,$A1539=8,$BC$1=$B1539),O1539,"")</f>
        <v/>
      </c>
      <c r="BN1539" s="25" t="str">
        <f t="shared" ref="BN1539:BN1602" si="802">IF(AND($BB$1=8,$A1539=8,$BC$1=$B1539),P1539,"")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IF(AND($AJ$1=8,$A1603=8),A1603,"")</f>
        <v/>
      </c>
      <c r="AH1603" s="25" t="str">
        <f t="shared" ref="AH1603:AH1666" si="804">IF(AND($AJ$1=8,$A1603=8),B1603,"")</f>
        <v/>
      </c>
      <c r="AI1603" s="25" t="str">
        <f t="shared" ref="AI1603:AI1666" si="805">IF(AND($AJ$1=8,$A1603=8),C1603,"")</f>
        <v/>
      </c>
      <c r="AJ1603" s="25" t="str">
        <f t="shared" ref="AJ1603:AJ1666" si="806">IF(AND($AJ$1=8,$A1603=8),D1603,"")</f>
        <v/>
      </c>
      <c r="AK1603" s="25" t="str">
        <f t="shared" ref="AK1603:AK1666" si="807">IF(AND($AJ$1=8,$A1603=8),E1603,"")</f>
        <v/>
      </c>
      <c r="AL1603" s="25" t="str">
        <f t="shared" ref="AL1603:AL1666" si="808">IF(AND($AJ$1=8,$A1603=8),F1603,"")</f>
        <v/>
      </c>
      <c r="AM1603" s="25" t="str">
        <f t="shared" ref="AM1603:AM1666" si="809">IF(AND($AJ$1=8,$A1603=8),G1603,"")</f>
        <v/>
      </c>
      <c r="AN1603" s="25" t="str">
        <f t="shared" ref="AN1603:AN1666" si="810">IF(AND($AJ$1=8,$A1603=8),H1603,"")</f>
        <v/>
      </c>
      <c r="AO1603" s="25" t="str">
        <f t="shared" ref="AO1603:AO1666" si="811">IF(AND($AJ$1=8,$A1603=8),I1603,"")</f>
        <v/>
      </c>
      <c r="AP1603" s="25" t="str">
        <f t="shared" ref="AP1603:AP1666" si="812">IF(AND($AJ$1=8,$A1603=8),J1603,"")</f>
        <v/>
      </c>
      <c r="AQ1603" s="25" t="str">
        <f t="shared" ref="AQ1603:AQ1666" si="813">IF(AND($AJ$1=8,$A1603=8),K1603,"")</f>
        <v/>
      </c>
      <c r="AR1603" s="25" t="str">
        <f t="shared" ref="AR1603:AR1666" si="814">IF(AND($AJ$1=8,$A1603=8),L1603,"")</f>
        <v/>
      </c>
      <c r="AS1603" s="25" t="str">
        <f t="shared" ref="AS1603:AS1666" si="815">IF(AND($AJ$1=8,$A1603=8),M1603,"")</f>
        <v/>
      </c>
      <c r="AT1603" s="25" t="str">
        <f t="shared" ref="AT1603:AT1666" si="816">IF(AND($AJ$1=8,$A1603=8),N1603,"")</f>
        <v/>
      </c>
      <c r="AU1603" s="25" t="str">
        <f t="shared" ref="AU1603:AU1666" si="817">IF(AND($AJ$1=8,$A1603=8),O1603,"")</f>
        <v/>
      </c>
      <c r="AV1603" s="25" t="str">
        <f t="shared" ref="AV1603:AV1666" si="818">IF(AND($AJ$1=8,$A1603=8),P1603,"")</f>
        <v/>
      </c>
      <c r="AX1603" t="str">
        <f>IF(BC1603="","",IF(BC1603&gt;0,COUNT($AY$2:AY1603),""))</f>
        <v/>
      </c>
      <c r="AY1603" s="25" t="str">
        <f t="shared" ref="AY1603:AY1666" si="819">IF(AND($BB$1=8,$A1603=8,$BC$1=B1603),A1603,"")</f>
        <v/>
      </c>
      <c r="AZ1603" s="25" t="str">
        <f t="shared" ref="AZ1603:AZ1666" si="820">IF(AND($BB$1=8,$A1603=8,$BC$1=$B1603),B1603,"")</f>
        <v/>
      </c>
      <c r="BA1603" s="25" t="str">
        <f t="shared" ref="BA1603:BA1666" si="821">IF(AND($BB$1=8,$A1603=8,$BC$1=$B1603),C1603,"")</f>
        <v/>
      </c>
      <c r="BB1603" s="25" t="str">
        <f t="shared" ref="BB1603:BB1666" si="822">IF(AND($BB$1=8,$A1603=8,$BC$1=$B1603),D1603,"")</f>
        <v/>
      </c>
      <c r="BC1603" s="25" t="str">
        <f t="shared" ref="BC1603:BC1666" si="823">IF(AND($BB$1=8,$A1603=8,$BC$1=$B1603),E1603,"")</f>
        <v/>
      </c>
      <c r="BD1603" s="25" t="str">
        <f t="shared" ref="BD1603:BD1666" si="824">IF(AND($BB$1=8,$A1603=8,$BC$1=$B1603),F1603,"")</f>
        <v/>
      </c>
      <c r="BE1603" s="25" t="str">
        <f t="shared" ref="BE1603:BE1666" si="825">IF(AND($BB$1=8,$A1603=8,$BC$1=$B1603),G1603,"")</f>
        <v/>
      </c>
      <c r="BF1603" s="25" t="str">
        <f t="shared" ref="BF1603:BF1666" si="826">IF(AND($BB$1=8,$A1603=8,$BC$1=$B1603),H1603,"")</f>
        <v/>
      </c>
      <c r="BG1603" s="25" t="str">
        <f t="shared" ref="BG1603:BG1666" si="827">IF(AND($BB$1=8,$A1603=8,$BC$1=$B1603),I1603,"")</f>
        <v/>
      </c>
      <c r="BH1603" s="25" t="str">
        <f t="shared" ref="BH1603:BH1666" si="828">IF(AND($BB$1=8,$A1603=8,$BC$1=$B1603),J1603,"")</f>
        <v/>
      </c>
      <c r="BI1603" s="25" t="str">
        <f t="shared" ref="BI1603:BI1666" si="829">IF(AND($BB$1=8,$A1603=8,$BC$1=$B1603),K1603,"")</f>
        <v/>
      </c>
      <c r="BJ1603" s="25" t="str">
        <f t="shared" ref="BJ1603:BJ1666" si="830">IF(AND($BB$1=8,$A1603=8,$BC$1=$B1603),L1603,"")</f>
        <v/>
      </c>
      <c r="BK1603" s="25" t="str">
        <f t="shared" ref="BK1603:BK1666" si="831">IF(AND($BB$1=8,$A1603=8,$BC$1=$B1603),M1603,"")</f>
        <v/>
      </c>
      <c r="BL1603" s="25" t="str">
        <f t="shared" ref="BL1603:BL1666" si="832">IF(AND($BB$1=8,$A1603=8,$BC$1=$B1603),N1603,"")</f>
        <v/>
      </c>
      <c r="BM1603" s="25" t="str">
        <f t="shared" ref="BM1603:BM1666" si="833">IF(AND($BB$1=8,$A1603=8,$BC$1=$B1603),O1603,"")</f>
        <v/>
      </c>
      <c r="BN1603" s="25" t="str">
        <f t="shared" ref="BN1603:BN1666" si="834">IF(AND($BB$1=8,$A1603=8,$BC$1=$B1603),P1603,"")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IF(AND($AJ$1=8,$A1667=8),A1667,"")</f>
        <v/>
      </c>
      <c r="AH1667" s="25" t="str">
        <f t="shared" ref="AH1667:AH1730" si="836">IF(AND($AJ$1=8,$A1667=8),B1667,"")</f>
        <v/>
      </c>
      <c r="AI1667" s="25" t="str">
        <f t="shared" ref="AI1667:AI1730" si="837">IF(AND($AJ$1=8,$A1667=8),C1667,"")</f>
        <v/>
      </c>
      <c r="AJ1667" s="25" t="str">
        <f t="shared" ref="AJ1667:AJ1730" si="838">IF(AND($AJ$1=8,$A1667=8),D1667,"")</f>
        <v/>
      </c>
      <c r="AK1667" s="25" t="str">
        <f t="shared" ref="AK1667:AK1730" si="839">IF(AND($AJ$1=8,$A1667=8),E1667,"")</f>
        <v/>
      </c>
      <c r="AL1667" s="25" t="str">
        <f t="shared" ref="AL1667:AL1730" si="840">IF(AND($AJ$1=8,$A1667=8),F1667,"")</f>
        <v/>
      </c>
      <c r="AM1667" s="25" t="str">
        <f t="shared" ref="AM1667:AM1730" si="841">IF(AND($AJ$1=8,$A1667=8),G1667,"")</f>
        <v/>
      </c>
      <c r="AN1667" s="25" t="str">
        <f t="shared" ref="AN1667:AN1730" si="842">IF(AND($AJ$1=8,$A1667=8),H1667,"")</f>
        <v/>
      </c>
      <c r="AO1667" s="25" t="str">
        <f t="shared" ref="AO1667:AO1730" si="843">IF(AND($AJ$1=8,$A1667=8),I1667,"")</f>
        <v/>
      </c>
      <c r="AP1667" s="25" t="str">
        <f t="shared" ref="AP1667:AP1730" si="844">IF(AND($AJ$1=8,$A1667=8),J1667,"")</f>
        <v/>
      </c>
      <c r="AQ1667" s="25" t="str">
        <f t="shared" ref="AQ1667:AQ1730" si="845">IF(AND($AJ$1=8,$A1667=8),K1667,"")</f>
        <v/>
      </c>
      <c r="AR1667" s="25" t="str">
        <f t="shared" ref="AR1667:AR1730" si="846">IF(AND($AJ$1=8,$A1667=8),L1667,"")</f>
        <v/>
      </c>
      <c r="AS1667" s="25" t="str">
        <f t="shared" ref="AS1667:AS1730" si="847">IF(AND($AJ$1=8,$A1667=8),M1667,"")</f>
        <v/>
      </c>
      <c r="AT1667" s="25" t="str">
        <f t="shared" ref="AT1667:AT1730" si="848">IF(AND($AJ$1=8,$A1667=8),N1667,"")</f>
        <v/>
      </c>
      <c r="AU1667" s="25" t="str">
        <f t="shared" ref="AU1667:AU1730" si="849">IF(AND($AJ$1=8,$A1667=8),O1667,"")</f>
        <v/>
      </c>
      <c r="AV1667" s="25" t="str">
        <f t="shared" ref="AV1667:AV1730" si="850">IF(AND($AJ$1=8,$A1667=8),P1667,"")</f>
        <v/>
      </c>
      <c r="AX1667" t="str">
        <f>IF(BC1667="","",IF(BC1667&gt;0,COUNT($AY$2:AY1667),""))</f>
        <v/>
      </c>
      <c r="AY1667" s="25" t="str">
        <f t="shared" ref="AY1667:AY1730" si="851">IF(AND($BB$1=8,$A1667=8,$BC$1=B1667),A1667,"")</f>
        <v/>
      </c>
      <c r="AZ1667" s="25" t="str">
        <f t="shared" ref="AZ1667:AZ1730" si="852">IF(AND($BB$1=8,$A1667=8,$BC$1=$B1667),B1667,"")</f>
        <v/>
      </c>
      <c r="BA1667" s="25" t="str">
        <f t="shared" ref="BA1667:BA1730" si="853">IF(AND($BB$1=8,$A1667=8,$BC$1=$B1667),C1667,"")</f>
        <v/>
      </c>
      <c r="BB1667" s="25" t="str">
        <f t="shared" ref="BB1667:BB1730" si="854">IF(AND($BB$1=8,$A1667=8,$BC$1=$B1667),D1667,"")</f>
        <v/>
      </c>
      <c r="BC1667" s="25" t="str">
        <f t="shared" ref="BC1667:BC1730" si="855">IF(AND($BB$1=8,$A1667=8,$BC$1=$B1667),E1667,"")</f>
        <v/>
      </c>
      <c r="BD1667" s="25" t="str">
        <f t="shared" ref="BD1667:BD1730" si="856">IF(AND($BB$1=8,$A1667=8,$BC$1=$B1667),F1667,"")</f>
        <v/>
      </c>
      <c r="BE1667" s="25" t="str">
        <f t="shared" ref="BE1667:BE1730" si="857">IF(AND($BB$1=8,$A1667=8,$BC$1=$B1667),G1667,"")</f>
        <v/>
      </c>
      <c r="BF1667" s="25" t="str">
        <f t="shared" ref="BF1667:BF1730" si="858">IF(AND($BB$1=8,$A1667=8,$BC$1=$B1667),H1667,"")</f>
        <v/>
      </c>
      <c r="BG1667" s="25" t="str">
        <f t="shared" ref="BG1667:BG1730" si="859">IF(AND($BB$1=8,$A1667=8,$BC$1=$B1667),I1667,"")</f>
        <v/>
      </c>
      <c r="BH1667" s="25" t="str">
        <f t="shared" ref="BH1667:BH1730" si="860">IF(AND($BB$1=8,$A1667=8,$BC$1=$B1667),J1667,"")</f>
        <v/>
      </c>
      <c r="BI1667" s="25" t="str">
        <f t="shared" ref="BI1667:BI1730" si="861">IF(AND($BB$1=8,$A1667=8,$BC$1=$B1667),K1667,"")</f>
        <v/>
      </c>
      <c r="BJ1667" s="25" t="str">
        <f t="shared" ref="BJ1667:BJ1730" si="862">IF(AND($BB$1=8,$A1667=8,$BC$1=$B1667),L1667,"")</f>
        <v/>
      </c>
      <c r="BK1667" s="25" t="str">
        <f t="shared" ref="BK1667:BK1730" si="863">IF(AND($BB$1=8,$A1667=8,$BC$1=$B1667),M1667,"")</f>
        <v/>
      </c>
      <c r="BL1667" s="25" t="str">
        <f t="shared" ref="BL1667:BL1730" si="864">IF(AND($BB$1=8,$A1667=8,$BC$1=$B1667),N1667,"")</f>
        <v/>
      </c>
      <c r="BM1667" s="25" t="str">
        <f t="shared" ref="BM1667:BM1730" si="865">IF(AND($BB$1=8,$A1667=8,$BC$1=$B1667),O1667,"")</f>
        <v/>
      </c>
      <c r="BN1667" s="25" t="str">
        <f t="shared" ref="BN1667:BN1730" si="866">IF(AND($BB$1=8,$A1667=8,$BC$1=$B1667),P1667,"")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IF(AND($AJ$1=8,$A1731=8),A1731,"")</f>
        <v/>
      </c>
      <c r="AH1731" s="25" t="str">
        <f t="shared" ref="AH1731:AH1794" si="868">IF(AND($AJ$1=8,$A1731=8),B1731,"")</f>
        <v/>
      </c>
      <c r="AI1731" s="25" t="str">
        <f t="shared" ref="AI1731:AI1794" si="869">IF(AND($AJ$1=8,$A1731=8),C1731,"")</f>
        <v/>
      </c>
      <c r="AJ1731" s="25" t="str">
        <f t="shared" ref="AJ1731:AJ1794" si="870">IF(AND($AJ$1=8,$A1731=8),D1731,"")</f>
        <v/>
      </c>
      <c r="AK1731" s="25" t="str">
        <f t="shared" ref="AK1731:AK1794" si="871">IF(AND($AJ$1=8,$A1731=8),E1731,"")</f>
        <v/>
      </c>
      <c r="AL1731" s="25" t="str">
        <f t="shared" ref="AL1731:AL1794" si="872">IF(AND($AJ$1=8,$A1731=8),F1731,"")</f>
        <v/>
      </c>
      <c r="AM1731" s="25" t="str">
        <f t="shared" ref="AM1731:AM1794" si="873">IF(AND($AJ$1=8,$A1731=8),G1731,"")</f>
        <v/>
      </c>
      <c r="AN1731" s="25" t="str">
        <f t="shared" ref="AN1731:AN1794" si="874">IF(AND($AJ$1=8,$A1731=8),H1731,"")</f>
        <v/>
      </c>
      <c r="AO1731" s="25" t="str">
        <f t="shared" ref="AO1731:AO1794" si="875">IF(AND($AJ$1=8,$A1731=8),I1731,"")</f>
        <v/>
      </c>
      <c r="AP1731" s="25" t="str">
        <f t="shared" ref="AP1731:AP1794" si="876">IF(AND($AJ$1=8,$A1731=8),J1731,"")</f>
        <v/>
      </c>
      <c r="AQ1731" s="25" t="str">
        <f t="shared" ref="AQ1731:AQ1794" si="877">IF(AND($AJ$1=8,$A1731=8),K1731,"")</f>
        <v/>
      </c>
      <c r="AR1731" s="25" t="str">
        <f t="shared" ref="AR1731:AR1794" si="878">IF(AND($AJ$1=8,$A1731=8),L1731,"")</f>
        <v/>
      </c>
      <c r="AS1731" s="25" t="str">
        <f t="shared" ref="AS1731:AS1794" si="879">IF(AND($AJ$1=8,$A1731=8),M1731,"")</f>
        <v/>
      </c>
      <c r="AT1731" s="25" t="str">
        <f t="shared" ref="AT1731:AT1794" si="880">IF(AND($AJ$1=8,$A1731=8),N1731,"")</f>
        <v/>
      </c>
      <c r="AU1731" s="25" t="str">
        <f t="shared" ref="AU1731:AU1794" si="881">IF(AND($AJ$1=8,$A1731=8),O1731,"")</f>
        <v/>
      </c>
      <c r="AV1731" s="25" t="str">
        <f t="shared" ref="AV1731:AV1794" si="882">IF(AND($AJ$1=8,$A1731=8),P1731,"")</f>
        <v/>
      </c>
      <c r="AX1731" t="str">
        <f>IF(BC1731="","",IF(BC1731&gt;0,COUNT($AY$2:AY1731),""))</f>
        <v/>
      </c>
      <c r="AY1731" s="25" t="str">
        <f t="shared" ref="AY1731:AY1794" si="883">IF(AND($BB$1=8,$A1731=8,$BC$1=B1731),A1731,"")</f>
        <v/>
      </c>
      <c r="AZ1731" s="25" t="str">
        <f t="shared" ref="AZ1731:AZ1794" si="884">IF(AND($BB$1=8,$A1731=8,$BC$1=$B1731),B1731,"")</f>
        <v/>
      </c>
      <c r="BA1731" s="25" t="str">
        <f t="shared" ref="BA1731:BA1794" si="885">IF(AND($BB$1=8,$A1731=8,$BC$1=$B1731),C1731,"")</f>
        <v/>
      </c>
      <c r="BB1731" s="25" t="str">
        <f t="shared" ref="BB1731:BB1794" si="886">IF(AND($BB$1=8,$A1731=8,$BC$1=$B1731),D1731,"")</f>
        <v/>
      </c>
      <c r="BC1731" s="25" t="str">
        <f t="shared" ref="BC1731:BC1794" si="887">IF(AND($BB$1=8,$A1731=8,$BC$1=$B1731),E1731,"")</f>
        <v/>
      </c>
      <c r="BD1731" s="25" t="str">
        <f t="shared" ref="BD1731:BD1794" si="888">IF(AND($BB$1=8,$A1731=8,$BC$1=$B1731),F1731,"")</f>
        <v/>
      </c>
      <c r="BE1731" s="25" t="str">
        <f t="shared" ref="BE1731:BE1794" si="889">IF(AND($BB$1=8,$A1731=8,$BC$1=$B1731),G1731,"")</f>
        <v/>
      </c>
      <c r="BF1731" s="25" t="str">
        <f t="shared" ref="BF1731:BF1794" si="890">IF(AND($BB$1=8,$A1731=8,$BC$1=$B1731),H1731,"")</f>
        <v/>
      </c>
      <c r="BG1731" s="25" t="str">
        <f t="shared" ref="BG1731:BG1794" si="891">IF(AND($BB$1=8,$A1731=8,$BC$1=$B1731),I1731,"")</f>
        <v/>
      </c>
      <c r="BH1731" s="25" t="str">
        <f t="shared" ref="BH1731:BH1794" si="892">IF(AND($BB$1=8,$A1731=8,$BC$1=$B1731),J1731,"")</f>
        <v/>
      </c>
      <c r="BI1731" s="25" t="str">
        <f t="shared" ref="BI1731:BI1794" si="893">IF(AND($BB$1=8,$A1731=8,$BC$1=$B1731),K1731,"")</f>
        <v/>
      </c>
      <c r="BJ1731" s="25" t="str">
        <f t="shared" ref="BJ1731:BJ1794" si="894">IF(AND($BB$1=8,$A1731=8,$BC$1=$B1731),L1731,"")</f>
        <v/>
      </c>
      <c r="BK1731" s="25" t="str">
        <f t="shared" ref="BK1731:BK1794" si="895">IF(AND($BB$1=8,$A1731=8,$BC$1=$B1731),M1731,"")</f>
        <v/>
      </c>
      <c r="BL1731" s="25" t="str">
        <f t="shared" ref="BL1731:BL1794" si="896">IF(AND($BB$1=8,$A1731=8,$BC$1=$B1731),N1731,"")</f>
        <v/>
      </c>
      <c r="BM1731" s="25" t="str">
        <f t="shared" ref="BM1731:BM1794" si="897">IF(AND($BB$1=8,$A1731=8,$BC$1=$B1731),O1731,"")</f>
        <v/>
      </c>
      <c r="BN1731" s="25" t="str">
        <f t="shared" ref="BN1731:BN1794" si="898">IF(AND($BB$1=8,$A1731=8,$BC$1=$B1731),P1731,"")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IF(AND($AJ$1=8,$A1795=8),A1795,"")</f>
        <v/>
      </c>
      <c r="AH1795" s="25" t="str">
        <f t="shared" ref="AH1795:AH1858" si="900">IF(AND($AJ$1=8,$A1795=8),B1795,"")</f>
        <v/>
      </c>
      <c r="AI1795" s="25" t="str">
        <f t="shared" ref="AI1795:AI1858" si="901">IF(AND($AJ$1=8,$A1795=8),C1795,"")</f>
        <v/>
      </c>
      <c r="AJ1795" s="25" t="str">
        <f t="shared" ref="AJ1795:AJ1858" si="902">IF(AND($AJ$1=8,$A1795=8),D1795,"")</f>
        <v/>
      </c>
      <c r="AK1795" s="25" t="str">
        <f t="shared" ref="AK1795:AK1858" si="903">IF(AND($AJ$1=8,$A1795=8),E1795,"")</f>
        <v/>
      </c>
      <c r="AL1795" s="25" t="str">
        <f t="shared" ref="AL1795:AL1858" si="904">IF(AND($AJ$1=8,$A1795=8),F1795,"")</f>
        <v/>
      </c>
      <c r="AM1795" s="25" t="str">
        <f t="shared" ref="AM1795:AM1858" si="905">IF(AND($AJ$1=8,$A1795=8),G1795,"")</f>
        <v/>
      </c>
      <c r="AN1795" s="25" t="str">
        <f t="shared" ref="AN1795:AN1858" si="906">IF(AND($AJ$1=8,$A1795=8),H1795,"")</f>
        <v/>
      </c>
      <c r="AO1795" s="25" t="str">
        <f t="shared" ref="AO1795:AO1858" si="907">IF(AND($AJ$1=8,$A1795=8),I1795,"")</f>
        <v/>
      </c>
      <c r="AP1795" s="25" t="str">
        <f t="shared" ref="AP1795:AP1858" si="908">IF(AND($AJ$1=8,$A1795=8),J1795,"")</f>
        <v/>
      </c>
      <c r="AQ1795" s="25" t="str">
        <f t="shared" ref="AQ1795:AQ1858" si="909">IF(AND($AJ$1=8,$A1795=8),K1795,"")</f>
        <v/>
      </c>
      <c r="AR1795" s="25" t="str">
        <f t="shared" ref="AR1795:AR1858" si="910">IF(AND($AJ$1=8,$A1795=8),L1795,"")</f>
        <v/>
      </c>
      <c r="AS1795" s="25" t="str">
        <f t="shared" ref="AS1795:AS1858" si="911">IF(AND($AJ$1=8,$A1795=8),M1795,"")</f>
        <v/>
      </c>
      <c r="AT1795" s="25" t="str">
        <f t="shared" ref="AT1795:AT1858" si="912">IF(AND($AJ$1=8,$A1795=8),N1795,"")</f>
        <v/>
      </c>
      <c r="AU1795" s="25" t="str">
        <f t="shared" ref="AU1795:AU1858" si="913">IF(AND($AJ$1=8,$A1795=8),O1795,"")</f>
        <v/>
      </c>
      <c r="AV1795" s="25" t="str">
        <f t="shared" ref="AV1795:AV1858" si="914">IF(AND($AJ$1=8,$A1795=8),P1795,"")</f>
        <v/>
      </c>
      <c r="AX1795" t="str">
        <f>IF(BC1795="","",IF(BC1795&gt;0,COUNT($AY$2:AY1795),""))</f>
        <v/>
      </c>
      <c r="AY1795" s="25" t="str">
        <f t="shared" ref="AY1795:AY1858" si="915">IF(AND($BB$1=8,$A1795=8,$BC$1=B1795),A1795,"")</f>
        <v/>
      </c>
      <c r="AZ1795" s="25" t="str">
        <f t="shared" ref="AZ1795:AZ1858" si="916">IF(AND($BB$1=8,$A1795=8,$BC$1=$B1795),B1795,"")</f>
        <v/>
      </c>
      <c r="BA1795" s="25" t="str">
        <f t="shared" ref="BA1795:BA1858" si="917">IF(AND($BB$1=8,$A1795=8,$BC$1=$B1795),C1795,"")</f>
        <v/>
      </c>
      <c r="BB1795" s="25" t="str">
        <f t="shared" ref="BB1795:BB1858" si="918">IF(AND($BB$1=8,$A1795=8,$BC$1=$B1795),D1795,"")</f>
        <v/>
      </c>
      <c r="BC1795" s="25" t="str">
        <f t="shared" ref="BC1795:BC1858" si="919">IF(AND($BB$1=8,$A1795=8,$BC$1=$B1795),E1795,"")</f>
        <v/>
      </c>
      <c r="BD1795" s="25" t="str">
        <f t="shared" ref="BD1795:BD1858" si="920">IF(AND($BB$1=8,$A1795=8,$BC$1=$B1795),F1795,"")</f>
        <v/>
      </c>
      <c r="BE1795" s="25" t="str">
        <f t="shared" ref="BE1795:BE1858" si="921">IF(AND($BB$1=8,$A1795=8,$BC$1=$B1795),G1795,"")</f>
        <v/>
      </c>
      <c r="BF1795" s="25" t="str">
        <f t="shared" ref="BF1795:BF1858" si="922">IF(AND($BB$1=8,$A1795=8,$BC$1=$B1795),H1795,"")</f>
        <v/>
      </c>
      <c r="BG1795" s="25" t="str">
        <f t="shared" ref="BG1795:BG1858" si="923">IF(AND($BB$1=8,$A1795=8,$BC$1=$B1795),I1795,"")</f>
        <v/>
      </c>
      <c r="BH1795" s="25" t="str">
        <f t="shared" ref="BH1795:BH1858" si="924">IF(AND($BB$1=8,$A1795=8,$BC$1=$B1795),J1795,"")</f>
        <v/>
      </c>
      <c r="BI1795" s="25" t="str">
        <f t="shared" ref="BI1795:BI1858" si="925">IF(AND($BB$1=8,$A1795=8,$BC$1=$B1795),K1795,"")</f>
        <v/>
      </c>
      <c r="BJ1795" s="25" t="str">
        <f t="shared" ref="BJ1795:BJ1858" si="926">IF(AND($BB$1=8,$A1795=8,$BC$1=$B1795),L1795,"")</f>
        <v/>
      </c>
      <c r="BK1795" s="25" t="str">
        <f t="shared" ref="BK1795:BK1858" si="927">IF(AND($BB$1=8,$A1795=8,$BC$1=$B1795),M1795,"")</f>
        <v/>
      </c>
      <c r="BL1795" s="25" t="str">
        <f t="shared" ref="BL1795:BL1858" si="928">IF(AND($BB$1=8,$A1795=8,$BC$1=$B1795),N1795,"")</f>
        <v/>
      </c>
      <c r="BM1795" s="25" t="str">
        <f t="shared" ref="BM1795:BM1858" si="929">IF(AND($BB$1=8,$A1795=8,$BC$1=$B1795),O1795,"")</f>
        <v/>
      </c>
      <c r="BN1795" s="25" t="str">
        <f t="shared" ref="BN1795:BN1858" si="930">IF(AND($BB$1=8,$A1795=8,$BC$1=$B1795),P1795,"")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IF(AND($AJ$1=8,$A1859=8),A1859,"")</f>
        <v/>
      </c>
      <c r="AH1859" s="25" t="str">
        <f t="shared" ref="AH1859:AH1922" si="932">IF(AND($AJ$1=8,$A1859=8),B1859,"")</f>
        <v/>
      </c>
      <c r="AI1859" s="25" t="str">
        <f t="shared" ref="AI1859:AI1922" si="933">IF(AND($AJ$1=8,$A1859=8),C1859,"")</f>
        <v/>
      </c>
      <c r="AJ1859" s="25" t="str">
        <f t="shared" ref="AJ1859:AJ1922" si="934">IF(AND($AJ$1=8,$A1859=8),D1859,"")</f>
        <v/>
      </c>
      <c r="AK1859" s="25" t="str">
        <f t="shared" ref="AK1859:AK1922" si="935">IF(AND($AJ$1=8,$A1859=8),E1859,"")</f>
        <v/>
      </c>
      <c r="AL1859" s="25" t="str">
        <f t="shared" ref="AL1859:AL1922" si="936">IF(AND($AJ$1=8,$A1859=8),F1859,"")</f>
        <v/>
      </c>
      <c r="AM1859" s="25" t="str">
        <f t="shared" ref="AM1859:AM1922" si="937">IF(AND($AJ$1=8,$A1859=8),G1859,"")</f>
        <v/>
      </c>
      <c r="AN1859" s="25" t="str">
        <f t="shared" ref="AN1859:AN1922" si="938">IF(AND($AJ$1=8,$A1859=8),H1859,"")</f>
        <v/>
      </c>
      <c r="AO1859" s="25" t="str">
        <f t="shared" ref="AO1859:AO1922" si="939">IF(AND($AJ$1=8,$A1859=8),I1859,"")</f>
        <v/>
      </c>
      <c r="AP1859" s="25" t="str">
        <f t="shared" ref="AP1859:AP1922" si="940">IF(AND($AJ$1=8,$A1859=8),J1859,"")</f>
        <v/>
      </c>
      <c r="AQ1859" s="25" t="str">
        <f t="shared" ref="AQ1859:AQ1922" si="941">IF(AND($AJ$1=8,$A1859=8),K1859,"")</f>
        <v/>
      </c>
      <c r="AR1859" s="25" t="str">
        <f t="shared" ref="AR1859:AR1922" si="942">IF(AND($AJ$1=8,$A1859=8),L1859,"")</f>
        <v/>
      </c>
      <c r="AS1859" s="25" t="str">
        <f t="shared" ref="AS1859:AS1922" si="943">IF(AND($AJ$1=8,$A1859=8),M1859,"")</f>
        <v/>
      </c>
      <c r="AT1859" s="25" t="str">
        <f t="shared" ref="AT1859:AT1922" si="944">IF(AND($AJ$1=8,$A1859=8),N1859,"")</f>
        <v/>
      </c>
      <c r="AU1859" s="25" t="str">
        <f t="shared" ref="AU1859:AU1922" si="945">IF(AND($AJ$1=8,$A1859=8),O1859,"")</f>
        <v/>
      </c>
      <c r="AV1859" s="25" t="str">
        <f t="shared" ref="AV1859:AV1922" si="946">IF(AND($AJ$1=8,$A1859=8),P1859,"")</f>
        <v/>
      </c>
      <c r="AX1859" t="str">
        <f>IF(BC1859="","",IF(BC1859&gt;0,COUNT($AY$2:AY1859),""))</f>
        <v/>
      </c>
      <c r="AY1859" s="25" t="str">
        <f t="shared" ref="AY1859:AY1922" si="947">IF(AND($BB$1=8,$A1859=8,$BC$1=B1859),A1859,"")</f>
        <v/>
      </c>
      <c r="AZ1859" s="25" t="str">
        <f t="shared" ref="AZ1859:AZ1922" si="948">IF(AND($BB$1=8,$A1859=8,$BC$1=$B1859),B1859,"")</f>
        <v/>
      </c>
      <c r="BA1859" s="25" t="str">
        <f t="shared" ref="BA1859:BA1922" si="949">IF(AND($BB$1=8,$A1859=8,$BC$1=$B1859),C1859,"")</f>
        <v/>
      </c>
      <c r="BB1859" s="25" t="str">
        <f t="shared" ref="BB1859:BB1922" si="950">IF(AND($BB$1=8,$A1859=8,$BC$1=$B1859),D1859,"")</f>
        <v/>
      </c>
      <c r="BC1859" s="25" t="str">
        <f t="shared" ref="BC1859:BC1922" si="951">IF(AND($BB$1=8,$A1859=8,$BC$1=$B1859),E1859,"")</f>
        <v/>
      </c>
      <c r="BD1859" s="25" t="str">
        <f t="shared" ref="BD1859:BD1922" si="952">IF(AND($BB$1=8,$A1859=8,$BC$1=$B1859),F1859,"")</f>
        <v/>
      </c>
      <c r="BE1859" s="25" t="str">
        <f t="shared" ref="BE1859:BE1922" si="953">IF(AND($BB$1=8,$A1859=8,$BC$1=$B1859),G1859,"")</f>
        <v/>
      </c>
      <c r="BF1859" s="25" t="str">
        <f t="shared" ref="BF1859:BF1922" si="954">IF(AND($BB$1=8,$A1859=8,$BC$1=$B1859),H1859,"")</f>
        <v/>
      </c>
      <c r="BG1859" s="25" t="str">
        <f t="shared" ref="BG1859:BG1922" si="955">IF(AND($BB$1=8,$A1859=8,$BC$1=$B1859),I1859,"")</f>
        <v/>
      </c>
      <c r="BH1859" s="25" t="str">
        <f t="shared" ref="BH1859:BH1922" si="956">IF(AND($BB$1=8,$A1859=8,$BC$1=$B1859),J1859,"")</f>
        <v/>
      </c>
      <c r="BI1859" s="25" t="str">
        <f t="shared" ref="BI1859:BI1922" si="957">IF(AND($BB$1=8,$A1859=8,$BC$1=$B1859),K1859,"")</f>
        <v/>
      </c>
      <c r="BJ1859" s="25" t="str">
        <f t="shared" ref="BJ1859:BJ1922" si="958">IF(AND($BB$1=8,$A1859=8,$BC$1=$B1859),L1859,"")</f>
        <v/>
      </c>
      <c r="BK1859" s="25" t="str">
        <f t="shared" ref="BK1859:BK1922" si="959">IF(AND($BB$1=8,$A1859=8,$BC$1=$B1859),M1859,"")</f>
        <v/>
      </c>
      <c r="BL1859" s="25" t="str">
        <f t="shared" ref="BL1859:BL1922" si="960">IF(AND($BB$1=8,$A1859=8,$BC$1=$B1859),N1859,"")</f>
        <v/>
      </c>
      <c r="BM1859" s="25" t="str">
        <f t="shared" ref="BM1859:BM1922" si="961">IF(AND($BB$1=8,$A1859=8,$BC$1=$B1859),O1859,"")</f>
        <v/>
      </c>
      <c r="BN1859" s="25" t="str">
        <f t="shared" ref="BN1859:BN1922" si="962">IF(AND($BB$1=8,$A1859=8,$BC$1=$B1859),P1859,"")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IF(AND($AJ$1=8,$A1923=8),A1923,"")</f>
        <v/>
      </c>
      <c r="AH1923" s="25" t="str">
        <f t="shared" ref="AH1923:AH1986" si="964">IF(AND($AJ$1=8,$A1923=8),B1923,"")</f>
        <v/>
      </c>
      <c r="AI1923" s="25" t="str">
        <f t="shared" ref="AI1923:AI1986" si="965">IF(AND($AJ$1=8,$A1923=8),C1923,"")</f>
        <v/>
      </c>
      <c r="AJ1923" s="25" t="str">
        <f t="shared" ref="AJ1923:AJ1986" si="966">IF(AND($AJ$1=8,$A1923=8),D1923,"")</f>
        <v/>
      </c>
      <c r="AK1923" s="25" t="str">
        <f t="shared" ref="AK1923:AK1986" si="967">IF(AND($AJ$1=8,$A1923=8),E1923,"")</f>
        <v/>
      </c>
      <c r="AL1923" s="25" t="str">
        <f t="shared" ref="AL1923:AL1986" si="968">IF(AND($AJ$1=8,$A1923=8),F1923,"")</f>
        <v/>
      </c>
      <c r="AM1923" s="25" t="str">
        <f t="shared" ref="AM1923:AM1986" si="969">IF(AND($AJ$1=8,$A1923=8),G1923,"")</f>
        <v/>
      </c>
      <c r="AN1923" s="25" t="str">
        <f t="shared" ref="AN1923:AN1986" si="970">IF(AND($AJ$1=8,$A1923=8),H1923,"")</f>
        <v/>
      </c>
      <c r="AO1923" s="25" t="str">
        <f t="shared" ref="AO1923:AO1986" si="971">IF(AND($AJ$1=8,$A1923=8),I1923,"")</f>
        <v/>
      </c>
      <c r="AP1923" s="25" t="str">
        <f t="shared" ref="AP1923:AP1986" si="972">IF(AND($AJ$1=8,$A1923=8),J1923,"")</f>
        <v/>
      </c>
      <c r="AQ1923" s="25" t="str">
        <f t="shared" ref="AQ1923:AQ1986" si="973">IF(AND($AJ$1=8,$A1923=8),K1923,"")</f>
        <v/>
      </c>
      <c r="AR1923" s="25" t="str">
        <f t="shared" ref="AR1923:AR1986" si="974">IF(AND($AJ$1=8,$A1923=8),L1923,"")</f>
        <v/>
      </c>
      <c r="AS1923" s="25" t="str">
        <f t="shared" ref="AS1923:AS1986" si="975">IF(AND($AJ$1=8,$A1923=8),M1923,"")</f>
        <v/>
      </c>
      <c r="AT1923" s="25" t="str">
        <f t="shared" ref="AT1923:AT1986" si="976">IF(AND($AJ$1=8,$A1923=8),N1923,"")</f>
        <v/>
      </c>
      <c r="AU1923" s="25" t="str">
        <f t="shared" ref="AU1923:AU1986" si="977">IF(AND($AJ$1=8,$A1923=8),O1923,"")</f>
        <v/>
      </c>
      <c r="AV1923" s="25" t="str">
        <f t="shared" ref="AV1923:AV1986" si="978">IF(AND($AJ$1=8,$A1923=8),P1923,"")</f>
        <v/>
      </c>
      <c r="AX1923" t="str">
        <f>IF(BC1923="","",IF(BC1923&gt;0,COUNT($AY$2:AY1923),""))</f>
        <v/>
      </c>
      <c r="AY1923" s="25" t="str">
        <f t="shared" ref="AY1923:AY1986" si="979">IF(AND($BB$1=8,$A1923=8,$BC$1=B1923),A1923,"")</f>
        <v/>
      </c>
      <c r="AZ1923" s="25" t="str">
        <f t="shared" ref="AZ1923:AZ1986" si="980">IF(AND($BB$1=8,$A1923=8,$BC$1=$B1923),B1923,"")</f>
        <v/>
      </c>
      <c r="BA1923" s="25" t="str">
        <f t="shared" ref="BA1923:BA1986" si="981">IF(AND($BB$1=8,$A1923=8,$BC$1=$B1923),C1923,"")</f>
        <v/>
      </c>
      <c r="BB1923" s="25" t="str">
        <f t="shared" ref="BB1923:BB1986" si="982">IF(AND($BB$1=8,$A1923=8,$BC$1=$B1923),D1923,"")</f>
        <v/>
      </c>
      <c r="BC1923" s="25" t="str">
        <f t="shared" ref="BC1923:BC1986" si="983">IF(AND($BB$1=8,$A1923=8,$BC$1=$B1923),E1923,"")</f>
        <v/>
      </c>
      <c r="BD1923" s="25" t="str">
        <f t="shared" ref="BD1923:BD1986" si="984">IF(AND($BB$1=8,$A1923=8,$BC$1=$B1923),F1923,"")</f>
        <v/>
      </c>
      <c r="BE1923" s="25" t="str">
        <f t="shared" ref="BE1923:BE1986" si="985">IF(AND($BB$1=8,$A1923=8,$BC$1=$B1923),G1923,"")</f>
        <v/>
      </c>
      <c r="BF1923" s="25" t="str">
        <f t="shared" ref="BF1923:BF1986" si="986">IF(AND($BB$1=8,$A1923=8,$BC$1=$B1923),H1923,"")</f>
        <v/>
      </c>
      <c r="BG1923" s="25" t="str">
        <f t="shared" ref="BG1923:BG1986" si="987">IF(AND($BB$1=8,$A1923=8,$BC$1=$B1923),I1923,"")</f>
        <v/>
      </c>
      <c r="BH1923" s="25" t="str">
        <f t="shared" ref="BH1923:BH1986" si="988">IF(AND($BB$1=8,$A1923=8,$BC$1=$B1923),J1923,"")</f>
        <v/>
      </c>
      <c r="BI1923" s="25" t="str">
        <f t="shared" ref="BI1923:BI1986" si="989">IF(AND($BB$1=8,$A1923=8,$BC$1=$B1923),K1923,"")</f>
        <v/>
      </c>
      <c r="BJ1923" s="25" t="str">
        <f t="shared" ref="BJ1923:BJ1986" si="990">IF(AND($BB$1=8,$A1923=8,$BC$1=$B1923),L1923,"")</f>
        <v/>
      </c>
      <c r="BK1923" s="25" t="str">
        <f t="shared" ref="BK1923:BK1986" si="991">IF(AND($BB$1=8,$A1923=8,$BC$1=$B1923),M1923,"")</f>
        <v/>
      </c>
      <c r="BL1923" s="25" t="str">
        <f t="shared" ref="BL1923:BL1986" si="992">IF(AND($BB$1=8,$A1923=8,$BC$1=$B1923),N1923,"")</f>
        <v/>
      </c>
      <c r="BM1923" s="25" t="str">
        <f t="shared" ref="BM1923:BM1986" si="993">IF(AND($BB$1=8,$A1923=8,$BC$1=$B1923),O1923,"")</f>
        <v/>
      </c>
      <c r="BN1923" s="25" t="str">
        <f t="shared" ref="BN1923:BN1986" si="994">IF(AND($BB$1=8,$A1923=8,$BC$1=$B1923),P1923,"")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IF(AND($AJ$1=8,$A1987=8),A1987,"")</f>
        <v/>
      </c>
      <c r="AH1987" s="25" t="str">
        <f t="shared" ref="AH1987:AH2050" si="996">IF(AND($AJ$1=8,$A1987=8),B1987,"")</f>
        <v/>
      </c>
      <c r="AI1987" s="25" t="str">
        <f t="shared" ref="AI1987:AI2050" si="997">IF(AND($AJ$1=8,$A1987=8),C1987,"")</f>
        <v/>
      </c>
      <c r="AJ1987" s="25" t="str">
        <f t="shared" ref="AJ1987:AJ2050" si="998">IF(AND($AJ$1=8,$A1987=8),D1987,"")</f>
        <v/>
      </c>
      <c r="AK1987" s="25" t="str">
        <f t="shared" ref="AK1987:AK2050" si="999">IF(AND($AJ$1=8,$A1987=8),E1987,"")</f>
        <v/>
      </c>
      <c r="AL1987" s="25" t="str">
        <f t="shared" ref="AL1987:AL2050" si="1000">IF(AND($AJ$1=8,$A1987=8),F1987,"")</f>
        <v/>
      </c>
      <c r="AM1987" s="25" t="str">
        <f t="shared" ref="AM1987:AM2050" si="1001">IF(AND($AJ$1=8,$A1987=8),G1987,"")</f>
        <v/>
      </c>
      <c r="AN1987" s="25" t="str">
        <f t="shared" ref="AN1987:AN2050" si="1002">IF(AND($AJ$1=8,$A1987=8),H1987,"")</f>
        <v/>
      </c>
      <c r="AO1987" s="25" t="str">
        <f t="shared" ref="AO1987:AO2050" si="1003">IF(AND($AJ$1=8,$A1987=8),I1987,"")</f>
        <v/>
      </c>
      <c r="AP1987" s="25" t="str">
        <f t="shared" ref="AP1987:AP2050" si="1004">IF(AND($AJ$1=8,$A1987=8),J1987,"")</f>
        <v/>
      </c>
      <c r="AQ1987" s="25" t="str">
        <f t="shared" ref="AQ1987:AQ2050" si="1005">IF(AND($AJ$1=8,$A1987=8),K1987,"")</f>
        <v/>
      </c>
      <c r="AR1987" s="25" t="str">
        <f t="shared" ref="AR1987:AR2050" si="1006">IF(AND($AJ$1=8,$A1987=8),L1987,"")</f>
        <v/>
      </c>
      <c r="AS1987" s="25" t="str">
        <f t="shared" ref="AS1987:AS2050" si="1007">IF(AND($AJ$1=8,$A1987=8),M1987,"")</f>
        <v/>
      </c>
      <c r="AT1987" s="25" t="str">
        <f t="shared" ref="AT1987:AT2050" si="1008">IF(AND($AJ$1=8,$A1987=8),N1987,"")</f>
        <v/>
      </c>
      <c r="AU1987" s="25" t="str">
        <f t="shared" ref="AU1987:AU2050" si="1009">IF(AND($AJ$1=8,$A1987=8),O1987,"")</f>
        <v/>
      </c>
      <c r="AV1987" s="25" t="str">
        <f t="shared" ref="AV1987:AV2050" si="1010">IF(AND($AJ$1=8,$A1987=8),P1987,"")</f>
        <v/>
      </c>
      <c r="AX1987" t="str">
        <f>IF(BC1987="","",IF(BC1987&gt;0,COUNT($AY$2:AY1987),""))</f>
        <v/>
      </c>
      <c r="AY1987" s="25" t="str">
        <f t="shared" ref="AY1987:AY2050" si="1011">IF(AND($BB$1=8,$A1987=8,$BC$1=B1987),A1987,"")</f>
        <v/>
      </c>
      <c r="AZ1987" s="25" t="str">
        <f t="shared" ref="AZ1987:AZ2050" si="1012">IF(AND($BB$1=8,$A1987=8,$BC$1=$B1987),B1987,"")</f>
        <v/>
      </c>
      <c r="BA1987" s="25" t="str">
        <f t="shared" ref="BA1987:BA2050" si="1013">IF(AND($BB$1=8,$A1987=8,$BC$1=$B1987),C1987,"")</f>
        <v/>
      </c>
      <c r="BB1987" s="25" t="str">
        <f t="shared" ref="BB1987:BB2050" si="1014">IF(AND($BB$1=8,$A1987=8,$BC$1=$B1987),D1987,"")</f>
        <v/>
      </c>
      <c r="BC1987" s="25" t="str">
        <f t="shared" ref="BC1987:BC2050" si="1015">IF(AND($BB$1=8,$A1987=8,$BC$1=$B1987),E1987,"")</f>
        <v/>
      </c>
      <c r="BD1987" s="25" t="str">
        <f t="shared" ref="BD1987:BD2050" si="1016">IF(AND($BB$1=8,$A1987=8,$BC$1=$B1987),F1987,"")</f>
        <v/>
      </c>
      <c r="BE1987" s="25" t="str">
        <f t="shared" ref="BE1987:BE2050" si="1017">IF(AND($BB$1=8,$A1987=8,$BC$1=$B1987),G1987,"")</f>
        <v/>
      </c>
      <c r="BF1987" s="25" t="str">
        <f t="shared" ref="BF1987:BF2050" si="1018">IF(AND($BB$1=8,$A1987=8,$BC$1=$B1987),H1987,"")</f>
        <v/>
      </c>
      <c r="BG1987" s="25" t="str">
        <f t="shared" ref="BG1987:BG2050" si="1019">IF(AND($BB$1=8,$A1987=8,$BC$1=$B1987),I1987,"")</f>
        <v/>
      </c>
      <c r="BH1987" s="25" t="str">
        <f t="shared" ref="BH1987:BH2050" si="1020">IF(AND($BB$1=8,$A1987=8,$BC$1=$B1987),J1987,"")</f>
        <v/>
      </c>
      <c r="BI1987" s="25" t="str">
        <f t="shared" ref="BI1987:BI2050" si="1021">IF(AND($BB$1=8,$A1987=8,$BC$1=$B1987),K1987,"")</f>
        <v/>
      </c>
      <c r="BJ1987" s="25" t="str">
        <f t="shared" ref="BJ1987:BJ2050" si="1022">IF(AND($BB$1=8,$A1987=8,$BC$1=$B1987),L1987,"")</f>
        <v/>
      </c>
      <c r="BK1987" s="25" t="str">
        <f t="shared" ref="BK1987:BK2050" si="1023">IF(AND($BB$1=8,$A1987=8,$BC$1=$B1987),M1987,"")</f>
        <v/>
      </c>
      <c r="BL1987" s="25" t="str">
        <f t="shared" ref="BL1987:BL2050" si="1024">IF(AND($BB$1=8,$A1987=8,$BC$1=$B1987),N1987,"")</f>
        <v/>
      </c>
      <c r="BM1987" s="25" t="str">
        <f t="shared" ref="BM1987:BM2050" si="1025">IF(AND($BB$1=8,$A1987=8,$BC$1=$B1987),O1987,"")</f>
        <v/>
      </c>
      <c r="BN1987" s="25" t="str">
        <f t="shared" ref="BN1987:BN2050" si="1026">IF(AND($BB$1=8,$A1987=8,$BC$1=$B1987),P1987,"")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IF(AND($AJ$1=8,$A2051=8),A2051,"")</f>
        <v/>
      </c>
      <c r="AH2051" s="25" t="str">
        <f t="shared" ref="AH2051:AH2101" si="1028">IF(AND($AJ$1=8,$A2051=8),B2051,"")</f>
        <v/>
      </c>
      <c r="AI2051" s="25" t="str">
        <f t="shared" ref="AI2051:AI2101" si="1029">IF(AND($AJ$1=8,$A2051=8),C2051,"")</f>
        <v/>
      </c>
      <c r="AJ2051" s="25" t="str">
        <f t="shared" ref="AJ2051:AJ2101" si="1030">IF(AND($AJ$1=8,$A2051=8),D2051,"")</f>
        <v/>
      </c>
      <c r="AK2051" s="25" t="str">
        <f t="shared" ref="AK2051:AK2101" si="1031">IF(AND($AJ$1=8,$A2051=8),E2051,"")</f>
        <v/>
      </c>
      <c r="AL2051" s="25" t="str">
        <f t="shared" ref="AL2051:AL2101" si="1032">IF(AND($AJ$1=8,$A2051=8),F2051,"")</f>
        <v/>
      </c>
      <c r="AM2051" s="25" t="str">
        <f t="shared" ref="AM2051:AM2101" si="1033">IF(AND($AJ$1=8,$A2051=8),G2051,"")</f>
        <v/>
      </c>
      <c r="AN2051" s="25" t="str">
        <f t="shared" ref="AN2051:AN2101" si="1034">IF(AND($AJ$1=8,$A2051=8),H2051,"")</f>
        <v/>
      </c>
      <c r="AO2051" s="25" t="str">
        <f t="shared" ref="AO2051:AO2101" si="1035">IF(AND($AJ$1=8,$A2051=8),I2051,"")</f>
        <v/>
      </c>
      <c r="AP2051" s="25" t="str">
        <f t="shared" ref="AP2051:AP2101" si="1036">IF(AND($AJ$1=8,$A2051=8),J2051,"")</f>
        <v/>
      </c>
      <c r="AQ2051" s="25" t="str">
        <f t="shared" ref="AQ2051:AQ2101" si="1037">IF(AND($AJ$1=8,$A2051=8),K2051,"")</f>
        <v/>
      </c>
      <c r="AR2051" s="25" t="str">
        <f t="shared" ref="AR2051:AR2101" si="1038">IF(AND($AJ$1=8,$A2051=8),L2051,"")</f>
        <v/>
      </c>
      <c r="AS2051" s="25" t="str">
        <f t="shared" ref="AS2051:AS2101" si="1039">IF(AND($AJ$1=8,$A2051=8),M2051,"")</f>
        <v/>
      </c>
      <c r="AT2051" s="25" t="str">
        <f t="shared" ref="AT2051:AT2101" si="1040">IF(AND($AJ$1=8,$A2051=8),N2051,"")</f>
        <v/>
      </c>
      <c r="AU2051" s="25" t="str">
        <f t="shared" ref="AU2051:AU2101" si="1041">IF(AND($AJ$1=8,$A2051=8),O2051,"")</f>
        <v/>
      </c>
      <c r="AV2051" s="25" t="str">
        <f t="shared" ref="AV2051:AV2101" si="1042">IF(AND($AJ$1=8,$A2051=8),P2051,"")</f>
        <v/>
      </c>
      <c r="AX2051" t="str">
        <f>IF(BC2051="","",IF(BC2051&gt;0,COUNT($AY$2:AY2051),""))</f>
        <v/>
      </c>
      <c r="AY2051" s="25" t="str">
        <f t="shared" ref="AY2051:AY2101" si="1043">IF(AND($BB$1=8,$A2051=8,$BC$1=B2051),A2051,"")</f>
        <v/>
      </c>
      <c r="AZ2051" s="25" t="str">
        <f t="shared" ref="AZ2051:AZ2101" si="1044">IF(AND($BB$1=8,$A2051=8,$BC$1=$B2051),B2051,"")</f>
        <v/>
      </c>
      <c r="BA2051" s="25" t="str">
        <f t="shared" ref="BA2051:BA2101" si="1045">IF(AND($BB$1=8,$A2051=8,$BC$1=$B2051),C2051,"")</f>
        <v/>
      </c>
      <c r="BB2051" s="25" t="str">
        <f t="shared" ref="BB2051:BB2101" si="1046">IF(AND($BB$1=8,$A2051=8,$BC$1=$B2051),D2051,"")</f>
        <v/>
      </c>
      <c r="BC2051" s="25" t="str">
        <f t="shared" ref="BC2051:BC2101" si="1047">IF(AND($BB$1=8,$A2051=8,$BC$1=$B2051),E2051,"")</f>
        <v/>
      </c>
      <c r="BD2051" s="25" t="str">
        <f t="shared" ref="BD2051:BD2101" si="1048">IF(AND($BB$1=8,$A2051=8,$BC$1=$B2051),F2051,"")</f>
        <v/>
      </c>
      <c r="BE2051" s="25" t="str">
        <f t="shared" ref="BE2051:BE2101" si="1049">IF(AND($BB$1=8,$A2051=8,$BC$1=$B2051),G2051,"")</f>
        <v/>
      </c>
      <c r="BF2051" s="25" t="str">
        <f t="shared" ref="BF2051:BF2101" si="1050">IF(AND($BB$1=8,$A2051=8,$BC$1=$B2051),H2051,"")</f>
        <v/>
      </c>
      <c r="BG2051" s="25" t="str">
        <f t="shared" ref="BG2051:BG2101" si="1051">IF(AND($BB$1=8,$A2051=8,$BC$1=$B2051),I2051,"")</f>
        <v/>
      </c>
      <c r="BH2051" s="25" t="str">
        <f t="shared" ref="BH2051:BH2101" si="1052">IF(AND($BB$1=8,$A2051=8,$BC$1=$B2051),J2051,"")</f>
        <v/>
      </c>
      <c r="BI2051" s="25" t="str">
        <f t="shared" ref="BI2051:BI2101" si="1053">IF(AND($BB$1=8,$A2051=8,$BC$1=$B2051),K2051,"")</f>
        <v/>
      </c>
      <c r="BJ2051" s="25" t="str">
        <f t="shared" ref="BJ2051:BJ2101" si="1054">IF(AND($BB$1=8,$A2051=8,$BC$1=$B2051),L2051,"")</f>
        <v/>
      </c>
      <c r="BK2051" s="25" t="str">
        <f t="shared" ref="BK2051:BK2101" si="1055">IF(AND($BB$1=8,$A2051=8,$BC$1=$B2051),M2051,"")</f>
        <v/>
      </c>
      <c r="BL2051" s="25" t="str">
        <f t="shared" ref="BL2051:BL2101" si="1056">IF(AND($BB$1=8,$A2051=8,$BC$1=$B2051),N2051,"")</f>
        <v/>
      </c>
      <c r="BM2051" s="25" t="str">
        <f t="shared" ref="BM2051:BM2101" si="1057">IF(AND($BB$1=8,$A2051=8,$BC$1=$B2051),O2051,"")</f>
        <v/>
      </c>
      <c r="BN2051" s="25" t="str">
        <f t="shared" ref="BN2051:BN2100" si="1058">IF(AND($BB$1=8,$A2051=8,$BC$1=$B2051),P2051,"")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>IF(AND($BB$1=8,$A2101=8,$BC$1=$B2101),P2101,"")</f>
        <v/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M414"/>
  <sheetViews>
    <sheetView showGridLines="0" topLeftCell="A16" workbookViewId="0">
      <selection activeCell="I35" sqref="I35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2.375" style="6" customWidth="1"/>
    <col min="5" max="6" width="19.125" style="2" customWidth="1"/>
    <col min="7" max="7" width="9.25" style="2" customWidth="1"/>
    <col min="8" max="8" width="11.625" style="2" customWidth="1"/>
    <col min="9" max="9" width="9.25" style="2" customWidth="1"/>
    <col min="10" max="10" width="7.875" style="2" customWidth="1"/>
    <col min="11" max="11" width="11.25" style="2" customWidth="1"/>
    <col min="12" max="26" width="4.75" style="2" customWidth="1"/>
    <col min="27" max="28" width="5.5" style="2" customWidth="1"/>
    <col min="29" max="29" width="5.75" style="2" customWidth="1"/>
    <col min="30" max="30" width="5.625" style="2" customWidth="1"/>
    <col min="31" max="38" width="4.75" style="2" customWidth="1"/>
    <col min="39" max="39" width="8.25" style="2" customWidth="1"/>
    <col min="40" max="40" width="7.75" style="2" customWidth="1"/>
    <col min="41" max="41" width="26.125" style="2" customWidth="1"/>
    <col min="42" max="42" width="8" style="2" customWidth="1"/>
    <col min="43" max="43" width="7.375" style="2" customWidth="1"/>
    <col min="44" max="44" width="6.625" style="2" customWidth="1"/>
    <col min="45" max="49" width="6.625" style="2" hidden="1"/>
    <col min="50" max="53" width="6.625" style="200" hidden="1"/>
    <col min="54" max="64" width="6.625" style="201" hidden="1"/>
    <col min="65" max="80" width="6.625" style="200" hidden="1"/>
    <col min="81" max="117" width="0.75" style="2" hidden="1"/>
    <col min="118" max="16384" width="9.125" style="2" hidden="1"/>
  </cols>
  <sheetData>
    <row r="1" spans="1:80" ht="24.75" customHeight="1" thickBot="1">
      <c r="A1" s="132" t="s">
        <v>1653</v>
      </c>
      <c r="B1" s="133"/>
      <c r="C1" s="133"/>
      <c r="D1" s="133"/>
      <c r="E1" s="133"/>
      <c r="F1" s="133"/>
      <c r="G1" s="133"/>
      <c r="H1" s="133"/>
      <c r="I1" s="133"/>
      <c r="J1" s="134"/>
      <c r="K1" s="127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4"/>
      <c r="AN1" s="1"/>
      <c r="AO1" s="1"/>
      <c r="AP1" s="1"/>
      <c r="AQ1" s="1"/>
      <c r="BJ1" s="201" t="str">
        <f>L4</f>
        <v xml:space="preserve">हिन्दी </v>
      </c>
    </row>
    <row r="2" spans="1:80" ht="24.75" customHeight="1" thickBot="1">
      <c r="A2" s="149" t="s">
        <v>1677</v>
      </c>
      <c r="B2" s="150"/>
      <c r="C2" s="150"/>
      <c r="D2" s="150"/>
      <c r="E2" s="150"/>
      <c r="F2" s="150"/>
      <c r="G2" s="150"/>
      <c r="H2" s="150"/>
      <c r="I2" s="150"/>
      <c r="J2" s="151"/>
      <c r="K2" s="125" t="str">
        <f>IF($K$3="Hindi","माध्यम","Medium")</f>
        <v>माध्यम</v>
      </c>
      <c r="L2" s="44"/>
      <c r="M2" s="44"/>
      <c r="N2" s="44"/>
      <c r="O2" s="44"/>
      <c r="P2" s="44"/>
      <c r="Q2" s="44"/>
      <c r="R2" s="44"/>
      <c r="S2" s="44"/>
      <c r="T2" s="44"/>
      <c r="U2" s="44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4"/>
      <c r="AN2" s="1"/>
      <c r="AO2" s="1"/>
      <c r="AP2" s="1"/>
      <c r="AQ2" s="1"/>
    </row>
    <row r="3" spans="1:80" ht="24.75" customHeight="1" thickBot="1">
      <c r="A3" s="135" t="str">
        <f>IF($K$3="Hindi","सत्रांक वर्कशीट 2023-2024","SESSIONAL WORKSHEET 2023-24")</f>
        <v>सत्रांक वर्कशीट 2023-2024</v>
      </c>
      <c r="B3" s="136"/>
      <c r="C3" s="136"/>
      <c r="D3" s="136"/>
      <c r="E3" s="136"/>
      <c r="F3" s="136"/>
      <c r="G3" s="136"/>
      <c r="H3" s="136"/>
      <c r="I3" s="136"/>
      <c r="J3" s="137"/>
      <c r="K3" s="126" t="s">
        <v>1676</v>
      </c>
      <c r="L3" s="171" t="str">
        <f>IF($K$3="Hindi","प्रपत्र - 'ब'","Format - 'B'")</f>
        <v>प्रपत्र - 'ब'</v>
      </c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2"/>
      <c r="AA3" s="173" t="str">
        <f>IF($K$3="Hindi","प्रपत्र - 'स'","Format - 'C'")</f>
        <v>प्रपत्र - 'स'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5"/>
      <c r="AM3" s="44"/>
      <c r="AN3" s="1"/>
      <c r="AO3" s="1"/>
      <c r="AP3" s="1"/>
      <c r="AQ3" s="1"/>
      <c r="BJ3" s="201" t="str">
        <f>Q4</f>
        <v xml:space="preserve">अंग्रेजी </v>
      </c>
    </row>
    <row r="4" spans="1:80" s="31" customFormat="1" ht="25.5" customHeight="1" thickBot="1">
      <c r="A4" s="141" t="str">
        <f>IF($K$3="Hindi","सामान्य जानकारी","General Information")</f>
        <v>सामान्य जानकारी</v>
      </c>
      <c r="B4" s="142"/>
      <c r="C4" s="142"/>
      <c r="D4" s="142"/>
      <c r="E4" s="142"/>
      <c r="F4" s="143"/>
      <c r="G4" s="59" t="str">
        <f>IF($K$3="Hindi","कक्षा  :-","CLASS :- ")</f>
        <v>कक्षा  :-</v>
      </c>
      <c r="H4" s="60">
        <v>8</v>
      </c>
      <c r="I4" s="147" t="str">
        <f>IF($K$3="Hindi","उपस्थिति","Attendance")</f>
        <v>उपस्थिति</v>
      </c>
      <c r="J4" s="148"/>
      <c r="K4" s="148"/>
      <c r="L4" s="145" t="str">
        <f>IF($K$3="Hindi","हिन्दी ","Hindi ")</f>
        <v xml:space="preserve">हिन्दी </v>
      </c>
      <c r="M4" s="146"/>
      <c r="N4" s="146"/>
      <c r="O4" s="146"/>
      <c r="P4" s="146"/>
      <c r="Q4" s="144" t="str">
        <f>IF($K$3="Hindi","अंग्रेजी ","English")</f>
        <v xml:space="preserve">अंग्रेजी </v>
      </c>
      <c r="R4" s="144"/>
      <c r="S4" s="144"/>
      <c r="T4" s="144"/>
      <c r="U4" s="144"/>
      <c r="V4" s="138" t="str">
        <f>IF($K$3="Hindi","गणित ","Maths")</f>
        <v xml:space="preserve">गणित </v>
      </c>
      <c r="W4" s="139"/>
      <c r="X4" s="139"/>
      <c r="Y4" s="139"/>
      <c r="Z4" s="140"/>
      <c r="AA4" s="167" t="str">
        <f>IF($K$3="Hindi","तृतीय भाषा","Third Lan.")</f>
        <v>तृतीय भाषा</v>
      </c>
      <c r="AB4" s="168"/>
      <c r="AC4" s="169" t="s">
        <v>1669</v>
      </c>
      <c r="AD4" s="170"/>
      <c r="AE4" s="179" t="str">
        <f>IF($K$3="Hindi","विज्ञान","Science")</f>
        <v>विज्ञान</v>
      </c>
      <c r="AF4" s="180"/>
      <c r="AG4" s="180"/>
      <c r="AH4" s="180"/>
      <c r="AI4" s="181" t="str">
        <f>IF($K$3="Hindi","सामाजिक विज्ञान","Social Science")</f>
        <v>सामाजिक विज्ञान</v>
      </c>
      <c r="AJ4" s="182"/>
      <c r="AK4" s="182"/>
      <c r="AL4" s="183"/>
      <c r="AM4" s="44"/>
      <c r="AN4" s="3"/>
      <c r="AO4" s="3"/>
      <c r="AP4" s="3"/>
      <c r="AQ4" s="3"/>
      <c r="AX4" s="202"/>
      <c r="AY4" s="202"/>
      <c r="AZ4" s="202"/>
      <c r="BA4" s="202"/>
      <c r="BB4" s="203"/>
      <c r="BC4" s="203"/>
      <c r="BD4" s="203"/>
      <c r="BE4" s="203"/>
      <c r="BF4" s="203"/>
      <c r="BG4" s="203"/>
      <c r="BH4" s="203"/>
      <c r="BI4" s="203"/>
      <c r="BJ4" s="203" t="str">
        <f>V4</f>
        <v xml:space="preserve">गणित </v>
      </c>
      <c r="BK4" s="203"/>
      <c r="BL4" s="203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</row>
    <row r="5" spans="1:80" ht="161.25" customHeight="1" thickTop="1" thickBot="1">
      <c r="A5" s="176" t="str">
        <f>IF($K$3="Hindi","क्र. स.","Sr. No. ")</f>
        <v>क्र. स.</v>
      </c>
      <c r="B5" s="157" t="str">
        <f>IF($K$3="Hindi","सेक्शन","Section ")</f>
        <v>सेक्शन</v>
      </c>
      <c r="C5" s="157" t="str">
        <f>IF($K$3="Hindi","प्रवेशांक","SR. NO.")</f>
        <v>प्रवेशांक</v>
      </c>
      <c r="D5" s="157" t="str">
        <f>IF($K$3="Hindi","जन्म दिनांक","Date of Birth")</f>
        <v>जन्म दिनांक</v>
      </c>
      <c r="E5" s="177" t="str">
        <f>IF($K$3="Hindi","विद्यार्थी का नाम","Student's Name")</f>
        <v>विद्यार्थी का नाम</v>
      </c>
      <c r="F5" s="177" t="str">
        <f>IF($K$3="Hindi","पिता का नाम","Father's Name")</f>
        <v>पिता का नाम</v>
      </c>
      <c r="G5" s="157" t="str">
        <f>IF($K$3="Hindi","कक्षा रोल न. ","Class Roll No.")</f>
        <v xml:space="preserve">कक्षा रोल न. </v>
      </c>
      <c r="H5" s="178" t="str">
        <f>IF($K$3="Hindi","बोर्ड रोल न. ","Board Roll No.")</f>
        <v xml:space="preserve">बोर्ड रोल न. </v>
      </c>
      <c r="I5" s="48" t="str">
        <f>IF($K$3="Hindi","कुल कार्य दिवस","Total Meeting")</f>
        <v>कुल कार्य दिवस</v>
      </c>
      <c r="J5" s="158" t="str">
        <f>IF($K$3="Hindi","कुल उपस्थिति","Total Attendance")</f>
        <v>कुल उपस्थिति</v>
      </c>
      <c r="K5" s="160" t="str">
        <f>IF($K$3="Hindi","उपस्थिति प्रतिशत","Attendance percentage")</f>
        <v>उपस्थिति प्रतिशत</v>
      </c>
      <c r="L5" s="79" t="str">
        <f>IF($K$3="Hindi","आरकेएसएमबीके-1 (अंक)","RKSMBK-1  (Marks)")</f>
        <v>आरकेएसएमबीके-1 (अंक)</v>
      </c>
      <c r="M5" s="80" t="str">
        <f>IF($K$3="Hindi","आरकेएसएमबीके-2 (अंक)","RKSMBK-2  (Marks)")</f>
        <v>आरकेएसएमबीके-2 (अंक)</v>
      </c>
      <c r="N5" s="81" t="str">
        <f>IF($K$3="Hindi","अर्द्धवार्षिक","Half Yearly")</f>
        <v>अर्द्धवार्षिक</v>
      </c>
      <c r="O5" s="81" t="str">
        <f>IF($K$3="Hindi","प्रथम परख ","First Test")</f>
        <v xml:space="preserve">प्रथम परख </v>
      </c>
      <c r="P5" s="81" t="str">
        <f>IF($K$3="Hindi","द्वितीय परख","Second Test")</f>
        <v>द्वितीय परख</v>
      </c>
      <c r="Q5" s="82" t="str">
        <f>IF($K$3="Hindi","आरकेएसएमबीके-1 (अंक)","RKSMBK-1  (Marks)")</f>
        <v>आरकेएसएमबीके-1 (अंक)</v>
      </c>
      <c r="R5" s="82" t="str">
        <f>IF($K$3="Hindi","आरकेएसएमबीके-2 (अंक)","RKSMBK-2  (Marks)")</f>
        <v>आरकेएसएमबीके-2 (अंक)</v>
      </c>
      <c r="S5" s="83" t="str">
        <f>IF($K$3="Hindi","अर्द्धवार्षिक","Half Yearly")</f>
        <v>अर्द्धवार्षिक</v>
      </c>
      <c r="T5" s="83" t="str">
        <f>IF($K$3="Hindi","प्रथम परख ","First Test")</f>
        <v xml:space="preserve">प्रथम परख </v>
      </c>
      <c r="U5" s="83" t="str">
        <f>IF($K$3="Hindi","द्वितीय परख","Second Test")</f>
        <v>द्वितीय परख</v>
      </c>
      <c r="V5" s="84" t="str">
        <f>IF($K$3="Hindi","आरकेएसएमबीके-1 (अंक)","RKSMBK-1  (Marks)")</f>
        <v>आरकेएसएमबीके-1 (अंक)</v>
      </c>
      <c r="W5" s="84" t="str">
        <f>IF($K$3="Hindi","आरकेएसएमबीके-2 (अंक)","RKSMBK-2  (Marks)")</f>
        <v>आरकेएसएमबीके-2 (अंक)</v>
      </c>
      <c r="X5" s="85" t="str">
        <f>IF($K$3="Hindi","अर्द्धवार्षिक","Half Yearly")</f>
        <v>अर्द्धवार्षिक</v>
      </c>
      <c r="Y5" s="85" t="str">
        <f>IF($K$3="Hindi","प्रथम परख ","First Test")</f>
        <v xml:space="preserve">प्रथम परख </v>
      </c>
      <c r="Z5" s="86" t="str">
        <f>IF($K$3="Hindi","द्वितीय परख","Second Test")</f>
        <v>द्वितीय परख</v>
      </c>
      <c r="AA5" s="87" t="str">
        <f>IF($K$3="Hindi","प्रथम परख ","First Test")</f>
        <v xml:space="preserve">प्रथम परख </v>
      </c>
      <c r="AB5" s="88" t="str">
        <f>IF($K$3="Hindi","द्वितीय परख","Second Test")</f>
        <v>द्वितीय परख</v>
      </c>
      <c r="AC5" s="88" t="str">
        <f>IF($K$3="Hindi","अर्द्धवार्षिक","Half Yearly")</f>
        <v>अर्द्धवार्षिक</v>
      </c>
      <c r="AD5" s="88" t="str">
        <f>IF($K$3="Hindi","नौ बैग डे गतिविधियाँ ","No Bag Day Activities")</f>
        <v xml:space="preserve">नौ बैग डे गतिविधियाँ </v>
      </c>
      <c r="AE5" s="89" t="str">
        <f>IF($K$3="Hindi","प्रथम परख ","First Test")</f>
        <v xml:space="preserve">प्रथम परख </v>
      </c>
      <c r="AF5" s="89" t="str">
        <f>IF($K$3="Hindi","द्वितीय परख","Second Test")</f>
        <v>द्वितीय परख</v>
      </c>
      <c r="AG5" s="89" t="str">
        <f>IF($K$3="Hindi","अर्द्धवार्षिक","Half Yearly")</f>
        <v>अर्द्धवार्षिक</v>
      </c>
      <c r="AH5" s="89" t="str">
        <f>IF($K$3="Hindi","नौ बैग डे गतिविधियाँ ","No Bag Day Activities")</f>
        <v xml:space="preserve">नौ बैग डे गतिविधियाँ </v>
      </c>
      <c r="AI5" s="90" t="str">
        <f>IF($K$3="Hindi","प्रथम परख ","First Test")</f>
        <v xml:space="preserve">प्रथम परख </v>
      </c>
      <c r="AJ5" s="90" t="str">
        <f>IF($K$3="Hindi","द्वितीय परख","Second Test")</f>
        <v>द्वितीय परख</v>
      </c>
      <c r="AK5" s="90" t="str">
        <f>IF($K$3="Hindi","अर्द्धवार्षिक","Half Yearly")</f>
        <v>अर्द्धवार्षिक</v>
      </c>
      <c r="AL5" s="91" t="str">
        <f>IF($K$3="Hindi","नौ बैग डे गतिविधियाँ ","No Bag Day Activities")</f>
        <v xml:space="preserve">नौ बैग डे गतिविधियाँ </v>
      </c>
      <c r="AM5" s="44"/>
      <c r="AN5" s="1"/>
      <c r="AO5" s="1"/>
      <c r="AP5" s="1"/>
      <c r="AQ5" s="1"/>
      <c r="BJ5" s="201" t="str">
        <f>AA4</f>
        <v>तृतीय भाषा</v>
      </c>
    </row>
    <row r="6" spans="1:80" ht="21" customHeight="1" thickTop="1" thickBot="1">
      <c r="A6" s="176"/>
      <c r="B6" s="157"/>
      <c r="C6" s="157"/>
      <c r="D6" s="157"/>
      <c r="E6" s="177"/>
      <c r="F6" s="177"/>
      <c r="G6" s="157"/>
      <c r="H6" s="178"/>
      <c r="I6" s="92">
        <v>322</v>
      </c>
      <c r="J6" s="159"/>
      <c r="K6" s="159"/>
      <c r="L6" s="77">
        <v>15</v>
      </c>
      <c r="M6" s="78">
        <v>15</v>
      </c>
      <c r="N6" s="78">
        <v>50</v>
      </c>
      <c r="O6" s="78">
        <v>10</v>
      </c>
      <c r="P6" s="78">
        <v>10</v>
      </c>
      <c r="Q6" s="77">
        <v>15</v>
      </c>
      <c r="R6" s="78">
        <v>15</v>
      </c>
      <c r="S6" s="78">
        <v>50</v>
      </c>
      <c r="T6" s="78">
        <v>10</v>
      </c>
      <c r="U6" s="78">
        <v>10</v>
      </c>
      <c r="V6" s="77">
        <v>15</v>
      </c>
      <c r="W6" s="78">
        <v>15</v>
      </c>
      <c r="X6" s="78">
        <v>50</v>
      </c>
      <c r="Y6" s="78">
        <v>10</v>
      </c>
      <c r="Z6" s="78">
        <v>10</v>
      </c>
      <c r="AA6" s="78">
        <v>10</v>
      </c>
      <c r="AB6" s="78">
        <v>10</v>
      </c>
      <c r="AC6" s="78">
        <v>70</v>
      </c>
      <c r="AD6" s="78">
        <v>10</v>
      </c>
      <c r="AE6" s="78">
        <v>10</v>
      </c>
      <c r="AF6" s="78">
        <v>10</v>
      </c>
      <c r="AG6" s="78">
        <v>70</v>
      </c>
      <c r="AH6" s="78">
        <v>10</v>
      </c>
      <c r="AI6" s="78">
        <v>10</v>
      </c>
      <c r="AJ6" s="78">
        <v>10</v>
      </c>
      <c r="AK6" s="78">
        <v>70</v>
      </c>
      <c r="AL6" s="78">
        <v>10</v>
      </c>
      <c r="AM6" s="1"/>
      <c r="AN6" s="154" t="s">
        <v>1654</v>
      </c>
      <c r="AO6" s="155"/>
      <c r="AP6" s="155"/>
      <c r="AQ6" s="1"/>
      <c r="BC6" s="201">
        <v>1</v>
      </c>
      <c r="BD6" s="201">
        <v>2</v>
      </c>
      <c r="BE6" s="201">
        <v>3</v>
      </c>
      <c r="BF6" s="201">
        <v>4</v>
      </c>
      <c r="BG6" s="201">
        <v>5</v>
      </c>
      <c r="BH6" s="201">
        <v>6</v>
      </c>
      <c r="BJ6" s="201" t="str">
        <f>AE4</f>
        <v>विज्ञान</v>
      </c>
    </row>
    <row r="7" spans="1:80" ht="21.95" customHeight="1" thickTop="1">
      <c r="A7" s="22">
        <v>1</v>
      </c>
      <c r="B7" s="30" t="str">
        <f t="shared" ref="B7:B38" si="0">IFERROR(VLOOKUP(A7,Name1,3,0),"")</f>
        <v>A</v>
      </c>
      <c r="C7" s="37">
        <f>IFERROR(VLOOKUP(A7,Name1,4,0),"")</f>
        <v>896</v>
      </c>
      <c r="D7" s="38">
        <f t="shared" ref="D7:D38" si="1">IFERROR(VLOOKUP(A7,Name1,11,0),"")</f>
        <v>41074</v>
      </c>
      <c r="E7" s="39" t="str">
        <f t="shared" ref="E7:E38" si="2">IFERROR(VLOOKUP(A7,Name1,6,0),"")</f>
        <v>ARJUN KEER</v>
      </c>
      <c r="F7" s="39" t="str">
        <f t="shared" ref="F7:F38" si="3">IFERROR(VLOOKUP(A7,Name1,8,0),"")</f>
        <v>ASHOK KEER</v>
      </c>
      <c r="G7" s="40">
        <f t="shared" ref="G7:G38" si="4">IFERROR(VLOOKUP(A7,Name1,12,0),"")</f>
        <v>601</v>
      </c>
      <c r="H7" s="120" t="str">
        <f t="shared" ref="H7:H38" si="5">IFERROR(VLOOKUP(A7,Name1,13,0),"")</f>
        <v/>
      </c>
      <c r="I7" s="121">
        <v>320</v>
      </c>
      <c r="J7" s="122">
        <v>310</v>
      </c>
      <c r="K7" s="129">
        <f>IFERROR(IF(I7="","",IF(J7="","",SUM(J7/I7*100,0))),"")</f>
        <v>96.875</v>
      </c>
      <c r="L7" s="49">
        <v>11</v>
      </c>
      <c r="M7" s="50">
        <v>11</v>
      </c>
      <c r="N7" s="50">
        <v>45</v>
      </c>
      <c r="O7" s="50">
        <v>9</v>
      </c>
      <c r="P7" s="50">
        <v>9</v>
      </c>
      <c r="Q7" s="54">
        <v>14</v>
      </c>
      <c r="R7" s="55">
        <v>13</v>
      </c>
      <c r="S7" s="55">
        <v>35</v>
      </c>
      <c r="T7" s="55">
        <v>10</v>
      </c>
      <c r="U7" s="55">
        <v>9</v>
      </c>
      <c r="V7" s="49">
        <v>9</v>
      </c>
      <c r="W7" s="50">
        <v>6</v>
      </c>
      <c r="X7" s="50">
        <v>45</v>
      </c>
      <c r="Y7" s="50">
        <v>8</v>
      </c>
      <c r="Z7" s="50">
        <v>7</v>
      </c>
      <c r="AA7" s="49">
        <v>9</v>
      </c>
      <c r="AB7" s="50">
        <v>8</v>
      </c>
      <c r="AC7" s="50">
        <v>65</v>
      </c>
      <c r="AD7" s="50">
        <v>9</v>
      </c>
      <c r="AE7" s="49">
        <v>9</v>
      </c>
      <c r="AF7" s="50">
        <v>7</v>
      </c>
      <c r="AG7" s="50">
        <v>45</v>
      </c>
      <c r="AH7" s="50">
        <v>8</v>
      </c>
      <c r="AI7" s="49">
        <v>9</v>
      </c>
      <c r="AJ7" s="50">
        <v>9</v>
      </c>
      <c r="AK7" s="50">
        <v>45</v>
      </c>
      <c r="AL7" s="50">
        <v>9</v>
      </c>
      <c r="AM7" s="1"/>
      <c r="AN7" s="1"/>
      <c r="AO7" s="1"/>
      <c r="AP7" s="1"/>
      <c r="AQ7" s="3"/>
      <c r="AZ7" s="200">
        <f>ROUNDUP((SUM(L7:N7)*80%+SUM(O7+P7))*15%,0)</f>
        <v>11</v>
      </c>
      <c r="BB7" s="201">
        <f>G7</f>
        <v>601</v>
      </c>
      <c r="BC7" s="204">
        <f>IFERROR(IF(G7="","",IF(K7="","",IF(AND(VLOOKUP(G7,Mark,5,0)&gt;85),5,IF(AND(VLOOKUP(G7,Mark,5,0)&gt;75),4,IF(AND(VLOOKUP(G7,Mark,5,0)&gt;=65),3,0)))))+ROUNDUP(SUM(L7:P7)*15%,0),"")</f>
        <v>18</v>
      </c>
      <c r="BD7" s="201">
        <f>IFERROR(IF(G7="","",IF(K7="","",IF(AND(VLOOKUP(G7,Mark,5,0)&gt;85),5,IF(AND(VLOOKUP(G7,Mark,5,0)&gt;75),4,IF(AND(VLOOKUP(G7,Mark,5,0)&gt;=65),3,0)))))+ROUNDUP(SUM(Q7:U7)*15%,0),"")</f>
        <v>18</v>
      </c>
      <c r="BE7" s="201">
        <f>IFERROR(IF(G7="","",IF(K7="","",IF(AND(VLOOKUP(G7,Mark,5,0)&gt;85),5,IF(AND(VLOOKUP(G7,Mark,5,0)&gt;75),4,IF(AND(VLOOKUP(G7,Mark,5,0)&gt;=65),3,0)))))+ROUNDUP(SUM(V7:Z7)*15%,0),"")</f>
        <v>17</v>
      </c>
      <c r="BF7" s="201">
        <f>IFERROR(IF(G7="","",IF(K7="","",IF(AND(VLOOKUP(G7,Mark,5,0)&gt;85),5,IF(AND(VLOOKUP(G7,Mark,5,0)&gt;75),4,IF(AND(VLOOKUP(G7,Mark,5,0)&gt;=65),3,0)))))+ROUNDUP(SUM(AA7:AD7)*15%,0),"")</f>
        <v>19</v>
      </c>
      <c r="BG7" s="201">
        <f t="shared" ref="BG7:BG70" si="6">IFERROR(IF(G7="","",IF(K7="","",IF(AND(VLOOKUP(G7,Mark,5,0)&gt;85),5,IF(AND(VLOOKUP(G7,Mark,5,0)&gt;75),4,IF(AND(VLOOKUP(G7,Mark,5,0)&gt;=65),3,0)))))+ROUNDUP(SUM(AE7:AH7)*15%,0),"")</f>
        <v>16</v>
      </c>
      <c r="BH7" s="201">
        <f t="shared" ref="BH7:BH70" si="7">IFERROR(IF(G7="","",IF(K7="","",IF(AND(VLOOKUP(G7,Mark,5,0)&gt;85),5,IF(AND(VLOOKUP(G7,Mark,5,0)&gt;75),4,IF(AND(VLOOKUP(G7,Mark,5,0)&gt;=65),3,0)))))+ROUNDUP(SUM(AI7:AL7)*15%,0),"")</f>
        <v>16</v>
      </c>
      <c r="BJ7" s="201" t="str">
        <f>AI4</f>
        <v>सामाजिक विज्ञान</v>
      </c>
    </row>
    <row r="8" spans="1:80" ht="21.95" customHeight="1">
      <c r="A8" s="4">
        <v>2</v>
      </c>
      <c r="B8" s="30" t="str">
        <f t="shared" si="0"/>
        <v>A</v>
      </c>
      <c r="C8" s="37">
        <f t="shared" ref="C8:C38" si="8">IFERROR(VLOOKUP(A8,Name1,4,0),"")</f>
        <v>821</v>
      </c>
      <c r="D8" s="38">
        <f t="shared" si="1"/>
        <v>40532</v>
      </c>
      <c r="E8" s="39" t="str">
        <f t="shared" si="2"/>
        <v>ARMAN KHAN</v>
      </c>
      <c r="F8" s="39" t="str">
        <f t="shared" si="3"/>
        <v>BABU MOHAMMAD</v>
      </c>
      <c r="G8" s="40">
        <f t="shared" si="4"/>
        <v>602</v>
      </c>
      <c r="H8" s="120" t="str">
        <f t="shared" si="5"/>
        <v/>
      </c>
      <c r="I8" s="123">
        <v>300</v>
      </c>
      <c r="J8" s="124">
        <v>280</v>
      </c>
      <c r="K8" s="129">
        <f t="shared" ref="K8:K71" si="9">IFERROR(IF(I8="","",IF(J8="","",SUM(J8/I8*100,0))),"")</f>
        <v>93.333333333333329</v>
      </c>
      <c r="L8" s="51">
        <v>12</v>
      </c>
      <c r="M8" s="46">
        <v>12</v>
      </c>
      <c r="N8" s="46">
        <v>41</v>
      </c>
      <c r="O8" s="46">
        <v>10</v>
      </c>
      <c r="P8" s="46">
        <v>9</v>
      </c>
      <c r="Q8" s="56">
        <v>15</v>
      </c>
      <c r="R8" s="47">
        <v>14</v>
      </c>
      <c r="S8" s="47">
        <v>36</v>
      </c>
      <c r="T8" s="47">
        <v>9</v>
      </c>
      <c r="U8" s="47">
        <v>9</v>
      </c>
      <c r="V8" s="51">
        <v>9</v>
      </c>
      <c r="W8" s="46">
        <v>6</v>
      </c>
      <c r="X8" s="46">
        <v>45</v>
      </c>
      <c r="Y8" s="46">
        <v>8</v>
      </c>
      <c r="Z8" s="46">
        <v>7</v>
      </c>
      <c r="AA8" s="51" t="s">
        <v>7</v>
      </c>
      <c r="AB8" s="46">
        <v>7</v>
      </c>
      <c r="AC8" s="46">
        <v>62</v>
      </c>
      <c r="AD8" s="46" t="s">
        <v>7</v>
      </c>
      <c r="AE8" s="51">
        <v>9</v>
      </c>
      <c r="AF8" s="46">
        <v>7</v>
      </c>
      <c r="AG8" s="46">
        <v>54</v>
      </c>
      <c r="AH8" s="46">
        <v>8</v>
      </c>
      <c r="AI8" s="51">
        <v>8</v>
      </c>
      <c r="AJ8" s="46">
        <v>9</v>
      </c>
      <c r="AK8" s="46">
        <v>45</v>
      </c>
      <c r="AL8" s="46">
        <v>9</v>
      </c>
      <c r="AM8" s="1"/>
      <c r="AN8" s="156" t="s">
        <v>1675</v>
      </c>
      <c r="AO8" s="156"/>
      <c r="AP8" s="156"/>
      <c r="AQ8" s="1"/>
      <c r="BB8" s="201">
        <f t="shared" ref="BB8:BB71" si="10">G8</f>
        <v>602</v>
      </c>
      <c r="BC8" s="204">
        <f>IFERROR(IF(G8="","",IF(K8="","",IF(AND(VLOOKUP(G8,Mark,5,0)&gt;85),5,IF(AND(VLOOKUP(G8,Mark,5,0)&gt;75),4,IF(AND(VLOOKUP(G8,Mark,5,0)&gt;=65),3,0)))))+ROUNDUP(SUM(L8:P8)*15%,0),"")</f>
        <v>18</v>
      </c>
      <c r="BD8" s="201">
        <f>IFERROR(IF(G8="","",IF(K8="","",IF(AND(VLOOKUP(G8,Mark,5,0)&gt;85),5,IF(AND(VLOOKUP(G8,Mark,5,0)&gt;75),4,IF(AND(VLOOKUP(G8,Mark,5,0)&gt;=65),3,0)))))+ROUNDUP(SUM(Q8:U8)*15%,0),"")</f>
        <v>18</v>
      </c>
      <c r="BE8" s="201">
        <f>IFERROR(IF(G8="","",IF(K8="","",IF(AND(VLOOKUP(G8,Mark,5,0)&gt;85),5,IF(AND(VLOOKUP(G8,Mark,5,0)&gt;75),4,IF(AND(VLOOKUP(G8,Mark,5,0)&gt;=65),3,0)))))+ROUNDUP(SUM(V8:Z8)*15%,0),"")</f>
        <v>17</v>
      </c>
      <c r="BF8" s="201">
        <f>IFERROR(IF(G8="","",IF(K8="","",IF(AND(VLOOKUP(G8,Mark,5,0)&gt;85),5,IF(AND(VLOOKUP(G8,Mark,5,0)&gt;75),4,IF(AND(VLOOKUP(G8,Mark,5,0)&gt;=65),3,0)))))+ROUNDUP(SUM(AA8:AD8)*15%,0),"")</f>
        <v>16</v>
      </c>
      <c r="BG8" s="201">
        <f t="shared" ref="BG8:BG71" si="11">IFERROR(IF(G8="","",IF(K8="","",IF(AND(VLOOKUP(G8,Mark,5,0)&gt;85),5,IF(AND(VLOOKUP(G8,Mark,5,0)&gt;75),4,IF(AND(VLOOKUP(G8,Mark,5,0)&gt;=65),3,0)))))+ROUNDUP(SUM(AE8:AH8)*15%,0),"")</f>
        <v>17</v>
      </c>
      <c r="BH8" s="201">
        <f t="shared" ref="BH8:BH71" si="12">IFERROR(IF(G8="","",IF(K8="","",IF(AND(VLOOKUP(G8,Mark,5,0)&gt;85),5,IF(AND(VLOOKUP(G8,Mark,5,0)&gt;75),4,IF(AND(VLOOKUP(G8,Mark,5,0)&gt;=65),3,0)))))+ROUNDUP(SUM(AI8:AL8)*15%,0),"")</f>
        <v>16</v>
      </c>
    </row>
    <row r="9" spans="1:80" ht="21.95" customHeight="1">
      <c r="A9" s="4">
        <v>3</v>
      </c>
      <c r="B9" s="30" t="str">
        <f t="shared" si="0"/>
        <v>A</v>
      </c>
      <c r="C9" s="37">
        <f t="shared" si="8"/>
        <v>899</v>
      </c>
      <c r="D9" s="38">
        <f t="shared" si="1"/>
        <v>39958</v>
      </c>
      <c r="E9" s="39" t="str">
        <f t="shared" si="2"/>
        <v>BALKISHAN</v>
      </c>
      <c r="F9" s="39" t="str">
        <f t="shared" si="3"/>
        <v>MEETHA LAL</v>
      </c>
      <c r="G9" s="40">
        <f t="shared" si="4"/>
        <v>603</v>
      </c>
      <c r="H9" s="120" t="str">
        <f t="shared" si="5"/>
        <v/>
      </c>
      <c r="I9" s="123">
        <v>300</v>
      </c>
      <c r="J9" s="124">
        <v>270</v>
      </c>
      <c r="K9" s="129">
        <f t="shared" si="9"/>
        <v>90</v>
      </c>
      <c r="L9" s="51">
        <v>13</v>
      </c>
      <c r="M9" s="46">
        <v>12</v>
      </c>
      <c r="N9" s="46">
        <v>45</v>
      </c>
      <c r="O9" s="46">
        <v>10</v>
      </c>
      <c r="P9" s="46">
        <v>10</v>
      </c>
      <c r="Q9" s="56">
        <v>15</v>
      </c>
      <c r="R9" s="47">
        <v>11</v>
      </c>
      <c r="S9" s="47">
        <v>37</v>
      </c>
      <c r="T9" s="47">
        <v>8</v>
      </c>
      <c r="U9" s="47">
        <v>10</v>
      </c>
      <c r="V9" s="51">
        <v>9</v>
      </c>
      <c r="W9" s="46">
        <v>6</v>
      </c>
      <c r="X9" s="46">
        <v>45</v>
      </c>
      <c r="Y9" s="46">
        <v>8</v>
      </c>
      <c r="Z9" s="46">
        <v>7</v>
      </c>
      <c r="AA9" s="51">
        <v>9</v>
      </c>
      <c r="AB9" s="46">
        <v>8</v>
      </c>
      <c r="AC9" s="46">
        <v>63</v>
      </c>
      <c r="AD9" s="46">
        <v>9</v>
      </c>
      <c r="AE9" s="67">
        <v>9</v>
      </c>
      <c r="AF9" s="46">
        <v>7</v>
      </c>
      <c r="AG9" s="46">
        <v>61</v>
      </c>
      <c r="AH9" s="46">
        <v>8</v>
      </c>
      <c r="AI9" s="51">
        <v>8</v>
      </c>
      <c r="AJ9" s="46">
        <v>9</v>
      </c>
      <c r="AK9" s="46">
        <v>46</v>
      </c>
      <c r="AL9" s="46">
        <v>9</v>
      </c>
      <c r="AM9" s="1"/>
      <c r="AN9" s="1"/>
      <c r="AO9" s="1"/>
      <c r="AP9" s="1"/>
      <c r="AQ9" s="1"/>
      <c r="BB9" s="201">
        <f t="shared" si="10"/>
        <v>603</v>
      </c>
      <c r="BC9" s="204">
        <f>IFERROR(IF(G9="","",IF(K9="","",IF(AND(VLOOKUP(G9,Mark,5,0)&gt;85),5,IF(AND(VLOOKUP(G9,Mark,5,0)&gt;75),4,IF(AND(VLOOKUP(G9,Mark,5,0)&gt;=65),3,0)))))+ROUNDUP(SUM(L9:P9)*15%,0),"")</f>
        <v>19</v>
      </c>
      <c r="BD9" s="201">
        <f>IFERROR(IF(G9="","",IF(K9="","",IF(AND(VLOOKUP(G9,Mark,5,0)&gt;85),5,IF(AND(VLOOKUP(G9,Mark,5,0)&gt;75),4,IF(AND(VLOOKUP(G9,Mark,5,0)&gt;=65),3,0)))))+ROUNDUP(SUM(Q9:U9)*15%,0),"")</f>
        <v>18</v>
      </c>
      <c r="BE9" s="201">
        <f>IFERROR(IF(G9="","",IF(K9="","",IF(AND(VLOOKUP(G9,Mark,5,0)&gt;85),5,IF(AND(VLOOKUP(G9,Mark,5,0)&gt;75),4,IF(AND(VLOOKUP(G9,Mark,5,0)&gt;=65),3,0)))))+ROUNDUP(SUM(V9:Z9)*15%,0),"")</f>
        <v>17</v>
      </c>
      <c r="BF9" s="201">
        <f>IFERROR(IF(G9="","",IF(K9="","",IF(AND(VLOOKUP(G9,Mark,5,0)&gt;85),5,IF(AND(VLOOKUP(G9,Mark,5,0)&gt;75),4,IF(AND(VLOOKUP(G9,Mark,5,0)&gt;=65),3,0)))))+ROUNDUP(SUM(AA9:AD9)*15%,0),"")</f>
        <v>19</v>
      </c>
      <c r="BG9" s="201">
        <f t="shared" si="11"/>
        <v>18</v>
      </c>
      <c r="BH9" s="201">
        <f t="shared" si="12"/>
        <v>16</v>
      </c>
    </row>
    <row r="10" spans="1:80" ht="21.95" customHeight="1">
      <c r="A10" s="4">
        <v>4</v>
      </c>
      <c r="B10" s="30" t="str">
        <f t="shared" si="0"/>
        <v>A</v>
      </c>
      <c r="C10" s="37">
        <f t="shared" si="8"/>
        <v>898</v>
      </c>
      <c r="D10" s="38">
        <f t="shared" si="1"/>
        <v>40168</v>
      </c>
      <c r="E10" s="39" t="str">
        <f t="shared" si="2"/>
        <v>BHANU PRIYA</v>
      </c>
      <c r="F10" s="39" t="str">
        <f t="shared" si="3"/>
        <v>RAMESH KUMAR MEGHWAL</v>
      </c>
      <c r="G10" s="40">
        <f t="shared" si="4"/>
        <v>604</v>
      </c>
      <c r="H10" s="120" t="str">
        <f t="shared" si="5"/>
        <v/>
      </c>
      <c r="I10" s="123">
        <v>310</v>
      </c>
      <c r="J10" s="124">
        <v>306</v>
      </c>
      <c r="K10" s="129">
        <f t="shared" si="9"/>
        <v>98.709677419354833</v>
      </c>
      <c r="L10" s="51">
        <v>14</v>
      </c>
      <c r="M10" s="46">
        <v>12</v>
      </c>
      <c r="N10" s="46">
        <v>41</v>
      </c>
      <c r="O10" s="46">
        <v>10</v>
      </c>
      <c r="P10" s="46">
        <v>9</v>
      </c>
      <c r="Q10" s="56">
        <v>12</v>
      </c>
      <c r="R10" s="47" t="s">
        <v>7</v>
      </c>
      <c r="S10" s="47">
        <v>35</v>
      </c>
      <c r="T10" s="47">
        <v>9</v>
      </c>
      <c r="U10" s="47">
        <v>10</v>
      </c>
      <c r="V10" s="51">
        <v>8</v>
      </c>
      <c r="W10" s="46">
        <v>6</v>
      </c>
      <c r="X10" s="46">
        <v>47</v>
      </c>
      <c r="Y10" s="46">
        <v>8</v>
      </c>
      <c r="Z10" s="46">
        <v>7</v>
      </c>
      <c r="AA10" s="51">
        <v>9</v>
      </c>
      <c r="AB10" s="46">
        <v>7</v>
      </c>
      <c r="AC10" s="46">
        <v>62</v>
      </c>
      <c r="AD10" s="46">
        <v>9</v>
      </c>
      <c r="AE10" s="51">
        <v>9</v>
      </c>
      <c r="AF10" s="46">
        <v>7</v>
      </c>
      <c r="AG10" s="46">
        <v>54</v>
      </c>
      <c r="AH10" s="46">
        <v>8</v>
      </c>
      <c r="AI10" s="51">
        <v>8</v>
      </c>
      <c r="AJ10" s="46">
        <v>9</v>
      </c>
      <c r="AK10" s="46">
        <v>41</v>
      </c>
      <c r="AL10" s="46">
        <v>9</v>
      </c>
      <c r="AM10" s="1"/>
      <c r="AN10" s="161" t="s">
        <v>3</v>
      </c>
      <c r="AO10" s="162"/>
      <c r="AP10" s="162"/>
      <c r="AQ10" s="1"/>
      <c r="BB10" s="201">
        <f t="shared" si="10"/>
        <v>604</v>
      </c>
      <c r="BC10" s="204">
        <f>IFERROR(IF(G10="","",IF(K10="","",IF(AND(VLOOKUP(G10,Mark,5,0)&gt;85),5,IF(AND(VLOOKUP(G10,Mark,5,0)&gt;75),4,IF(AND(VLOOKUP(G10,Mark,5,0)&gt;=65),3,0)))))+ROUNDUP(SUM(L10:P10)*15%,0),"")</f>
        <v>18</v>
      </c>
      <c r="BD10" s="201">
        <f>IFERROR(IF(G10="","",IF(K10="","",IF(AND(VLOOKUP(G10,Mark,5,0)&gt;85),5,IF(AND(VLOOKUP(G10,Mark,5,0)&gt;75),4,IF(AND(VLOOKUP(G10,Mark,5,0)&gt;=65),3,0)))))+ROUNDUP(SUM(Q10:U10)*15%,0),"")</f>
        <v>15</v>
      </c>
      <c r="BE10" s="201">
        <f>IFERROR(IF(G10="","",IF(K10="","",IF(AND(VLOOKUP(G10,Mark,5,0)&gt;85),5,IF(AND(VLOOKUP(G10,Mark,5,0)&gt;75),4,IF(AND(VLOOKUP(G10,Mark,5,0)&gt;=65),3,0)))))+ROUNDUP(SUM(V10:Z10)*15%,0),"")</f>
        <v>17</v>
      </c>
      <c r="BF10" s="201">
        <f>IFERROR(IF(G10="","",IF(K10="","",IF(AND(VLOOKUP(G10,Mark,5,0)&gt;85),5,IF(AND(VLOOKUP(G10,Mark,5,0)&gt;75),4,IF(AND(VLOOKUP(G10,Mark,5,0)&gt;=65),3,0)))))+ROUNDUP(SUM(AA10:AD10)*15%,0),"")</f>
        <v>19</v>
      </c>
      <c r="BG10" s="201">
        <f t="shared" si="11"/>
        <v>17</v>
      </c>
      <c r="BH10" s="201">
        <f t="shared" si="12"/>
        <v>16</v>
      </c>
    </row>
    <row r="11" spans="1:80" ht="21.95" customHeight="1">
      <c r="A11" s="4">
        <v>5</v>
      </c>
      <c r="B11" s="30" t="str">
        <f t="shared" si="0"/>
        <v>A</v>
      </c>
      <c r="C11" s="37">
        <f t="shared" si="8"/>
        <v>825</v>
      </c>
      <c r="D11" s="38">
        <f t="shared" si="1"/>
        <v>40519</v>
      </c>
      <c r="E11" s="39" t="str">
        <f t="shared" si="2"/>
        <v>BHARAT</v>
      </c>
      <c r="F11" s="39" t="str">
        <f t="shared" si="3"/>
        <v>DHARMA RAM</v>
      </c>
      <c r="G11" s="40">
        <f t="shared" si="4"/>
        <v>605</v>
      </c>
      <c r="H11" s="120" t="str">
        <f t="shared" si="5"/>
        <v/>
      </c>
      <c r="I11" s="123">
        <v>308</v>
      </c>
      <c r="J11" s="124">
        <v>300</v>
      </c>
      <c r="K11" s="129">
        <f t="shared" si="9"/>
        <v>97.402597402597408</v>
      </c>
      <c r="L11" s="51">
        <v>15</v>
      </c>
      <c r="M11" s="46">
        <v>12</v>
      </c>
      <c r="N11" s="46">
        <v>30</v>
      </c>
      <c r="O11" s="46">
        <v>8</v>
      </c>
      <c r="P11" s="46">
        <v>7</v>
      </c>
      <c r="Q11" s="56">
        <v>8</v>
      </c>
      <c r="R11" s="47">
        <v>9</v>
      </c>
      <c r="S11" s="47"/>
      <c r="T11" s="47"/>
      <c r="U11" s="47"/>
      <c r="V11" s="51">
        <v>8</v>
      </c>
      <c r="W11" s="46">
        <v>6</v>
      </c>
      <c r="X11" s="46"/>
      <c r="Y11" s="46"/>
      <c r="Z11" s="46"/>
      <c r="AA11" s="51" t="s">
        <v>6</v>
      </c>
      <c r="AB11" s="46">
        <v>8</v>
      </c>
      <c r="AC11" s="46">
        <v>61</v>
      </c>
      <c r="AD11" s="46">
        <v>9</v>
      </c>
      <c r="AE11" s="51">
        <v>9</v>
      </c>
      <c r="AF11" s="46">
        <v>7</v>
      </c>
      <c r="AG11" s="46">
        <v>55</v>
      </c>
      <c r="AH11" s="46">
        <v>8</v>
      </c>
      <c r="AI11" s="51">
        <v>8</v>
      </c>
      <c r="AJ11" s="46">
        <v>9</v>
      </c>
      <c r="AK11" s="46">
        <v>42</v>
      </c>
      <c r="AL11" s="46">
        <v>9</v>
      </c>
      <c r="AM11" s="1"/>
      <c r="AN11" s="161"/>
      <c r="AO11" s="162"/>
      <c r="AP11" s="162"/>
      <c r="AQ11" s="1"/>
      <c r="BB11" s="201">
        <f t="shared" si="10"/>
        <v>605</v>
      </c>
      <c r="BC11" s="204">
        <f>IFERROR(IF(G11="","",IF(K11="","",IF(AND(VLOOKUP(G11,Mark,5,0)&gt;85),5,IF(AND(VLOOKUP(G11,Mark,5,0)&gt;75),4,IF(AND(VLOOKUP(G11,Mark,5,0)&gt;=65),3,0)))))+ROUNDUP(SUM(L11:P11)*15%,0),"")</f>
        <v>16</v>
      </c>
      <c r="BD11" s="201">
        <f>IFERROR(IF(G11="","",IF(K11="","",IF(AND(VLOOKUP(G11,Mark,5,0)&gt;85),5,IF(AND(VLOOKUP(G11,Mark,5,0)&gt;75),4,IF(AND(VLOOKUP(G11,Mark,5,0)&gt;=65),3,0)))))+ROUNDUP(SUM(Q11:U11)*15%,0),"")</f>
        <v>8</v>
      </c>
      <c r="BE11" s="201">
        <f>IFERROR(IF(G11="","",IF(K11="","",IF(AND(VLOOKUP(G11,Mark,5,0)&gt;85),5,IF(AND(VLOOKUP(G11,Mark,5,0)&gt;75),4,IF(AND(VLOOKUP(G11,Mark,5,0)&gt;=65),3,0)))))+ROUNDUP(SUM(V11:Z11)*15%,0),"")</f>
        <v>8</v>
      </c>
      <c r="BF11" s="201">
        <f>IFERROR(IF(G11="","",IF(K11="","",IF(AND(VLOOKUP(G11,Mark,5,0)&gt;85),5,IF(AND(VLOOKUP(G11,Mark,5,0)&gt;75),4,IF(AND(VLOOKUP(G11,Mark,5,0)&gt;=65),3,0)))))+ROUNDUP(SUM(AA11:AD11)*15%,0),"")</f>
        <v>17</v>
      </c>
      <c r="BG11" s="201">
        <f t="shared" si="11"/>
        <v>17</v>
      </c>
      <c r="BH11" s="201">
        <f t="shared" si="12"/>
        <v>16</v>
      </c>
    </row>
    <row r="12" spans="1:80" ht="21.95" customHeight="1">
      <c r="A12" s="4">
        <v>6</v>
      </c>
      <c r="B12" s="30" t="str">
        <f t="shared" si="0"/>
        <v>A</v>
      </c>
      <c r="C12" s="37">
        <f t="shared" si="8"/>
        <v>901</v>
      </c>
      <c r="D12" s="38">
        <f t="shared" si="1"/>
        <v>39775</v>
      </c>
      <c r="E12" s="39" t="str">
        <f t="shared" si="2"/>
        <v>DEEPAK</v>
      </c>
      <c r="F12" s="39" t="str">
        <f t="shared" si="3"/>
        <v>SURESH KUMAR</v>
      </c>
      <c r="G12" s="40">
        <f t="shared" si="4"/>
        <v>606</v>
      </c>
      <c r="H12" s="120" t="str">
        <f t="shared" si="5"/>
        <v/>
      </c>
      <c r="I12" s="123">
        <v>300</v>
      </c>
      <c r="J12" s="124">
        <v>290</v>
      </c>
      <c r="K12" s="129">
        <f t="shared" si="9"/>
        <v>96.666666666666671</v>
      </c>
      <c r="L12" s="51">
        <v>9</v>
      </c>
      <c r="M12" s="46">
        <v>5</v>
      </c>
      <c r="N12" s="46">
        <v>25</v>
      </c>
      <c r="O12" s="46">
        <v>8</v>
      </c>
      <c r="P12" s="46">
        <v>9</v>
      </c>
      <c r="Q12" s="56">
        <v>6</v>
      </c>
      <c r="R12" s="47">
        <v>7</v>
      </c>
      <c r="S12" s="47"/>
      <c r="T12" s="47"/>
      <c r="U12" s="47"/>
      <c r="V12" s="51">
        <v>8</v>
      </c>
      <c r="W12" s="46">
        <v>6</v>
      </c>
      <c r="X12" s="46"/>
      <c r="Y12" s="46"/>
      <c r="Z12" s="46"/>
      <c r="AA12" s="51">
        <v>10</v>
      </c>
      <c r="AB12" s="46">
        <v>7</v>
      </c>
      <c r="AC12" s="46">
        <v>60</v>
      </c>
      <c r="AD12" s="46">
        <v>9</v>
      </c>
      <c r="AE12" s="51">
        <v>9</v>
      </c>
      <c r="AF12" s="46">
        <v>7</v>
      </c>
      <c r="AG12" s="46">
        <v>44</v>
      </c>
      <c r="AH12" s="46">
        <v>8</v>
      </c>
      <c r="AI12" s="51">
        <v>8</v>
      </c>
      <c r="AJ12" s="46">
        <v>9</v>
      </c>
      <c r="AK12" s="46">
        <v>58</v>
      </c>
      <c r="AL12" s="46">
        <v>9</v>
      </c>
      <c r="AM12" s="1"/>
      <c r="AN12" s="163" t="s">
        <v>4</v>
      </c>
      <c r="AO12" s="164"/>
      <c r="AP12" s="164"/>
      <c r="AQ12" s="1"/>
      <c r="BB12" s="201">
        <f t="shared" si="10"/>
        <v>606</v>
      </c>
      <c r="BC12" s="204">
        <f>IFERROR(IF(G12="","",IF(K12="","",IF(AND(VLOOKUP(G12,Mark,5,0)&gt;85),5,IF(AND(VLOOKUP(G12,Mark,5,0)&gt;75),4,IF(AND(VLOOKUP(G12,Mark,5,0)&gt;=65),3,0)))))+ROUNDUP(SUM(L12:P12)*15%,0),"")</f>
        <v>14</v>
      </c>
      <c r="BD12" s="201">
        <f>IFERROR(IF(G12="","",IF(K12="","",IF(AND(VLOOKUP(G12,Mark,5,0)&gt;85),5,IF(AND(VLOOKUP(G12,Mark,5,0)&gt;75),4,IF(AND(VLOOKUP(G12,Mark,5,0)&gt;=65),3,0)))))+ROUNDUP(SUM(Q12:U12)*15%,0),"")</f>
        <v>7</v>
      </c>
      <c r="BE12" s="201">
        <f>IFERROR(IF(G12="","",IF(K12="","",IF(AND(VLOOKUP(G12,Mark,5,0)&gt;85),5,IF(AND(VLOOKUP(G12,Mark,5,0)&gt;75),4,IF(AND(VLOOKUP(G12,Mark,5,0)&gt;=65),3,0)))))+ROUNDUP(SUM(V12:Z12)*15%,0),"")</f>
        <v>8</v>
      </c>
      <c r="BF12" s="201">
        <f>IFERROR(IF(G12="","",IF(K12="","",IF(AND(VLOOKUP(G12,Mark,5,0)&gt;85),5,IF(AND(VLOOKUP(G12,Mark,5,0)&gt;75),4,IF(AND(VLOOKUP(G12,Mark,5,0)&gt;=65),3,0)))))+ROUNDUP(SUM(AA12:AD12)*15%,0),"")</f>
        <v>18</v>
      </c>
      <c r="BG12" s="201">
        <f t="shared" si="11"/>
        <v>16</v>
      </c>
      <c r="BH12" s="201">
        <f t="shared" si="12"/>
        <v>18</v>
      </c>
    </row>
    <row r="13" spans="1:80" ht="21.95" customHeight="1">
      <c r="A13" s="4">
        <v>7</v>
      </c>
      <c r="B13" s="30" t="str">
        <f t="shared" si="0"/>
        <v>A</v>
      </c>
      <c r="C13" s="37">
        <f t="shared" si="8"/>
        <v>897</v>
      </c>
      <c r="D13" s="38">
        <f t="shared" si="1"/>
        <v>40609</v>
      </c>
      <c r="E13" s="39" t="str">
        <f t="shared" si="2"/>
        <v>DILSHAN TANWAR</v>
      </c>
      <c r="F13" s="39" t="str">
        <f t="shared" si="3"/>
        <v>MAHENDRA KUMAR</v>
      </c>
      <c r="G13" s="40">
        <f t="shared" si="4"/>
        <v>607</v>
      </c>
      <c r="H13" s="120" t="str">
        <f t="shared" si="5"/>
        <v/>
      </c>
      <c r="I13" s="123"/>
      <c r="J13" s="124"/>
      <c r="K13" s="129" t="str">
        <f t="shared" si="9"/>
        <v/>
      </c>
      <c r="L13" s="51">
        <v>9</v>
      </c>
      <c r="M13" s="46">
        <v>6</v>
      </c>
      <c r="N13" s="46"/>
      <c r="O13" s="46"/>
      <c r="P13" s="46"/>
      <c r="Q13" s="56">
        <v>7</v>
      </c>
      <c r="R13" s="47">
        <v>9</v>
      </c>
      <c r="S13" s="47"/>
      <c r="T13" s="47"/>
      <c r="U13" s="47"/>
      <c r="V13" s="51">
        <v>8</v>
      </c>
      <c r="W13" s="46">
        <v>6</v>
      </c>
      <c r="X13" s="46"/>
      <c r="Y13" s="46"/>
      <c r="Z13" s="46"/>
      <c r="AA13" s="51">
        <v>9</v>
      </c>
      <c r="AB13" s="46"/>
      <c r="AC13" s="46"/>
      <c r="AD13" s="46">
        <v>9</v>
      </c>
      <c r="AE13" s="51">
        <v>9</v>
      </c>
      <c r="AF13" s="46">
        <v>7</v>
      </c>
      <c r="AG13" s="46"/>
      <c r="AH13" s="46"/>
      <c r="AI13" s="51">
        <v>7</v>
      </c>
      <c r="AJ13" s="46">
        <v>9</v>
      </c>
      <c r="AK13" s="46"/>
      <c r="AL13" s="46">
        <v>9</v>
      </c>
      <c r="AM13" s="1"/>
      <c r="AN13" s="163"/>
      <c r="AO13" s="164"/>
      <c r="AP13" s="164"/>
      <c r="AQ13" s="1"/>
      <c r="BB13" s="201">
        <f t="shared" si="10"/>
        <v>607</v>
      </c>
      <c r="BC13" s="204" t="str">
        <f>IFERROR(IF(G13="","",IF(K13="","",IF(AND(VLOOKUP(G13,Mark,5,0)&gt;85),5,IF(AND(VLOOKUP(G13,Mark,5,0)&gt;75),4,IF(AND(VLOOKUP(G13,Mark,5,0)&gt;=65),3,0)))))+ROUNDUP(SUM(L13:P13)*15%,0),"")</f>
        <v/>
      </c>
      <c r="BD13" s="201" t="str">
        <f>IFERROR(IF(G13="","",IF(K13="","",IF(AND(VLOOKUP(G13,Mark,5,0)&gt;85),5,IF(AND(VLOOKUP(G13,Mark,5,0)&gt;75),4,IF(AND(VLOOKUP(G13,Mark,5,0)&gt;=65),3,0)))))+ROUNDUP(SUM(Q13:U13)*15%,0),"")</f>
        <v/>
      </c>
      <c r="BE13" s="201" t="str">
        <f>IFERROR(IF(G13="","",IF(K13="","",IF(AND(VLOOKUP(G13,Mark,5,0)&gt;85),5,IF(AND(VLOOKUP(G13,Mark,5,0)&gt;75),4,IF(AND(VLOOKUP(G13,Mark,5,0)&gt;=65),3,0)))))+ROUNDUP(SUM(V13:Z13)*15%,0),"")</f>
        <v/>
      </c>
      <c r="BF13" s="201" t="str">
        <f>IFERROR(IF(G13="","",IF(K13="","",IF(AND(VLOOKUP(G13,Mark,5,0)&gt;85),5,IF(AND(VLOOKUP(G13,Mark,5,0)&gt;75),4,IF(AND(VLOOKUP(G13,Mark,5,0)&gt;=65),3,0)))))+ROUNDUP(SUM(AA13:AD13)*15%,0),"")</f>
        <v/>
      </c>
      <c r="BG13" s="201" t="str">
        <f t="shared" si="11"/>
        <v/>
      </c>
      <c r="BH13" s="201" t="str">
        <f t="shared" si="12"/>
        <v/>
      </c>
    </row>
    <row r="14" spans="1:80" ht="21.95" customHeight="1">
      <c r="A14" s="4">
        <v>8</v>
      </c>
      <c r="B14" s="30" t="str">
        <f t="shared" si="0"/>
        <v>A</v>
      </c>
      <c r="C14" s="37">
        <f t="shared" si="8"/>
        <v>900</v>
      </c>
      <c r="D14" s="38">
        <f t="shared" si="1"/>
        <v>40782</v>
      </c>
      <c r="E14" s="39" t="str">
        <f t="shared" si="2"/>
        <v>GARGI SINGH</v>
      </c>
      <c r="F14" s="39" t="str">
        <f t="shared" si="3"/>
        <v>NARAYAN SINGH</v>
      </c>
      <c r="G14" s="40">
        <f t="shared" si="4"/>
        <v>608</v>
      </c>
      <c r="H14" s="120" t="str">
        <f t="shared" si="5"/>
        <v/>
      </c>
      <c r="I14" s="123"/>
      <c r="J14" s="124"/>
      <c r="K14" s="129" t="str">
        <f t="shared" si="9"/>
        <v/>
      </c>
      <c r="L14" s="51">
        <v>9</v>
      </c>
      <c r="M14" s="46">
        <v>7</v>
      </c>
      <c r="N14" s="46"/>
      <c r="O14" s="46"/>
      <c r="P14" s="46"/>
      <c r="Q14" s="56">
        <v>8</v>
      </c>
      <c r="R14" s="47">
        <v>9</v>
      </c>
      <c r="S14" s="47"/>
      <c r="T14" s="47"/>
      <c r="U14" s="47"/>
      <c r="V14" s="51">
        <v>8</v>
      </c>
      <c r="W14" s="46">
        <v>6</v>
      </c>
      <c r="X14" s="46"/>
      <c r="Y14" s="46"/>
      <c r="Z14" s="46"/>
      <c r="AA14" s="51">
        <v>9</v>
      </c>
      <c r="AB14" s="46"/>
      <c r="AC14" s="46"/>
      <c r="AD14" s="46">
        <v>9</v>
      </c>
      <c r="AE14" s="51">
        <v>9</v>
      </c>
      <c r="AF14" s="46">
        <v>7</v>
      </c>
      <c r="AG14" s="46"/>
      <c r="AH14" s="46"/>
      <c r="AI14" s="51">
        <v>7</v>
      </c>
      <c r="AJ14" s="46">
        <v>9</v>
      </c>
      <c r="AK14" s="46"/>
      <c r="AL14" s="46"/>
      <c r="AM14" s="1"/>
      <c r="AN14" s="165" t="s">
        <v>8</v>
      </c>
      <c r="AO14" s="166"/>
      <c r="AP14" s="166"/>
      <c r="AQ14" s="1"/>
      <c r="BB14" s="201">
        <f t="shared" si="10"/>
        <v>608</v>
      </c>
      <c r="BC14" s="204" t="str">
        <f>IFERROR(IF(G14="","",IF(K14="","",IF(AND(VLOOKUP(G14,Mark,5,0)&gt;85),5,IF(AND(VLOOKUP(G14,Mark,5,0)&gt;75),4,IF(AND(VLOOKUP(G14,Mark,5,0)&gt;=65),3,0)))))+ROUNDUP(SUM(L14:P14)*15%,0),"")</f>
        <v/>
      </c>
      <c r="BD14" s="201" t="str">
        <f>IFERROR(IF(G14="","",IF(K14="","",IF(AND(VLOOKUP(G14,Mark,5,0)&gt;85),5,IF(AND(VLOOKUP(G14,Mark,5,0)&gt;75),4,IF(AND(VLOOKUP(G14,Mark,5,0)&gt;=65),3,0)))))+ROUNDUP(SUM(Q14:U14)*15%,0),"")</f>
        <v/>
      </c>
      <c r="BE14" s="201" t="str">
        <f>IFERROR(IF(G14="","",IF(K14="","",IF(AND(VLOOKUP(G14,Mark,5,0)&gt;85),5,IF(AND(VLOOKUP(G14,Mark,5,0)&gt;75),4,IF(AND(VLOOKUP(G14,Mark,5,0)&gt;=65),3,0)))))+ROUNDUP(SUM(V14:Z14)*15%,0),"")</f>
        <v/>
      </c>
      <c r="BF14" s="201" t="str">
        <f>IFERROR(IF(G14="","",IF(K14="","",IF(AND(VLOOKUP(G14,Mark,5,0)&gt;85),5,IF(AND(VLOOKUP(G14,Mark,5,0)&gt;75),4,IF(AND(VLOOKUP(G14,Mark,5,0)&gt;=65),3,0)))))+ROUNDUP(SUM(AA14:AD14)*15%,0),"")</f>
        <v/>
      </c>
      <c r="BG14" s="201" t="str">
        <f t="shared" si="11"/>
        <v/>
      </c>
      <c r="BH14" s="201" t="str">
        <f t="shared" si="12"/>
        <v/>
      </c>
    </row>
    <row r="15" spans="1:80" ht="21.95" customHeight="1">
      <c r="A15" s="4">
        <v>9</v>
      </c>
      <c r="B15" s="30" t="str">
        <f t="shared" si="0"/>
        <v>A</v>
      </c>
      <c r="C15" s="37">
        <f t="shared" si="8"/>
        <v>541</v>
      </c>
      <c r="D15" s="38">
        <f t="shared" si="1"/>
        <v>40371</v>
      </c>
      <c r="E15" s="39" t="str">
        <f t="shared" si="2"/>
        <v>JAVED KHAN</v>
      </c>
      <c r="F15" s="39" t="str">
        <f t="shared" si="3"/>
        <v>BABU KHAN</v>
      </c>
      <c r="G15" s="40">
        <f t="shared" si="4"/>
        <v>609</v>
      </c>
      <c r="H15" s="120" t="str">
        <f t="shared" si="5"/>
        <v/>
      </c>
      <c r="I15" s="123"/>
      <c r="J15" s="124"/>
      <c r="K15" s="129" t="str">
        <f t="shared" si="9"/>
        <v/>
      </c>
      <c r="L15" s="51">
        <v>9</v>
      </c>
      <c r="M15" s="46">
        <v>8</v>
      </c>
      <c r="N15" s="46"/>
      <c r="O15" s="46"/>
      <c r="P15" s="46"/>
      <c r="Q15" s="56">
        <v>9</v>
      </c>
      <c r="R15" s="47">
        <v>9</v>
      </c>
      <c r="S15" s="47"/>
      <c r="T15" s="47"/>
      <c r="U15" s="47"/>
      <c r="V15" s="51">
        <v>8</v>
      </c>
      <c r="W15" s="46">
        <v>6</v>
      </c>
      <c r="X15" s="46"/>
      <c r="Y15" s="46"/>
      <c r="Z15" s="46"/>
      <c r="AA15" s="51">
        <v>9</v>
      </c>
      <c r="AB15" s="46"/>
      <c r="AC15" s="46"/>
      <c r="AD15" s="46">
        <v>9</v>
      </c>
      <c r="AE15" s="51">
        <v>9</v>
      </c>
      <c r="AF15" s="46">
        <v>7</v>
      </c>
      <c r="AG15" s="46"/>
      <c r="AH15" s="46"/>
      <c r="AI15" s="51">
        <v>7</v>
      </c>
      <c r="AJ15" s="46">
        <v>9</v>
      </c>
      <c r="AK15" s="46"/>
      <c r="AL15" s="46"/>
      <c r="AM15" s="1"/>
      <c r="AN15" s="165"/>
      <c r="AO15" s="166"/>
      <c r="AP15" s="166"/>
      <c r="AQ15" s="1"/>
      <c r="BB15" s="201">
        <f t="shared" si="10"/>
        <v>609</v>
      </c>
      <c r="BC15" s="204" t="str">
        <f>IFERROR(IF(G15="","",IF(K15="","",IF(AND(VLOOKUP(G15,Mark,5,0)&gt;85),5,IF(AND(VLOOKUP(G15,Mark,5,0)&gt;75),4,IF(AND(VLOOKUP(G15,Mark,5,0)&gt;=65),3,0)))))+ROUNDUP(SUM(L15:P15)*15%,0),"")</f>
        <v/>
      </c>
      <c r="BD15" s="201" t="str">
        <f>IFERROR(IF(G15="","",IF(K15="","",IF(AND(VLOOKUP(G15,Mark,5,0)&gt;85),5,IF(AND(VLOOKUP(G15,Mark,5,0)&gt;75),4,IF(AND(VLOOKUP(G15,Mark,5,0)&gt;=65),3,0)))))+ROUNDUP(SUM(Q15:U15)*15%,0),"")</f>
        <v/>
      </c>
      <c r="BE15" s="201" t="str">
        <f>IFERROR(IF(G15="","",IF(K15="","",IF(AND(VLOOKUP(G15,Mark,5,0)&gt;85),5,IF(AND(VLOOKUP(G15,Mark,5,0)&gt;75),4,IF(AND(VLOOKUP(G15,Mark,5,0)&gt;=65),3,0)))))+ROUNDUP(SUM(V15:Z15)*15%,0),"")</f>
        <v/>
      </c>
      <c r="BF15" s="201" t="str">
        <f>IFERROR(IF(G15="","",IF(K15="","",IF(AND(VLOOKUP(G15,Mark,5,0)&gt;85),5,IF(AND(VLOOKUP(G15,Mark,5,0)&gt;75),4,IF(AND(VLOOKUP(G15,Mark,5,0)&gt;=65),3,0)))))+ROUNDUP(SUM(AA15:AD15)*15%,0),"")</f>
        <v/>
      </c>
      <c r="BG15" s="201" t="str">
        <f t="shared" si="11"/>
        <v/>
      </c>
      <c r="BH15" s="201" t="str">
        <f t="shared" si="12"/>
        <v/>
      </c>
    </row>
    <row r="16" spans="1:80" ht="21.95" customHeight="1">
      <c r="A16" s="4">
        <v>10</v>
      </c>
      <c r="B16" s="30" t="str">
        <f t="shared" si="0"/>
        <v>A</v>
      </c>
      <c r="C16" s="37">
        <f t="shared" si="8"/>
        <v>830</v>
      </c>
      <c r="D16" s="38">
        <f t="shared" si="1"/>
        <v>40876</v>
      </c>
      <c r="E16" s="39" t="str">
        <f t="shared" si="2"/>
        <v>JEEVIKA CHOUDHARY</v>
      </c>
      <c r="F16" s="39" t="str">
        <f t="shared" si="3"/>
        <v>AMARDEEP RATHI</v>
      </c>
      <c r="G16" s="40">
        <f t="shared" si="4"/>
        <v>610</v>
      </c>
      <c r="H16" s="120" t="str">
        <f t="shared" si="5"/>
        <v/>
      </c>
      <c r="I16" s="123"/>
      <c r="J16" s="124"/>
      <c r="K16" s="129" t="str">
        <f t="shared" si="9"/>
        <v/>
      </c>
      <c r="L16" s="51" t="s">
        <v>7</v>
      </c>
      <c r="M16" s="46">
        <v>3</v>
      </c>
      <c r="N16" s="46"/>
      <c r="O16" s="46"/>
      <c r="P16" s="46"/>
      <c r="Q16" s="56">
        <v>10</v>
      </c>
      <c r="R16" s="47">
        <v>9</v>
      </c>
      <c r="S16" s="47"/>
      <c r="T16" s="47"/>
      <c r="U16" s="47"/>
      <c r="V16" s="51">
        <v>7</v>
      </c>
      <c r="W16" s="46">
        <v>6</v>
      </c>
      <c r="X16" s="46"/>
      <c r="Y16" s="46"/>
      <c r="Z16" s="46"/>
      <c r="AA16" s="51">
        <v>9</v>
      </c>
      <c r="AB16" s="46"/>
      <c r="AC16" s="46"/>
      <c r="AD16" s="46">
        <v>9</v>
      </c>
      <c r="AE16" s="51">
        <v>9</v>
      </c>
      <c r="AF16" s="46">
        <v>7</v>
      </c>
      <c r="AG16" s="46"/>
      <c r="AH16" s="46"/>
      <c r="AI16" s="51">
        <v>7</v>
      </c>
      <c r="AJ16" s="46">
        <v>9</v>
      </c>
      <c r="AK16" s="46"/>
      <c r="AL16" s="46"/>
      <c r="AM16" s="1"/>
      <c r="AN16" s="152" t="s">
        <v>5</v>
      </c>
      <c r="AO16" s="153"/>
      <c r="AP16" s="153"/>
      <c r="AQ16" s="1"/>
      <c r="BB16" s="201">
        <f t="shared" si="10"/>
        <v>610</v>
      </c>
      <c r="BC16" s="204" t="str">
        <f>IFERROR(IF(G16="","",IF(K16="","",IF(AND(VLOOKUP(G16,Mark,5,0)&gt;85),5,IF(AND(VLOOKUP(G16,Mark,5,0)&gt;75),4,IF(AND(VLOOKUP(G16,Mark,5,0)&gt;=65),3,0)))))+ROUNDUP(SUM(L16:P16)*15%,0),"")</f>
        <v/>
      </c>
      <c r="BD16" s="201" t="str">
        <f>IFERROR(IF(G16="","",IF(K16="","",IF(AND(VLOOKUP(G16,Mark,5,0)&gt;85),5,IF(AND(VLOOKUP(G16,Mark,5,0)&gt;75),4,IF(AND(VLOOKUP(G16,Mark,5,0)&gt;=65),3,0)))))+ROUNDUP(SUM(Q16:U16)*15%,0),"")</f>
        <v/>
      </c>
      <c r="BE16" s="201" t="str">
        <f>IFERROR(IF(G16="","",IF(K16="","",IF(AND(VLOOKUP(G16,Mark,5,0)&gt;85),5,IF(AND(VLOOKUP(G16,Mark,5,0)&gt;75),4,IF(AND(VLOOKUP(G16,Mark,5,0)&gt;=65),3,0)))))+ROUNDUP(SUM(V16:Z16)*15%,0),"")</f>
        <v/>
      </c>
      <c r="BF16" s="201" t="str">
        <f>IFERROR(IF(G16="","",IF(K16="","",IF(AND(VLOOKUP(G16,Mark,5,0)&gt;85),5,IF(AND(VLOOKUP(G16,Mark,5,0)&gt;75),4,IF(AND(VLOOKUP(G16,Mark,5,0)&gt;=65),3,0)))))+ROUNDUP(SUM(AA16:AD16)*15%,0),"")</f>
        <v/>
      </c>
      <c r="BG16" s="201" t="str">
        <f t="shared" si="11"/>
        <v/>
      </c>
      <c r="BH16" s="201" t="str">
        <f t="shared" si="12"/>
        <v/>
      </c>
    </row>
    <row r="17" spans="1:60" ht="21.95" customHeight="1">
      <c r="A17" s="4">
        <v>11</v>
      </c>
      <c r="B17" s="30" t="str">
        <f t="shared" si="0"/>
        <v>A</v>
      </c>
      <c r="C17" s="37">
        <f t="shared" si="8"/>
        <v>822</v>
      </c>
      <c r="D17" s="38">
        <f t="shared" si="1"/>
        <v>40179</v>
      </c>
      <c r="E17" s="39" t="str">
        <f t="shared" si="2"/>
        <v>JITENDRA</v>
      </c>
      <c r="F17" s="39" t="str">
        <f t="shared" si="3"/>
        <v>OMPRAKASH</v>
      </c>
      <c r="G17" s="40">
        <f t="shared" si="4"/>
        <v>611</v>
      </c>
      <c r="H17" s="120" t="str">
        <f t="shared" si="5"/>
        <v/>
      </c>
      <c r="I17" s="123"/>
      <c r="J17" s="124"/>
      <c r="K17" s="129" t="str">
        <f t="shared" si="9"/>
        <v/>
      </c>
      <c r="L17" s="51">
        <v>9</v>
      </c>
      <c r="M17" s="46">
        <v>9</v>
      </c>
      <c r="N17" s="46"/>
      <c r="O17" s="46"/>
      <c r="P17" s="46"/>
      <c r="Q17" s="56">
        <v>9</v>
      </c>
      <c r="R17" s="47">
        <v>9</v>
      </c>
      <c r="S17" s="47"/>
      <c r="T17" s="47"/>
      <c r="U17" s="47"/>
      <c r="V17" s="51">
        <v>7</v>
      </c>
      <c r="W17" s="46">
        <v>6</v>
      </c>
      <c r="X17" s="46"/>
      <c r="Y17" s="46"/>
      <c r="Z17" s="46"/>
      <c r="AA17" s="51">
        <v>9</v>
      </c>
      <c r="AB17" s="46"/>
      <c r="AC17" s="46"/>
      <c r="AD17" s="46">
        <v>9</v>
      </c>
      <c r="AE17" s="51">
        <v>9</v>
      </c>
      <c r="AF17" s="46">
        <v>7</v>
      </c>
      <c r="AG17" s="46"/>
      <c r="AH17" s="46"/>
      <c r="AI17" s="51">
        <v>7</v>
      </c>
      <c r="AJ17" s="46">
        <v>9</v>
      </c>
      <c r="AK17" s="46"/>
      <c r="AL17" s="46"/>
      <c r="AM17" s="1"/>
      <c r="AN17" s="152"/>
      <c r="AO17" s="153"/>
      <c r="AP17" s="153"/>
      <c r="AQ17" s="1"/>
      <c r="BB17" s="201">
        <f t="shared" si="10"/>
        <v>611</v>
      </c>
      <c r="BC17" s="204" t="str">
        <f>IFERROR(IF(G17="","",IF(K17="","",IF(AND(VLOOKUP(G17,Mark,5,0)&gt;85),5,IF(AND(VLOOKUP(G17,Mark,5,0)&gt;75),4,IF(AND(VLOOKUP(G17,Mark,5,0)&gt;=65),3,0)))))+ROUNDUP(SUM(L17:P17)*15%,0),"")</f>
        <v/>
      </c>
      <c r="BD17" s="201" t="str">
        <f>IFERROR(IF(G17="","",IF(K17="","",IF(AND(VLOOKUP(G17,Mark,5,0)&gt;85),5,IF(AND(VLOOKUP(G17,Mark,5,0)&gt;75),4,IF(AND(VLOOKUP(G17,Mark,5,0)&gt;=65),3,0)))))+ROUNDUP(SUM(Q17:U17)*15%,0),"")</f>
        <v/>
      </c>
      <c r="BE17" s="201" t="str">
        <f>IFERROR(IF(G17="","",IF(K17="","",IF(AND(VLOOKUP(G17,Mark,5,0)&gt;85),5,IF(AND(VLOOKUP(G17,Mark,5,0)&gt;75),4,IF(AND(VLOOKUP(G17,Mark,5,0)&gt;=65),3,0)))))+ROUNDUP(SUM(V17:Z17)*15%,0),"")</f>
        <v/>
      </c>
      <c r="BF17" s="201" t="str">
        <f>IFERROR(IF(G17="","",IF(K17="","",IF(AND(VLOOKUP(G17,Mark,5,0)&gt;85),5,IF(AND(VLOOKUP(G17,Mark,5,0)&gt;75),4,IF(AND(VLOOKUP(G17,Mark,5,0)&gt;=65),3,0)))))+ROUNDUP(SUM(AA17:AD17)*15%,0),"")</f>
        <v/>
      </c>
      <c r="BG17" s="201" t="str">
        <f t="shared" si="11"/>
        <v/>
      </c>
      <c r="BH17" s="201" t="str">
        <f t="shared" si="12"/>
        <v/>
      </c>
    </row>
    <row r="18" spans="1:60" ht="21.95" customHeight="1">
      <c r="A18" s="4">
        <v>12</v>
      </c>
      <c r="B18" s="30" t="str">
        <f t="shared" si="0"/>
        <v>A</v>
      </c>
      <c r="C18" s="37">
        <f t="shared" si="8"/>
        <v>829</v>
      </c>
      <c r="D18" s="38">
        <f t="shared" si="1"/>
        <v>40131</v>
      </c>
      <c r="E18" s="39" t="str">
        <f t="shared" si="2"/>
        <v>KAISHAV</v>
      </c>
      <c r="F18" s="39" t="str">
        <f t="shared" si="3"/>
        <v>DHARMA RAM</v>
      </c>
      <c r="G18" s="40">
        <f t="shared" si="4"/>
        <v>612</v>
      </c>
      <c r="H18" s="120" t="str">
        <f t="shared" si="5"/>
        <v/>
      </c>
      <c r="I18" s="123"/>
      <c r="J18" s="124"/>
      <c r="K18" s="129" t="str">
        <f t="shared" si="9"/>
        <v/>
      </c>
      <c r="L18" s="51">
        <v>9</v>
      </c>
      <c r="M18" s="46">
        <v>9</v>
      </c>
      <c r="N18" s="46"/>
      <c r="O18" s="46"/>
      <c r="P18" s="46"/>
      <c r="Q18" s="56">
        <v>9</v>
      </c>
      <c r="R18" s="47">
        <v>9</v>
      </c>
      <c r="S18" s="47"/>
      <c r="T18" s="47"/>
      <c r="U18" s="47"/>
      <c r="V18" s="51">
        <v>7</v>
      </c>
      <c r="W18" s="46">
        <v>6</v>
      </c>
      <c r="X18" s="46"/>
      <c r="Y18" s="46"/>
      <c r="Z18" s="46"/>
      <c r="AA18" s="51">
        <v>9</v>
      </c>
      <c r="AB18" s="46"/>
      <c r="AC18" s="46"/>
      <c r="AD18" s="46">
        <v>9</v>
      </c>
      <c r="AE18" s="51">
        <v>9</v>
      </c>
      <c r="AF18" s="46">
        <v>7</v>
      </c>
      <c r="AG18" s="46"/>
      <c r="AH18" s="46"/>
      <c r="AI18" s="51">
        <v>7</v>
      </c>
      <c r="AJ18" s="46">
        <v>9</v>
      </c>
      <c r="AK18" s="46"/>
      <c r="AL18" s="46"/>
      <c r="AM18" s="1"/>
      <c r="AN18" s="1"/>
      <c r="AO18" s="1"/>
      <c r="AP18" s="1"/>
      <c r="AQ18" s="1"/>
      <c r="BB18" s="201">
        <f t="shared" si="10"/>
        <v>612</v>
      </c>
      <c r="BC18" s="204" t="str">
        <f>IFERROR(IF(G18="","",IF(K18="","",IF(AND(VLOOKUP(G18,Mark,5,0)&gt;85),5,IF(AND(VLOOKUP(G18,Mark,5,0)&gt;75),4,IF(AND(VLOOKUP(G18,Mark,5,0)&gt;=65),3,0)))))+ROUNDUP(SUM(L18:P18)*15%,0),"")</f>
        <v/>
      </c>
      <c r="BD18" s="201" t="str">
        <f>IFERROR(IF(G18="","",IF(K18="","",IF(AND(VLOOKUP(G18,Mark,5,0)&gt;85),5,IF(AND(VLOOKUP(G18,Mark,5,0)&gt;75),4,IF(AND(VLOOKUP(G18,Mark,5,0)&gt;=65),3,0)))))+ROUNDUP(SUM(Q18:U18)*15%,0),"")</f>
        <v/>
      </c>
      <c r="BE18" s="201" t="str">
        <f>IFERROR(IF(G18="","",IF(K18="","",IF(AND(VLOOKUP(G18,Mark,5,0)&gt;85),5,IF(AND(VLOOKUP(G18,Mark,5,0)&gt;75),4,IF(AND(VLOOKUP(G18,Mark,5,0)&gt;=65),3,0)))))+ROUNDUP(SUM(V18:Z18)*15%,0),"")</f>
        <v/>
      </c>
      <c r="BF18" s="201" t="str">
        <f>IFERROR(IF(G18="","",IF(K18="","",IF(AND(VLOOKUP(G18,Mark,5,0)&gt;85),5,IF(AND(VLOOKUP(G18,Mark,5,0)&gt;75),4,IF(AND(VLOOKUP(G18,Mark,5,0)&gt;=65),3,0)))))+ROUNDUP(SUM(AA18:AD18)*15%,0),"")</f>
        <v/>
      </c>
      <c r="BG18" s="201" t="str">
        <f t="shared" si="11"/>
        <v/>
      </c>
      <c r="BH18" s="201" t="str">
        <f t="shared" si="12"/>
        <v/>
      </c>
    </row>
    <row r="19" spans="1:60" ht="21.95" customHeight="1">
      <c r="A19" s="4">
        <v>13</v>
      </c>
      <c r="B19" s="30" t="str">
        <f t="shared" si="0"/>
        <v>A</v>
      </c>
      <c r="C19" s="37">
        <f t="shared" si="8"/>
        <v>817</v>
      </c>
      <c r="D19" s="38">
        <f t="shared" si="1"/>
        <v>40827</v>
      </c>
      <c r="E19" s="39" t="str">
        <f t="shared" si="2"/>
        <v>KARTIK SINGH KHICHI</v>
      </c>
      <c r="F19" s="39" t="str">
        <f t="shared" si="3"/>
        <v>RAJU SINGH</v>
      </c>
      <c r="G19" s="40">
        <f t="shared" si="4"/>
        <v>613</v>
      </c>
      <c r="H19" s="120" t="str">
        <f t="shared" si="5"/>
        <v/>
      </c>
      <c r="I19" s="123"/>
      <c r="J19" s="124"/>
      <c r="K19" s="129" t="str">
        <f t="shared" si="9"/>
        <v/>
      </c>
      <c r="L19" s="51">
        <v>5</v>
      </c>
      <c r="M19" s="46">
        <v>6</v>
      </c>
      <c r="N19" s="46"/>
      <c r="O19" s="46"/>
      <c r="P19" s="46"/>
      <c r="Q19" s="56">
        <v>9</v>
      </c>
      <c r="R19" s="47">
        <v>9</v>
      </c>
      <c r="S19" s="47"/>
      <c r="T19" s="47"/>
      <c r="U19" s="47"/>
      <c r="V19" s="51">
        <v>7</v>
      </c>
      <c r="W19" s="46">
        <v>6</v>
      </c>
      <c r="X19" s="46"/>
      <c r="Y19" s="46"/>
      <c r="Z19" s="46"/>
      <c r="AA19" s="51">
        <v>9</v>
      </c>
      <c r="AB19" s="46"/>
      <c r="AC19" s="46"/>
      <c r="AD19" s="46">
        <v>9</v>
      </c>
      <c r="AE19" s="51">
        <v>9</v>
      </c>
      <c r="AF19" s="46">
        <v>7</v>
      </c>
      <c r="AG19" s="46"/>
      <c r="AH19" s="46"/>
      <c r="AI19" s="51">
        <v>7</v>
      </c>
      <c r="AJ19" s="46">
        <v>9</v>
      </c>
      <c r="AK19" s="46"/>
      <c r="AL19" s="46"/>
      <c r="AM19" s="1"/>
      <c r="AN19" s="1"/>
      <c r="AO19" s="1"/>
      <c r="AP19" s="1"/>
      <c r="AQ19" s="1"/>
      <c r="BB19" s="201">
        <f t="shared" si="10"/>
        <v>613</v>
      </c>
      <c r="BC19" s="204" t="str">
        <f>IFERROR(IF(G19="","",IF(K19="","",IF(AND(VLOOKUP(G19,Mark,5,0)&gt;85),5,IF(AND(VLOOKUP(G19,Mark,5,0)&gt;75),4,IF(AND(VLOOKUP(G19,Mark,5,0)&gt;=65),3,0)))))+ROUNDUP(SUM(L19:P19)*15%,0),"")</f>
        <v/>
      </c>
      <c r="BD19" s="201" t="str">
        <f>IFERROR(IF(G19="","",IF(K19="","",IF(AND(VLOOKUP(G19,Mark,5,0)&gt;85),5,IF(AND(VLOOKUP(G19,Mark,5,0)&gt;75),4,IF(AND(VLOOKUP(G19,Mark,5,0)&gt;=65),3,0)))))+ROUNDUP(SUM(Q19:U19)*15%,0),"")</f>
        <v/>
      </c>
      <c r="BE19" s="201" t="str">
        <f>IFERROR(IF(G19="","",IF(K19="","",IF(AND(VLOOKUP(G19,Mark,5,0)&gt;85),5,IF(AND(VLOOKUP(G19,Mark,5,0)&gt;75),4,IF(AND(VLOOKUP(G19,Mark,5,0)&gt;=65),3,0)))))+ROUNDUP(SUM(V19:Z19)*15%,0),"")</f>
        <v/>
      </c>
      <c r="BF19" s="201" t="str">
        <f>IFERROR(IF(G19="","",IF(K19="","",IF(AND(VLOOKUP(G19,Mark,5,0)&gt;85),5,IF(AND(VLOOKUP(G19,Mark,5,0)&gt;75),4,IF(AND(VLOOKUP(G19,Mark,5,0)&gt;=65),3,0)))))+ROUNDUP(SUM(AA19:AD19)*15%,0),"")</f>
        <v/>
      </c>
      <c r="BG19" s="201" t="str">
        <f t="shared" si="11"/>
        <v/>
      </c>
      <c r="BH19" s="201" t="str">
        <f t="shared" si="12"/>
        <v/>
      </c>
    </row>
    <row r="20" spans="1:60" ht="21.95" customHeight="1">
      <c r="A20" s="4">
        <v>14</v>
      </c>
      <c r="B20" s="30" t="str">
        <f t="shared" si="0"/>
        <v>A</v>
      </c>
      <c r="C20" s="37">
        <f t="shared" si="8"/>
        <v>824</v>
      </c>
      <c r="D20" s="38">
        <f t="shared" si="1"/>
        <v>40522</v>
      </c>
      <c r="E20" s="39" t="str">
        <f t="shared" si="2"/>
        <v>KHUSAVARDHAN SINGH RAJPUROHIT</v>
      </c>
      <c r="F20" s="39" t="str">
        <f t="shared" si="3"/>
        <v>SURENDRA SINGH RAJPUROHIT</v>
      </c>
      <c r="G20" s="40">
        <f t="shared" si="4"/>
        <v>614</v>
      </c>
      <c r="H20" s="120" t="str">
        <f t="shared" si="5"/>
        <v/>
      </c>
      <c r="I20" s="123"/>
      <c r="J20" s="124"/>
      <c r="K20" s="129" t="str">
        <f t="shared" si="9"/>
        <v/>
      </c>
      <c r="L20" s="51">
        <v>9</v>
      </c>
      <c r="M20" s="46">
        <v>9</v>
      </c>
      <c r="N20" s="46"/>
      <c r="O20" s="46"/>
      <c r="P20" s="46"/>
      <c r="Q20" s="56">
        <v>9</v>
      </c>
      <c r="R20" s="47">
        <v>9</v>
      </c>
      <c r="S20" s="47"/>
      <c r="T20" s="47"/>
      <c r="U20" s="47"/>
      <c r="V20" s="51">
        <v>7</v>
      </c>
      <c r="W20" s="46">
        <v>6</v>
      </c>
      <c r="X20" s="46"/>
      <c r="Y20" s="46"/>
      <c r="Z20" s="46"/>
      <c r="AA20" s="51">
        <v>9</v>
      </c>
      <c r="AB20" s="46"/>
      <c r="AC20" s="46"/>
      <c r="AD20" s="46">
        <v>9</v>
      </c>
      <c r="AE20" s="51">
        <v>9</v>
      </c>
      <c r="AF20" s="46">
        <v>7</v>
      </c>
      <c r="AG20" s="46"/>
      <c r="AH20" s="46"/>
      <c r="AI20" s="51">
        <v>7</v>
      </c>
      <c r="AJ20" s="46">
        <v>9</v>
      </c>
      <c r="AK20" s="46"/>
      <c r="AL20" s="46"/>
      <c r="AM20" s="1"/>
      <c r="AN20" s="1"/>
      <c r="AO20" s="33" t="s">
        <v>1652</v>
      </c>
      <c r="AP20" s="1"/>
      <c r="AQ20" s="1"/>
      <c r="BB20" s="201">
        <f t="shared" si="10"/>
        <v>614</v>
      </c>
      <c r="BC20" s="204" t="str">
        <f>IFERROR(IF(G20="","",IF(K20="","",IF(AND(VLOOKUP(G20,Mark,5,0)&gt;85),5,IF(AND(VLOOKUP(G20,Mark,5,0)&gt;75),4,IF(AND(VLOOKUP(G20,Mark,5,0)&gt;=65),3,0)))))+ROUNDUP(SUM(L20:P20)*15%,0),"")</f>
        <v/>
      </c>
      <c r="BD20" s="201" t="str">
        <f>IFERROR(IF(G20="","",IF(K20="","",IF(AND(VLOOKUP(G20,Mark,5,0)&gt;85),5,IF(AND(VLOOKUP(G20,Mark,5,0)&gt;75),4,IF(AND(VLOOKUP(G20,Mark,5,0)&gt;=65),3,0)))))+ROUNDUP(SUM(Q20:U20)*15%,0),"")</f>
        <v/>
      </c>
      <c r="BE20" s="201" t="str">
        <f>IFERROR(IF(G20="","",IF(K20="","",IF(AND(VLOOKUP(G20,Mark,5,0)&gt;85),5,IF(AND(VLOOKUP(G20,Mark,5,0)&gt;75),4,IF(AND(VLOOKUP(G20,Mark,5,0)&gt;=65),3,0)))))+ROUNDUP(SUM(V20:Z20)*15%,0),"")</f>
        <v/>
      </c>
      <c r="BF20" s="201" t="str">
        <f>IFERROR(IF(G20="","",IF(K20="","",IF(AND(VLOOKUP(G20,Mark,5,0)&gt;85),5,IF(AND(VLOOKUP(G20,Mark,5,0)&gt;75),4,IF(AND(VLOOKUP(G20,Mark,5,0)&gt;=65),3,0)))))+ROUNDUP(SUM(AA20:AD20)*15%,0),"")</f>
        <v/>
      </c>
      <c r="BG20" s="201" t="str">
        <f t="shared" si="11"/>
        <v/>
      </c>
      <c r="BH20" s="201" t="str">
        <f t="shared" si="12"/>
        <v/>
      </c>
    </row>
    <row r="21" spans="1:60" ht="21.95" customHeight="1">
      <c r="A21" s="4">
        <v>15</v>
      </c>
      <c r="B21" s="30" t="str">
        <f t="shared" si="0"/>
        <v>A</v>
      </c>
      <c r="C21" s="37">
        <f t="shared" si="8"/>
        <v>823</v>
      </c>
      <c r="D21" s="38">
        <f t="shared" si="1"/>
        <v>40136</v>
      </c>
      <c r="E21" s="39" t="str">
        <f t="shared" si="2"/>
        <v>KHUSHI DAGDI</v>
      </c>
      <c r="F21" s="39" t="str">
        <f t="shared" si="3"/>
        <v>RAJURAM DAGDI</v>
      </c>
      <c r="G21" s="40">
        <f t="shared" si="4"/>
        <v>615</v>
      </c>
      <c r="H21" s="120">
        <f t="shared" si="5"/>
        <v>11225544</v>
      </c>
      <c r="I21" s="123"/>
      <c r="J21" s="124"/>
      <c r="K21" s="129" t="str">
        <f t="shared" si="9"/>
        <v/>
      </c>
      <c r="L21" s="51">
        <v>9</v>
      </c>
      <c r="M21" s="46">
        <v>9</v>
      </c>
      <c r="N21" s="46"/>
      <c r="O21" s="46"/>
      <c r="P21" s="46"/>
      <c r="Q21" s="56">
        <v>9</v>
      </c>
      <c r="R21" s="47">
        <v>9</v>
      </c>
      <c r="S21" s="47"/>
      <c r="T21" s="47"/>
      <c r="U21" s="47"/>
      <c r="V21" s="51">
        <v>7</v>
      </c>
      <c r="W21" s="46">
        <v>6</v>
      </c>
      <c r="X21" s="46"/>
      <c r="Y21" s="46"/>
      <c r="Z21" s="46"/>
      <c r="AA21" s="51">
        <v>9</v>
      </c>
      <c r="AB21" s="46"/>
      <c r="AC21" s="46"/>
      <c r="AD21" s="46">
        <v>9</v>
      </c>
      <c r="AE21" s="51">
        <v>9</v>
      </c>
      <c r="AF21" s="46">
        <v>7</v>
      </c>
      <c r="AG21" s="46"/>
      <c r="AH21" s="46"/>
      <c r="AI21" s="51">
        <v>8</v>
      </c>
      <c r="AJ21" s="46">
        <v>9</v>
      </c>
      <c r="AK21" s="46"/>
      <c r="AL21" s="46"/>
      <c r="AM21" s="1"/>
      <c r="AN21" s="1"/>
      <c r="AO21" s="93" t="s">
        <v>1669</v>
      </c>
      <c r="AP21" s="1"/>
      <c r="AQ21" s="1"/>
      <c r="BB21" s="201">
        <f t="shared" si="10"/>
        <v>615</v>
      </c>
      <c r="BC21" s="204" t="str">
        <f>IFERROR(IF(G21="","",IF(K21="","",IF(AND(VLOOKUP(G21,Mark,5,0)&gt;85),5,IF(AND(VLOOKUP(G21,Mark,5,0)&gt;75),4,IF(AND(VLOOKUP(G21,Mark,5,0)&gt;=65),3,0)))))+ROUNDUP(SUM(L21:P21)*15%,0),"")</f>
        <v/>
      </c>
      <c r="BD21" s="201" t="str">
        <f>IFERROR(IF(G21="","",IF(K21="","",IF(AND(VLOOKUP(G21,Mark,5,0)&gt;85),5,IF(AND(VLOOKUP(G21,Mark,5,0)&gt;75),4,IF(AND(VLOOKUP(G21,Mark,5,0)&gt;=65),3,0)))))+ROUNDUP(SUM(Q21:U21)*15%,0),"")</f>
        <v/>
      </c>
      <c r="BE21" s="201" t="str">
        <f>IFERROR(IF(G21="","",IF(K21="","",IF(AND(VLOOKUP(G21,Mark,5,0)&gt;85),5,IF(AND(VLOOKUP(G21,Mark,5,0)&gt;75),4,IF(AND(VLOOKUP(G21,Mark,5,0)&gt;=65),3,0)))))+ROUNDUP(SUM(V21:Z21)*15%,0),"")</f>
        <v/>
      </c>
      <c r="BF21" s="201" t="str">
        <f>IFERROR(IF(G21="","",IF(K21="","",IF(AND(VLOOKUP(G21,Mark,5,0)&gt;85),5,IF(AND(VLOOKUP(G21,Mark,5,0)&gt;75),4,IF(AND(VLOOKUP(G21,Mark,5,0)&gt;=65),3,0)))))+ROUNDUP(SUM(AA21:AD21)*15%,0),"")</f>
        <v/>
      </c>
      <c r="BG21" s="201" t="str">
        <f t="shared" si="11"/>
        <v/>
      </c>
      <c r="BH21" s="201" t="str">
        <f t="shared" si="12"/>
        <v/>
      </c>
    </row>
    <row r="22" spans="1:60" ht="21.95" customHeight="1">
      <c r="A22" s="4">
        <v>16</v>
      </c>
      <c r="B22" s="30" t="str">
        <f t="shared" si="0"/>
        <v>A</v>
      </c>
      <c r="C22" s="37">
        <f t="shared" si="8"/>
        <v>587</v>
      </c>
      <c r="D22" s="38">
        <f t="shared" si="1"/>
        <v>40541</v>
      </c>
      <c r="E22" s="39" t="str">
        <f t="shared" si="2"/>
        <v>KOMAL NAYAK</v>
      </c>
      <c r="F22" s="39" t="str">
        <f t="shared" si="3"/>
        <v>PRAHLAD NAYAK</v>
      </c>
      <c r="G22" s="40">
        <f t="shared" si="4"/>
        <v>616</v>
      </c>
      <c r="H22" s="120">
        <f t="shared" si="5"/>
        <v>11225545</v>
      </c>
      <c r="I22" s="123"/>
      <c r="J22" s="124"/>
      <c r="K22" s="129" t="str">
        <f t="shared" si="9"/>
        <v/>
      </c>
      <c r="L22" s="51">
        <v>9</v>
      </c>
      <c r="M22" s="46">
        <v>9</v>
      </c>
      <c r="N22" s="46"/>
      <c r="O22" s="46"/>
      <c r="P22" s="46"/>
      <c r="Q22" s="56">
        <v>9</v>
      </c>
      <c r="R22" s="47">
        <v>9</v>
      </c>
      <c r="S22" s="47"/>
      <c r="T22" s="47"/>
      <c r="U22" s="47"/>
      <c r="V22" s="51">
        <v>7</v>
      </c>
      <c r="W22" s="46">
        <v>6</v>
      </c>
      <c r="X22" s="46"/>
      <c r="Y22" s="46"/>
      <c r="Z22" s="46"/>
      <c r="AA22" s="51">
        <v>9</v>
      </c>
      <c r="AB22" s="46"/>
      <c r="AC22" s="46"/>
      <c r="AD22" s="46">
        <v>9</v>
      </c>
      <c r="AE22" s="51">
        <v>9</v>
      </c>
      <c r="AF22" s="46">
        <v>7</v>
      </c>
      <c r="AG22" s="46"/>
      <c r="AH22" s="46"/>
      <c r="AI22" s="51">
        <v>8</v>
      </c>
      <c r="AJ22" s="46">
        <v>9</v>
      </c>
      <c r="AK22" s="46"/>
      <c r="AL22" s="46"/>
      <c r="AM22" s="1"/>
      <c r="AN22" s="1"/>
      <c r="AO22" s="93" t="s">
        <v>1670</v>
      </c>
      <c r="AP22" s="1"/>
      <c r="AQ22" s="1"/>
      <c r="BB22" s="201">
        <f t="shared" si="10"/>
        <v>616</v>
      </c>
      <c r="BC22" s="204" t="str">
        <f>IFERROR(IF(G22="","",IF(K22="","",IF(AND(VLOOKUP(G22,Mark,5,0)&gt;85),5,IF(AND(VLOOKUP(G22,Mark,5,0)&gt;75),4,IF(AND(VLOOKUP(G22,Mark,5,0)&gt;=65),3,0)))))+ROUNDUP(SUM(L22:P22)*15%,0),"")</f>
        <v/>
      </c>
      <c r="BD22" s="201" t="str">
        <f>IFERROR(IF(G22="","",IF(K22="","",IF(AND(VLOOKUP(G22,Mark,5,0)&gt;85),5,IF(AND(VLOOKUP(G22,Mark,5,0)&gt;75),4,IF(AND(VLOOKUP(G22,Mark,5,0)&gt;=65),3,0)))))+ROUNDUP(SUM(Q22:U22)*15%,0),"")</f>
        <v/>
      </c>
      <c r="BE22" s="201" t="str">
        <f>IFERROR(IF(G22="","",IF(K22="","",IF(AND(VLOOKUP(G22,Mark,5,0)&gt;85),5,IF(AND(VLOOKUP(G22,Mark,5,0)&gt;75),4,IF(AND(VLOOKUP(G22,Mark,5,0)&gt;=65),3,0)))))+ROUNDUP(SUM(V22:Z22)*15%,0),"")</f>
        <v/>
      </c>
      <c r="BF22" s="201" t="str">
        <f>IFERROR(IF(G22="","",IF(K22="","",IF(AND(VLOOKUP(G22,Mark,5,0)&gt;85),5,IF(AND(VLOOKUP(G22,Mark,5,0)&gt;75),4,IF(AND(VLOOKUP(G22,Mark,5,0)&gt;=65),3,0)))))+ROUNDUP(SUM(AA22:AD22)*15%,0),"")</f>
        <v/>
      </c>
      <c r="BG22" s="201" t="str">
        <f t="shared" si="11"/>
        <v/>
      </c>
      <c r="BH22" s="201" t="str">
        <f t="shared" si="12"/>
        <v/>
      </c>
    </row>
    <row r="23" spans="1:60" ht="21.95" customHeight="1">
      <c r="A23" s="4">
        <v>17</v>
      </c>
      <c r="B23" s="30" t="str">
        <f t="shared" si="0"/>
        <v>A</v>
      </c>
      <c r="C23" s="37">
        <f t="shared" si="8"/>
        <v>710</v>
      </c>
      <c r="D23" s="38">
        <f t="shared" si="1"/>
        <v>40305</v>
      </c>
      <c r="E23" s="39" t="str">
        <f t="shared" si="2"/>
        <v>MANISHA MEGHWAL</v>
      </c>
      <c r="F23" s="39" t="str">
        <f t="shared" si="3"/>
        <v>SHANKAR LAL</v>
      </c>
      <c r="G23" s="40">
        <f t="shared" si="4"/>
        <v>617</v>
      </c>
      <c r="H23" s="120" t="str">
        <f t="shared" si="5"/>
        <v/>
      </c>
      <c r="I23" s="123"/>
      <c r="J23" s="124"/>
      <c r="K23" s="129" t="str">
        <f t="shared" si="9"/>
        <v/>
      </c>
      <c r="L23" s="51">
        <v>9</v>
      </c>
      <c r="M23" s="46">
        <v>9</v>
      </c>
      <c r="N23" s="46"/>
      <c r="O23" s="46"/>
      <c r="P23" s="46"/>
      <c r="Q23" s="56">
        <v>9</v>
      </c>
      <c r="R23" s="47">
        <v>9</v>
      </c>
      <c r="S23" s="47"/>
      <c r="T23" s="47"/>
      <c r="U23" s="47"/>
      <c r="V23" s="51">
        <v>6</v>
      </c>
      <c r="W23" s="46">
        <v>6</v>
      </c>
      <c r="X23" s="46"/>
      <c r="Y23" s="46"/>
      <c r="Z23" s="46"/>
      <c r="AA23" s="51">
        <v>9</v>
      </c>
      <c r="AB23" s="46"/>
      <c r="AC23" s="46"/>
      <c r="AD23" s="46">
        <v>9</v>
      </c>
      <c r="AE23" s="51">
        <v>9</v>
      </c>
      <c r="AF23" s="46">
        <v>7</v>
      </c>
      <c r="AG23" s="46"/>
      <c r="AH23" s="46"/>
      <c r="AI23" s="51">
        <v>8</v>
      </c>
      <c r="AJ23" s="46">
        <v>9</v>
      </c>
      <c r="AK23" s="46"/>
      <c r="AL23" s="46"/>
      <c r="AM23" s="1"/>
      <c r="AN23" s="1"/>
      <c r="AO23" s="94" t="s">
        <v>1671</v>
      </c>
      <c r="AP23" s="1"/>
      <c r="AQ23" s="1"/>
      <c r="BB23" s="201">
        <f t="shared" si="10"/>
        <v>617</v>
      </c>
      <c r="BC23" s="204" t="str">
        <f>IFERROR(IF(G23="","",IF(K23="","",IF(AND(VLOOKUP(G23,Mark,5,0)&gt;85),5,IF(AND(VLOOKUP(G23,Mark,5,0)&gt;75),4,IF(AND(VLOOKUP(G23,Mark,5,0)&gt;=65),3,0)))))+ROUNDUP(SUM(L23:P23)*15%,0),"")</f>
        <v/>
      </c>
      <c r="BD23" s="201" t="str">
        <f>IFERROR(IF(G23="","",IF(K23="","",IF(AND(VLOOKUP(G23,Mark,5,0)&gt;85),5,IF(AND(VLOOKUP(G23,Mark,5,0)&gt;75),4,IF(AND(VLOOKUP(G23,Mark,5,0)&gt;=65),3,0)))))+ROUNDUP(SUM(Q23:U23)*15%,0),"")</f>
        <v/>
      </c>
      <c r="BE23" s="201" t="str">
        <f>IFERROR(IF(G23="","",IF(K23="","",IF(AND(VLOOKUP(G23,Mark,5,0)&gt;85),5,IF(AND(VLOOKUP(G23,Mark,5,0)&gt;75),4,IF(AND(VLOOKUP(G23,Mark,5,0)&gt;=65),3,0)))))+ROUNDUP(SUM(V23:Z23)*15%,0),"")</f>
        <v/>
      </c>
      <c r="BF23" s="201" t="str">
        <f>IFERROR(IF(G23="","",IF(K23="","",IF(AND(VLOOKUP(G23,Mark,5,0)&gt;85),5,IF(AND(VLOOKUP(G23,Mark,5,0)&gt;75),4,IF(AND(VLOOKUP(G23,Mark,5,0)&gt;=65),3,0)))))+ROUNDUP(SUM(AA23:AD23)*15%,0),"")</f>
        <v/>
      </c>
      <c r="BG23" s="201" t="str">
        <f t="shared" si="11"/>
        <v/>
      </c>
      <c r="BH23" s="201" t="str">
        <f t="shared" si="12"/>
        <v/>
      </c>
    </row>
    <row r="24" spans="1:60" ht="21.95" customHeight="1">
      <c r="A24" s="4">
        <v>18</v>
      </c>
      <c r="B24" s="30" t="str">
        <f t="shared" si="0"/>
        <v>A</v>
      </c>
      <c r="C24" s="37">
        <f t="shared" si="8"/>
        <v>542</v>
      </c>
      <c r="D24" s="38">
        <f t="shared" si="1"/>
        <v>40001</v>
      </c>
      <c r="E24" s="39" t="str">
        <f t="shared" si="2"/>
        <v>NAFEESA</v>
      </c>
      <c r="F24" s="39" t="str">
        <f t="shared" si="3"/>
        <v>KAMRUDIN</v>
      </c>
      <c r="G24" s="40">
        <f t="shared" si="4"/>
        <v>618</v>
      </c>
      <c r="H24" s="120" t="str">
        <f t="shared" si="5"/>
        <v/>
      </c>
      <c r="I24" s="123"/>
      <c r="J24" s="124"/>
      <c r="K24" s="129" t="str">
        <f t="shared" si="9"/>
        <v/>
      </c>
      <c r="L24" s="51">
        <v>9</v>
      </c>
      <c r="M24" s="46">
        <v>9</v>
      </c>
      <c r="N24" s="46"/>
      <c r="O24" s="46"/>
      <c r="P24" s="46"/>
      <c r="Q24" s="56">
        <v>9</v>
      </c>
      <c r="R24" s="47">
        <v>9</v>
      </c>
      <c r="S24" s="47"/>
      <c r="T24" s="47"/>
      <c r="U24" s="47"/>
      <c r="V24" s="51">
        <v>6</v>
      </c>
      <c r="W24" s="46">
        <v>6</v>
      </c>
      <c r="X24" s="46"/>
      <c r="Y24" s="46"/>
      <c r="Z24" s="46"/>
      <c r="AA24" s="51">
        <v>9</v>
      </c>
      <c r="AB24" s="46"/>
      <c r="AC24" s="46"/>
      <c r="AD24" s="46">
        <v>9</v>
      </c>
      <c r="AE24" s="51">
        <v>9</v>
      </c>
      <c r="AF24" s="46">
        <v>7</v>
      </c>
      <c r="AG24" s="46"/>
      <c r="AH24" s="46"/>
      <c r="AI24" s="51">
        <v>8</v>
      </c>
      <c r="AJ24" s="46">
        <v>9</v>
      </c>
      <c r="AK24" s="46"/>
      <c r="AL24" s="46"/>
      <c r="AM24" s="1"/>
      <c r="AN24" s="1"/>
      <c r="AO24" s="94" t="s">
        <v>1672</v>
      </c>
      <c r="AP24" s="1"/>
      <c r="AQ24" s="1"/>
      <c r="BB24" s="201">
        <f t="shared" si="10"/>
        <v>618</v>
      </c>
      <c r="BC24" s="204" t="str">
        <f>IFERROR(IF(G24="","",IF(K24="","",IF(AND(VLOOKUP(G24,Mark,5,0)&gt;85),5,IF(AND(VLOOKUP(G24,Mark,5,0)&gt;75),4,IF(AND(VLOOKUP(G24,Mark,5,0)&gt;=65),3,0)))))+ROUNDUP(SUM(L24:P24)*15%,0),"")</f>
        <v/>
      </c>
      <c r="BD24" s="201" t="str">
        <f>IFERROR(IF(G24="","",IF(K24="","",IF(AND(VLOOKUP(G24,Mark,5,0)&gt;85),5,IF(AND(VLOOKUP(G24,Mark,5,0)&gt;75),4,IF(AND(VLOOKUP(G24,Mark,5,0)&gt;=65),3,0)))))+ROUNDUP(SUM(Q24:U24)*15%,0),"")</f>
        <v/>
      </c>
      <c r="BE24" s="201" t="str">
        <f>IFERROR(IF(G24="","",IF(K24="","",IF(AND(VLOOKUP(G24,Mark,5,0)&gt;85),5,IF(AND(VLOOKUP(G24,Mark,5,0)&gt;75),4,IF(AND(VLOOKUP(G24,Mark,5,0)&gt;=65),3,0)))))+ROUNDUP(SUM(V24:Z24)*15%,0),"")</f>
        <v/>
      </c>
      <c r="BF24" s="201" t="str">
        <f>IFERROR(IF(G24="","",IF(K24="","",IF(AND(VLOOKUP(G24,Mark,5,0)&gt;85),5,IF(AND(VLOOKUP(G24,Mark,5,0)&gt;75),4,IF(AND(VLOOKUP(G24,Mark,5,0)&gt;=65),3,0)))))+ROUNDUP(SUM(AA24:AD24)*15%,0),"")</f>
        <v/>
      </c>
      <c r="BG24" s="201" t="str">
        <f t="shared" si="11"/>
        <v/>
      </c>
      <c r="BH24" s="201" t="str">
        <f t="shared" si="12"/>
        <v/>
      </c>
    </row>
    <row r="25" spans="1:60" ht="21.95" customHeight="1">
      <c r="A25" s="4">
        <v>19</v>
      </c>
      <c r="B25" s="30" t="str">
        <f t="shared" si="0"/>
        <v>B</v>
      </c>
      <c r="C25" s="37">
        <f t="shared" si="8"/>
        <v>418</v>
      </c>
      <c r="D25" s="38">
        <f t="shared" si="1"/>
        <v>40302</v>
      </c>
      <c r="E25" s="39" t="str">
        <f t="shared" si="2"/>
        <v>POOJA</v>
      </c>
      <c r="F25" s="39" t="str">
        <f t="shared" si="3"/>
        <v>AKBAR</v>
      </c>
      <c r="G25" s="40">
        <f t="shared" si="4"/>
        <v>619</v>
      </c>
      <c r="H25" s="120" t="str">
        <f t="shared" si="5"/>
        <v/>
      </c>
      <c r="I25" s="123"/>
      <c r="J25" s="124"/>
      <c r="K25" s="129" t="str">
        <f t="shared" si="9"/>
        <v/>
      </c>
      <c r="L25" s="51">
        <v>9</v>
      </c>
      <c r="M25" s="46">
        <v>9</v>
      </c>
      <c r="N25" s="46"/>
      <c r="O25" s="46"/>
      <c r="P25" s="46"/>
      <c r="Q25" s="56">
        <v>9</v>
      </c>
      <c r="R25" s="47">
        <v>9</v>
      </c>
      <c r="S25" s="47"/>
      <c r="T25" s="47"/>
      <c r="U25" s="47"/>
      <c r="V25" s="51">
        <v>6</v>
      </c>
      <c r="W25" s="46">
        <v>6</v>
      </c>
      <c r="X25" s="46"/>
      <c r="Y25" s="46"/>
      <c r="Z25" s="46"/>
      <c r="AA25" s="51">
        <v>9</v>
      </c>
      <c r="AB25" s="46"/>
      <c r="AC25" s="46"/>
      <c r="AD25" s="46">
        <v>9</v>
      </c>
      <c r="AE25" s="51">
        <v>9</v>
      </c>
      <c r="AF25" s="46">
        <v>7</v>
      </c>
      <c r="AG25" s="46"/>
      <c r="AH25" s="46"/>
      <c r="AI25" s="51">
        <v>8</v>
      </c>
      <c r="AJ25" s="46">
        <v>9</v>
      </c>
      <c r="AK25" s="46"/>
      <c r="AL25" s="46"/>
      <c r="AM25" s="1"/>
      <c r="AN25" s="1"/>
      <c r="AO25" s="94" t="s">
        <v>1673</v>
      </c>
      <c r="AP25" s="1"/>
      <c r="AQ25" s="1"/>
      <c r="BB25" s="201">
        <f t="shared" si="10"/>
        <v>619</v>
      </c>
      <c r="BC25" s="204" t="str">
        <f>IFERROR(IF(G25="","",IF(K25="","",IF(AND(VLOOKUP(G25,Mark,5,0)&gt;85),5,IF(AND(VLOOKUP(G25,Mark,5,0)&gt;75),4,IF(AND(VLOOKUP(G25,Mark,5,0)&gt;=65),3,0)))))+ROUNDUP(SUM(L25:P25)*15%,0),"")</f>
        <v/>
      </c>
      <c r="BD25" s="201" t="str">
        <f>IFERROR(IF(G25="","",IF(K25="","",IF(AND(VLOOKUP(G25,Mark,5,0)&gt;85),5,IF(AND(VLOOKUP(G25,Mark,5,0)&gt;75),4,IF(AND(VLOOKUP(G25,Mark,5,0)&gt;=65),3,0)))))+ROUNDUP(SUM(Q25:U25)*15%,0),"")</f>
        <v/>
      </c>
      <c r="BE25" s="201" t="str">
        <f>IFERROR(IF(G25="","",IF(K25="","",IF(AND(VLOOKUP(G25,Mark,5,0)&gt;85),5,IF(AND(VLOOKUP(G25,Mark,5,0)&gt;75),4,IF(AND(VLOOKUP(G25,Mark,5,0)&gt;=65),3,0)))))+ROUNDUP(SUM(V25:Z25)*15%,0),"")</f>
        <v/>
      </c>
      <c r="BF25" s="201" t="str">
        <f>IFERROR(IF(G25="","",IF(K25="","",IF(AND(VLOOKUP(G25,Mark,5,0)&gt;85),5,IF(AND(VLOOKUP(G25,Mark,5,0)&gt;75),4,IF(AND(VLOOKUP(G25,Mark,5,0)&gt;=65),3,0)))))+ROUNDUP(SUM(AA25:AD25)*15%,0),"")</f>
        <v/>
      </c>
      <c r="BG25" s="201" t="str">
        <f t="shared" si="11"/>
        <v/>
      </c>
      <c r="BH25" s="201" t="str">
        <f t="shared" si="12"/>
        <v/>
      </c>
    </row>
    <row r="26" spans="1:60" ht="21.95" customHeight="1">
      <c r="A26" s="4">
        <v>20</v>
      </c>
      <c r="B26" s="30" t="str">
        <f t="shared" si="0"/>
        <v>B</v>
      </c>
      <c r="C26" s="37">
        <f t="shared" si="8"/>
        <v>954</v>
      </c>
      <c r="D26" s="38">
        <f t="shared" si="1"/>
        <v>40319</v>
      </c>
      <c r="E26" s="39" t="str">
        <f t="shared" si="2"/>
        <v>POORVA</v>
      </c>
      <c r="F26" s="39" t="str">
        <f t="shared" si="3"/>
        <v>NATHU SINGH</v>
      </c>
      <c r="G26" s="40">
        <f t="shared" si="4"/>
        <v>620</v>
      </c>
      <c r="H26" s="120" t="str">
        <f t="shared" si="5"/>
        <v/>
      </c>
      <c r="I26" s="123"/>
      <c r="J26" s="124"/>
      <c r="K26" s="129" t="str">
        <f t="shared" si="9"/>
        <v/>
      </c>
      <c r="L26" s="51">
        <v>9</v>
      </c>
      <c r="M26" s="46">
        <v>9</v>
      </c>
      <c r="N26" s="46"/>
      <c r="O26" s="46"/>
      <c r="P26" s="46"/>
      <c r="Q26" s="56">
        <v>9</v>
      </c>
      <c r="R26" s="47">
        <v>9</v>
      </c>
      <c r="S26" s="47"/>
      <c r="T26" s="47"/>
      <c r="U26" s="47"/>
      <c r="V26" s="51">
        <v>6</v>
      </c>
      <c r="W26" s="46">
        <v>6</v>
      </c>
      <c r="X26" s="46"/>
      <c r="Y26" s="46"/>
      <c r="Z26" s="46"/>
      <c r="AA26" s="51">
        <v>9</v>
      </c>
      <c r="AB26" s="46"/>
      <c r="AC26" s="46"/>
      <c r="AD26" s="46">
        <v>9</v>
      </c>
      <c r="AE26" s="51">
        <v>9</v>
      </c>
      <c r="AF26" s="46">
        <v>7</v>
      </c>
      <c r="AG26" s="46"/>
      <c r="AH26" s="46"/>
      <c r="AI26" s="51">
        <v>8</v>
      </c>
      <c r="AJ26" s="46">
        <v>9</v>
      </c>
      <c r="AK26" s="46"/>
      <c r="AL26" s="46"/>
      <c r="AM26" s="1"/>
      <c r="AN26" s="1"/>
      <c r="AO26" s="94"/>
      <c r="AP26" s="1"/>
      <c r="AQ26" s="1"/>
      <c r="BB26" s="201">
        <f t="shared" si="10"/>
        <v>620</v>
      </c>
      <c r="BC26" s="204" t="str">
        <f>IFERROR(IF(G26="","",IF(K26="","",IF(AND(VLOOKUP(G26,Mark,5,0)&gt;85),5,IF(AND(VLOOKUP(G26,Mark,5,0)&gt;75),4,IF(AND(VLOOKUP(G26,Mark,5,0)&gt;=65),3,0)))))+ROUNDUP(SUM(L26:P26)*15%,0),"")</f>
        <v/>
      </c>
      <c r="BD26" s="201" t="str">
        <f>IFERROR(IF(G26="","",IF(K26="","",IF(AND(VLOOKUP(G26,Mark,5,0)&gt;85),5,IF(AND(VLOOKUP(G26,Mark,5,0)&gt;75),4,IF(AND(VLOOKUP(G26,Mark,5,0)&gt;=65),3,0)))))+ROUNDUP(SUM(Q26:U26)*15%,0),"")</f>
        <v/>
      </c>
      <c r="BE26" s="201" t="str">
        <f>IFERROR(IF(G26="","",IF(K26="","",IF(AND(VLOOKUP(G26,Mark,5,0)&gt;85),5,IF(AND(VLOOKUP(G26,Mark,5,0)&gt;75),4,IF(AND(VLOOKUP(G26,Mark,5,0)&gt;=65),3,0)))))+ROUNDUP(SUM(V26:Z26)*15%,0),"")</f>
        <v/>
      </c>
      <c r="BF26" s="201" t="str">
        <f>IFERROR(IF(G26="","",IF(K26="","",IF(AND(VLOOKUP(G26,Mark,5,0)&gt;85),5,IF(AND(VLOOKUP(G26,Mark,5,0)&gt;75),4,IF(AND(VLOOKUP(G26,Mark,5,0)&gt;=65),3,0)))))+ROUNDUP(SUM(AA26:AD26)*15%,0),"")</f>
        <v/>
      </c>
      <c r="BG26" s="201" t="str">
        <f t="shared" si="11"/>
        <v/>
      </c>
      <c r="BH26" s="201" t="str">
        <f t="shared" si="12"/>
        <v/>
      </c>
    </row>
    <row r="27" spans="1:60" ht="21.95" customHeight="1">
      <c r="A27" s="4">
        <v>21</v>
      </c>
      <c r="B27" s="30" t="str">
        <f t="shared" si="0"/>
        <v>B</v>
      </c>
      <c r="C27" s="37">
        <f t="shared" si="8"/>
        <v>409</v>
      </c>
      <c r="D27" s="38">
        <f t="shared" si="1"/>
        <v>40094</v>
      </c>
      <c r="E27" s="39" t="str">
        <f t="shared" si="2"/>
        <v>PRAKASH NAYAK</v>
      </c>
      <c r="F27" s="39" t="str">
        <f t="shared" si="3"/>
        <v>JAGDISH NAYAK</v>
      </c>
      <c r="G27" s="40">
        <f t="shared" si="4"/>
        <v>621</v>
      </c>
      <c r="H27" s="120" t="str">
        <f t="shared" si="5"/>
        <v/>
      </c>
      <c r="I27" s="123"/>
      <c r="J27" s="124"/>
      <c r="K27" s="129" t="str">
        <f t="shared" si="9"/>
        <v/>
      </c>
      <c r="L27" s="51">
        <v>9</v>
      </c>
      <c r="M27" s="46">
        <v>9</v>
      </c>
      <c r="N27" s="46"/>
      <c r="O27" s="46"/>
      <c r="P27" s="46"/>
      <c r="Q27" s="56">
        <v>9</v>
      </c>
      <c r="R27" s="47">
        <v>9</v>
      </c>
      <c r="S27" s="47"/>
      <c r="T27" s="47"/>
      <c r="U27" s="47"/>
      <c r="V27" s="51">
        <v>6</v>
      </c>
      <c r="W27" s="46">
        <v>6</v>
      </c>
      <c r="X27" s="46"/>
      <c r="Y27" s="46"/>
      <c r="Z27" s="46"/>
      <c r="AA27" s="51">
        <v>9</v>
      </c>
      <c r="AB27" s="46"/>
      <c r="AC27" s="46"/>
      <c r="AD27" s="46">
        <v>9</v>
      </c>
      <c r="AE27" s="51">
        <v>9</v>
      </c>
      <c r="AF27" s="46">
        <v>7</v>
      </c>
      <c r="AG27" s="46"/>
      <c r="AH27" s="46"/>
      <c r="AI27" s="51">
        <v>8</v>
      </c>
      <c r="AJ27" s="46">
        <v>9</v>
      </c>
      <c r="AK27" s="46"/>
      <c r="AL27" s="46"/>
      <c r="AM27" s="1"/>
      <c r="AN27" s="1"/>
      <c r="AO27" s="94"/>
      <c r="AP27" s="1"/>
      <c r="AQ27" s="1"/>
      <c r="BB27" s="201">
        <f t="shared" si="10"/>
        <v>621</v>
      </c>
      <c r="BC27" s="204" t="str">
        <f>IFERROR(IF(G27="","",IF(K27="","",IF(AND(VLOOKUP(G27,Mark,5,0)&gt;85),5,IF(AND(VLOOKUP(G27,Mark,5,0)&gt;75),4,IF(AND(VLOOKUP(G27,Mark,5,0)&gt;=65),3,0)))))+ROUNDUP(SUM(L27:P27)*15%,0),"")</f>
        <v/>
      </c>
      <c r="BD27" s="201" t="str">
        <f>IFERROR(IF(G27="","",IF(K27="","",IF(AND(VLOOKUP(G27,Mark,5,0)&gt;85),5,IF(AND(VLOOKUP(G27,Mark,5,0)&gt;75),4,IF(AND(VLOOKUP(G27,Mark,5,0)&gt;=65),3,0)))))+ROUNDUP(SUM(Q27:U27)*15%,0),"")</f>
        <v/>
      </c>
      <c r="BE27" s="201" t="str">
        <f>IFERROR(IF(G27="","",IF(K27="","",IF(AND(VLOOKUP(G27,Mark,5,0)&gt;85),5,IF(AND(VLOOKUP(G27,Mark,5,0)&gt;75),4,IF(AND(VLOOKUP(G27,Mark,5,0)&gt;=65),3,0)))))+ROUNDUP(SUM(V27:Z27)*15%,0),"")</f>
        <v/>
      </c>
      <c r="BF27" s="201" t="str">
        <f>IFERROR(IF(G27="","",IF(K27="","",IF(AND(VLOOKUP(G27,Mark,5,0)&gt;85),5,IF(AND(VLOOKUP(G27,Mark,5,0)&gt;75),4,IF(AND(VLOOKUP(G27,Mark,5,0)&gt;=65),3,0)))))+ROUNDUP(SUM(AA27:AD27)*15%,0),"")</f>
        <v/>
      </c>
      <c r="BG27" s="201" t="str">
        <f t="shared" si="11"/>
        <v/>
      </c>
      <c r="BH27" s="201" t="str">
        <f t="shared" si="12"/>
        <v/>
      </c>
    </row>
    <row r="28" spans="1:60" ht="21.95" customHeight="1">
      <c r="A28" s="4">
        <v>22</v>
      </c>
      <c r="B28" s="30" t="str">
        <f t="shared" si="0"/>
        <v>B</v>
      </c>
      <c r="C28" s="37">
        <f t="shared" si="8"/>
        <v>953</v>
      </c>
      <c r="D28" s="38">
        <f t="shared" si="1"/>
        <v>39969</v>
      </c>
      <c r="E28" s="39" t="str">
        <f t="shared" si="2"/>
        <v>RAHUL BAGRI</v>
      </c>
      <c r="F28" s="39" t="str">
        <f>IFERROR(VLOOKUP(A28,Name1,8,0),"")</f>
        <v>DURGESH CHAND BAGRI</v>
      </c>
      <c r="G28" s="40">
        <f t="shared" si="4"/>
        <v>622</v>
      </c>
      <c r="H28" s="120" t="str">
        <f t="shared" si="5"/>
        <v/>
      </c>
      <c r="I28" s="123"/>
      <c r="J28" s="124"/>
      <c r="K28" s="129" t="str">
        <f t="shared" si="9"/>
        <v/>
      </c>
      <c r="L28" s="51">
        <v>9</v>
      </c>
      <c r="M28" s="46">
        <v>9</v>
      </c>
      <c r="N28" s="46"/>
      <c r="O28" s="46"/>
      <c r="P28" s="46"/>
      <c r="Q28" s="56">
        <v>9</v>
      </c>
      <c r="R28" s="47">
        <v>9</v>
      </c>
      <c r="S28" s="47"/>
      <c r="T28" s="47"/>
      <c r="U28" s="47"/>
      <c r="V28" s="51">
        <v>6</v>
      </c>
      <c r="W28" s="46">
        <v>6</v>
      </c>
      <c r="X28" s="46"/>
      <c r="Y28" s="46"/>
      <c r="Z28" s="46"/>
      <c r="AA28" s="51">
        <v>9</v>
      </c>
      <c r="AB28" s="46"/>
      <c r="AC28" s="46"/>
      <c r="AD28" s="46">
        <v>9</v>
      </c>
      <c r="AE28" s="51">
        <v>9</v>
      </c>
      <c r="AF28" s="46">
        <v>7</v>
      </c>
      <c r="AG28" s="46"/>
      <c r="AH28" s="46"/>
      <c r="AI28" s="51">
        <v>8</v>
      </c>
      <c r="AJ28" s="46">
        <v>12</v>
      </c>
      <c r="AK28" s="46"/>
      <c r="AL28" s="46"/>
      <c r="AM28" s="1"/>
      <c r="AN28" s="1"/>
      <c r="AO28" s="1"/>
      <c r="AP28" s="1"/>
      <c r="AQ28" s="1"/>
      <c r="BB28" s="201">
        <f t="shared" si="10"/>
        <v>622</v>
      </c>
      <c r="BC28" s="204" t="str">
        <f>IFERROR(IF(G28="","",IF(K28="","",IF(AND(VLOOKUP(G28,Mark,5,0)&gt;85),5,IF(AND(VLOOKUP(G28,Mark,5,0)&gt;75),4,IF(AND(VLOOKUP(G28,Mark,5,0)&gt;=65),3,0)))))+ROUNDUP(SUM(L28:P28)*15%,0),"")</f>
        <v/>
      </c>
      <c r="BD28" s="201" t="str">
        <f>IFERROR(IF(G28="","",IF(K28="","",IF(AND(VLOOKUP(G28,Mark,5,0)&gt;85),5,IF(AND(VLOOKUP(G28,Mark,5,0)&gt;75),4,IF(AND(VLOOKUP(G28,Mark,5,0)&gt;=65),3,0)))))+ROUNDUP(SUM(Q28:U28)*15%,0),"")</f>
        <v/>
      </c>
      <c r="BE28" s="201" t="str">
        <f>IFERROR(IF(G28="","",IF(K28="","",IF(AND(VLOOKUP(G28,Mark,5,0)&gt;85),5,IF(AND(VLOOKUP(G28,Mark,5,0)&gt;75),4,IF(AND(VLOOKUP(G28,Mark,5,0)&gt;=65),3,0)))))+ROUNDUP(SUM(V28:Z28)*15%,0),"")</f>
        <v/>
      </c>
      <c r="BF28" s="201" t="str">
        <f>IFERROR(IF(G28="","",IF(K28="","",IF(AND(VLOOKUP(G28,Mark,5,0)&gt;85),5,IF(AND(VLOOKUP(G28,Mark,5,0)&gt;75),4,IF(AND(VLOOKUP(G28,Mark,5,0)&gt;=65),3,0)))))+ROUNDUP(SUM(AA28:AD28)*15%,0),"")</f>
        <v/>
      </c>
      <c r="BG28" s="201" t="str">
        <f t="shared" si="11"/>
        <v/>
      </c>
      <c r="BH28" s="201" t="str">
        <f t="shared" si="12"/>
        <v/>
      </c>
    </row>
    <row r="29" spans="1:60" ht="21.95" customHeight="1">
      <c r="A29" s="4">
        <v>23</v>
      </c>
      <c r="B29" s="30" t="str">
        <f t="shared" si="0"/>
        <v>B</v>
      </c>
      <c r="C29" s="37">
        <f t="shared" si="8"/>
        <v>537</v>
      </c>
      <c r="D29" s="38">
        <f t="shared" si="1"/>
        <v>40405</v>
      </c>
      <c r="E29" s="39" t="str">
        <f t="shared" si="2"/>
        <v>RAJIYA BANO</v>
      </c>
      <c r="F29" s="39" t="str">
        <f t="shared" si="3"/>
        <v>ASHRAF SHAH</v>
      </c>
      <c r="G29" s="40">
        <f t="shared" si="4"/>
        <v>623</v>
      </c>
      <c r="H29" s="120" t="str">
        <f t="shared" si="5"/>
        <v/>
      </c>
      <c r="I29" s="123"/>
      <c r="J29" s="124"/>
      <c r="K29" s="129" t="str">
        <f t="shared" si="9"/>
        <v/>
      </c>
      <c r="L29" s="51">
        <v>9</v>
      </c>
      <c r="M29" s="46">
        <v>9</v>
      </c>
      <c r="N29" s="46"/>
      <c r="O29" s="46"/>
      <c r="P29" s="46"/>
      <c r="Q29" s="56">
        <v>9</v>
      </c>
      <c r="R29" s="47">
        <v>9</v>
      </c>
      <c r="S29" s="47"/>
      <c r="T29" s="47"/>
      <c r="U29" s="47"/>
      <c r="V29" s="51">
        <v>9</v>
      </c>
      <c r="W29" s="46">
        <v>6</v>
      </c>
      <c r="X29" s="46"/>
      <c r="Y29" s="46"/>
      <c r="Z29" s="46"/>
      <c r="AA29" s="51">
        <v>9</v>
      </c>
      <c r="AB29" s="46"/>
      <c r="AC29" s="46"/>
      <c r="AD29" s="46">
        <v>9</v>
      </c>
      <c r="AE29" s="51">
        <v>9</v>
      </c>
      <c r="AF29" s="46">
        <v>7</v>
      </c>
      <c r="AG29" s="46"/>
      <c r="AH29" s="46"/>
      <c r="AI29" s="51"/>
      <c r="AJ29" s="46"/>
      <c r="AK29" s="46"/>
      <c r="AL29" s="46"/>
      <c r="AM29" s="1"/>
      <c r="AN29" s="1"/>
      <c r="AO29" s="1"/>
      <c r="AP29" s="1"/>
      <c r="AQ29" s="1"/>
      <c r="BB29" s="201">
        <f t="shared" si="10"/>
        <v>623</v>
      </c>
      <c r="BC29" s="204" t="str">
        <f>IFERROR(IF(G29="","",IF(K29="","",IF(AND(VLOOKUP(G29,Mark,5,0)&gt;85),5,IF(AND(VLOOKUP(G29,Mark,5,0)&gt;75),4,IF(AND(VLOOKUP(G29,Mark,5,0)&gt;=65),3,0)))))+ROUNDUP(SUM(L29:P29)*15%,0),"")</f>
        <v/>
      </c>
      <c r="BD29" s="201" t="str">
        <f>IFERROR(IF(G29="","",IF(K29="","",IF(AND(VLOOKUP(G29,Mark,5,0)&gt;85),5,IF(AND(VLOOKUP(G29,Mark,5,0)&gt;75),4,IF(AND(VLOOKUP(G29,Mark,5,0)&gt;=65),3,0)))))+ROUNDUP(SUM(Q29:U29)*15%,0),"")</f>
        <v/>
      </c>
      <c r="BE29" s="201" t="str">
        <f>IFERROR(IF(G29="","",IF(K29="","",IF(AND(VLOOKUP(G29,Mark,5,0)&gt;85),5,IF(AND(VLOOKUP(G29,Mark,5,0)&gt;75),4,IF(AND(VLOOKUP(G29,Mark,5,0)&gt;=65),3,0)))))+ROUNDUP(SUM(V29:Z29)*15%,0),"")</f>
        <v/>
      </c>
      <c r="BF29" s="201" t="str">
        <f>IFERROR(IF(G29="","",IF(K29="","",IF(AND(VLOOKUP(G29,Mark,5,0)&gt;85),5,IF(AND(VLOOKUP(G29,Mark,5,0)&gt;75),4,IF(AND(VLOOKUP(G29,Mark,5,0)&gt;=65),3,0)))))+ROUNDUP(SUM(AA29:AD29)*15%,0),"")</f>
        <v/>
      </c>
      <c r="BG29" s="201" t="str">
        <f t="shared" si="11"/>
        <v/>
      </c>
      <c r="BH29" s="201" t="str">
        <f t="shared" si="12"/>
        <v/>
      </c>
    </row>
    <row r="30" spans="1:60" ht="21.95" customHeight="1">
      <c r="A30" s="4">
        <v>24</v>
      </c>
      <c r="B30" s="30" t="str">
        <f t="shared" si="0"/>
        <v>B</v>
      </c>
      <c r="C30" s="37">
        <f t="shared" si="8"/>
        <v>417</v>
      </c>
      <c r="D30" s="38">
        <f t="shared" si="1"/>
        <v>39951</v>
      </c>
      <c r="E30" s="39" t="str">
        <f t="shared" si="2"/>
        <v>RAYAT</v>
      </c>
      <c r="F30" s="39" t="str">
        <f t="shared" si="3"/>
        <v>IBRAHIM</v>
      </c>
      <c r="G30" s="40">
        <f t="shared" si="4"/>
        <v>624</v>
      </c>
      <c r="H30" s="120" t="str">
        <f t="shared" si="5"/>
        <v/>
      </c>
      <c r="I30" s="123"/>
      <c r="J30" s="124"/>
      <c r="K30" s="129" t="str">
        <f t="shared" si="9"/>
        <v/>
      </c>
      <c r="L30" s="51">
        <v>9</v>
      </c>
      <c r="M30" s="46">
        <v>9</v>
      </c>
      <c r="N30" s="46"/>
      <c r="O30" s="46"/>
      <c r="P30" s="46"/>
      <c r="Q30" s="56">
        <v>9</v>
      </c>
      <c r="R30" s="47">
        <v>9</v>
      </c>
      <c r="S30" s="47"/>
      <c r="T30" s="47"/>
      <c r="U30" s="47"/>
      <c r="V30" s="51">
        <v>9</v>
      </c>
      <c r="W30" s="46">
        <v>6</v>
      </c>
      <c r="X30" s="46"/>
      <c r="Y30" s="46"/>
      <c r="Z30" s="46"/>
      <c r="AA30" s="51">
        <v>9</v>
      </c>
      <c r="AB30" s="46"/>
      <c r="AC30" s="46"/>
      <c r="AD30" s="46">
        <v>9</v>
      </c>
      <c r="AE30" s="51">
        <v>9</v>
      </c>
      <c r="AF30" s="46">
        <v>7</v>
      </c>
      <c r="AG30" s="46"/>
      <c r="AH30" s="46"/>
      <c r="AI30" s="51"/>
      <c r="AJ30" s="46"/>
      <c r="AK30" s="46"/>
      <c r="AL30" s="46"/>
      <c r="AM30" s="1"/>
      <c r="AN30" s="1"/>
      <c r="AO30" s="95" t="s">
        <v>1674</v>
      </c>
      <c r="AP30" s="1"/>
      <c r="AQ30" s="1"/>
      <c r="BB30" s="201">
        <f t="shared" si="10"/>
        <v>624</v>
      </c>
      <c r="BC30" s="204" t="str">
        <f>IFERROR(IF(G30="","",IF(K30="","",IF(AND(VLOOKUP(G30,Mark,5,0)&gt;85),5,IF(AND(VLOOKUP(G30,Mark,5,0)&gt;75),4,IF(AND(VLOOKUP(G30,Mark,5,0)&gt;=65),3,0)))))+ROUNDUP(SUM(L30:P30)*15%,0),"")</f>
        <v/>
      </c>
      <c r="BD30" s="201" t="str">
        <f>IFERROR(IF(G30="","",IF(K30="","",IF(AND(VLOOKUP(G30,Mark,5,0)&gt;85),5,IF(AND(VLOOKUP(G30,Mark,5,0)&gt;75),4,IF(AND(VLOOKUP(G30,Mark,5,0)&gt;=65),3,0)))))+ROUNDUP(SUM(Q30:U30)*15%,0),"")</f>
        <v/>
      </c>
      <c r="BE30" s="201" t="str">
        <f>IFERROR(IF(G30="","",IF(K30="","",IF(AND(VLOOKUP(G30,Mark,5,0)&gt;85),5,IF(AND(VLOOKUP(G30,Mark,5,0)&gt;75),4,IF(AND(VLOOKUP(G30,Mark,5,0)&gt;=65),3,0)))))+ROUNDUP(SUM(V30:Z30)*15%,0),"")</f>
        <v/>
      </c>
      <c r="BF30" s="201" t="str">
        <f>IFERROR(IF(G30="","",IF(K30="","",IF(AND(VLOOKUP(G30,Mark,5,0)&gt;85),5,IF(AND(VLOOKUP(G30,Mark,5,0)&gt;75),4,IF(AND(VLOOKUP(G30,Mark,5,0)&gt;=65),3,0)))))+ROUNDUP(SUM(AA30:AD30)*15%,0),"")</f>
        <v/>
      </c>
      <c r="BG30" s="201" t="str">
        <f t="shared" si="11"/>
        <v/>
      </c>
      <c r="BH30" s="201" t="str">
        <f t="shared" si="12"/>
        <v/>
      </c>
    </row>
    <row r="31" spans="1:60" ht="21.95" customHeight="1">
      <c r="A31" s="4">
        <v>25</v>
      </c>
      <c r="B31" s="30" t="str">
        <f t="shared" si="0"/>
        <v>B</v>
      </c>
      <c r="C31" s="37">
        <f t="shared" si="8"/>
        <v>827</v>
      </c>
      <c r="D31" s="38">
        <f t="shared" si="1"/>
        <v>40510</v>
      </c>
      <c r="E31" s="39" t="str">
        <f t="shared" si="2"/>
        <v>RIDHIMA GURJAR</v>
      </c>
      <c r="F31" s="39" t="str">
        <f t="shared" si="3"/>
        <v>MAHENDRA GURJAR</v>
      </c>
      <c r="G31" s="40">
        <f t="shared" si="4"/>
        <v>625</v>
      </c>
      <c r="H31" s="120" t="str">
        <f t="shared" si="5"/>
        <v/>
      </c>
      <c r="I31" s="123"/>
      <c r="J31" s="124"/>
      <c r="K31" s="129" t="str">
        <f t="shared" si="9"/>
        <v/>
      </c>
      <c r="L31" s="51">
        <v>9</v>
      </c>
      <c r="M31" s="46">
        <v>9</v>
      </c>
      <c r="N31" s="46"/>
      <c r="O31" s="46"/>
      <c r="P31" s="46"/>
      <c r="Q31" s="56">
        <v>9</v>
      </c>
      <c r="R31" s="47">
        <v>9</v>
      </c>
      <c r="S31" s="47"/>
      <c r="T31" s="47"/>
      <c r="U31" s="47"/>
      <c r="V31" s="51">
        <v>9</v>
      </c>
      <c r="W31" s="46">
        <v>6</v>
      </c>
      <c r="X31" s="46"/>
      <c r="Y31" s="46"/>
      <c r="Z31" s="46"/>
      <c r="AA31" s="51">
        <v>9</v>
      </c>
      <c r="AB31" s="46"/>
      <c r="AC31" s="46"/>
      <c r="AD31" s="46">
        <v>9</v>
      </c>
      <c r="AE31" s="51">
        <v>9</v>
      </c>
      <c r="AF31" s="46">
        <v>7</v>
      </c>
      <c r="AG31" s="46"/>
      <c r="AH31" s="46"/>
      <c r="AI31" s="51"/>
      <c r="AJ31" s="46"/>
      <c r="AK31" s="46"/>
      <c r="AL31" s="46"/>
      <c r="AM31" s="1"/>
      <c r="AN31" s="1"/>
      <c r="AO31" s="96" t="s">
        <v>1682</v>
      </c>
      <c r="AP31" s="1"/>
      <c r="AQ31" s="1"/>
      <c r="BB31" s="201">
        <f t="shared" si="10"/>
        <v>625</v>
      </c>
      <c r="BC31" s="204" t="str">
        <f>IFERROR(IF(G31="","",IF(K31="","",IF(AND(VLOOKUP(G31,Mark,5,0)&gt;85),5,IF(AND(VLOOKUP(G31,Mark,5,0)&gt;75),4,IF(AND(VLOOKUP(G31,Mark,5,0)&gt;=65),3,0)))))+ROUNDUP(SUM(L31:P31)*15%,0),"")</f>
        <v/>
      </c>
      <c r="BD31" s="201" t="str">
        <f>IFERROR(IF(G31="","",IF(K31="","",IF(AND(VLOOKUP(G31,Mark,5,0)&gt;85),5,IF(AND(VLOOKUP(G31,Mark,5,0)&gt;75),4,IF(AND(VLOOKUP(G31,Mark,5,0)&gt;=65),3,0)))))+ROUNDUP(SUM(Q31:U31)*15%,0),"")</f>
        <v/>
      </c>
      <c r="BE31" s="201" t="str">
        <f>IFERROR(IF(G31="","",IF(K31="","",IF(AND(VLOOKUP(G31,Mark,5,0)&gt;85),5,IF(AND(VLOOKUP(G31,Mark,5,0)&gt;75),4,IF(AND(VLOOKUP(G31,Mark,5,0)&gt;=65),3,0)))))+ROUNDUP(SUM(V31:Z31)*15%,0),"")</f>
        <v/>
      </c>
      <c r="BF31" s="201" t="str">
        <f>IFERROR(IF(G31="","",IF(K31="","",IF(AND(VLOOKUP(G31,Mark,5,0)&gt;85),5,IF(AND(VLOOKUP(G31,Mark,5,0)&gt;75),4,IF(AND(VLOOKUP(G31,Mark,5,0)&gt;=65),3,0)))))+ROUNDUP(SUM(AA31:AD31)*15%,0),"")</f>
        <v/>
      </c>
      <c r="BG31" s="201" t="str">
        <f t="shared" si="11"/>
        <v/>
      </c>
      <c r="BH31" s="201" t="str">
        <f t="shared" si="12"/>
        <v/>
      </c>
    </row>
    <row r="32" spans="1:60" ht="21.95" customHeight="1">
      <c r="A32" s="4">
        <v>26</v>
      </c>
      <c r="B32" s="30" t="str">
        <f t="shared" si="0"/>
        <v>B</v>
      </c>
      <c r="C32" s="37">
        <f t="shared" si="8"/>
        <v>449</v>
      </c>
      <c r="D32" s="38">
        <f t="shared" si="1"/>
        <v>40216</v>
      </c>
      <c r="E32" s="39" t="str">
        <f t="shared" si="2"/>
        <v>RIYAJ MOHAMMAD</v>
      </c>
      <c r="F32" s="39" t="str">
        <f t="shared" si="3"/>
        <v>ISHAK MOHAMMAD</v>
      </c>
      <c r="G32" s="40">
        <f t="shared" si="4"/>
        <v>626</v>
      </c>
      <c r="H32" s="120" t="str">
        <f t="shared" si="5"/>
        <v/>
      </c>
      <c r="I32" s="123"/>
      <c r="J32" s="124"/>
      <c r="K32" s="129" t="str">
        <f t="shared" si="9"/>
        <v/>
      </c>
      <c r="L32" s="51">
        <v>9</v>
      </c>
      <c r="M32" s="46">
        <v>9</v>
      </c>
      <c r="N32" s="46"/>
      <c r="O32" s="46"/>
      <c r="P32" s="46"/>
      <c r="Q32" s="56">
        <v>9</v>
      </c>
      <c r="R32" s="47">
        <v>9</v>
      </c>
      <c r="S32" s="47"/>
      <c r="T32" s="47"/>
      <c r="U32" s="47"/>
      <c r="V32" s="51">
        <v>9</v>
      </c>
      <c r="W32" s="46">
        <v>6</v>
      </c>
      <c r="X32" s="46"/>
      <c r="Y32" s="46"/>
      <c r="Z32" s="46"/>
      <c r="AA32" s="51">
        <v>9</v>
      </c>
      <c r="AB32" s="46"/>
      <c r="AC32" s="46"/>
      <c r="AD32" s="46">
        <v>9</v>
      </c>
      <c r="AE32" s="51">
        <v>9</v>
      </c>
      <c r="AF32" s="46">
        <v>7</v>
      </c>
      <c r="AG32" s="46"/>
      <c r="AH32" s="46"/>
      <c r="AI32" s="51"/>
      <c r="AJ32" s="46"/>
      <c r="AK32" s="46"/>
      <c r="AL32" s="46"/>
      <c r="AM32" s="1"/>
      <c r="AN32" s="1"/>
      <c r="AO32" s="1"/>
      <c r="AP32" s="1"/>
      <c r="AQ32" s="1"/>
      <c r="BB32" s="201">
        <f t="shared" si="10"/>
        <v>626</v>
      </c>
      <c r="BC32" s="204" t="str">
        <f>IFERROR(IF(G32="","",IF(K32="","",IF(AND(VLOOKUP(G32,Mark,5,0)&gt;85),5,IF(AND(VLOOKUP(G32,Mark,5,0)&gt;75),4,IF(AND(VLOOKUP(G32,Mark,5,0)&gt;=65),3,0)))))+ROUNDUP(SUM(L32:P32)*15%,0),"")</f>
        <v/>
      </c>
      <c r="BD32" s="201" t="str">
        <f>IFERROR(IF(G32="","",IF(K32="","",IF(AND(VLOOKUP(G32,Mark,5,0)&gt;85),5,IF(AND(VLOOKUP(G32,Mark,5,0)&gt;75),4,IF(AND(VLOOKUP(G32,Mark,5,0)&gt;=65),3,0)))))+ROUNDUP(SUM(Q32:U32)*15%,0),"")</f>
        <v/>
      </c>
      <c r="BE32" s="201" t="str">
        <f>IFERROR(IF(G32="","",IF(K32="","",IF(AND(VLOOKUP(G32,Mark,5,0)&gt;85),5,IF(AND(VLOOKUP(G32,Mark,5,0)&gt;75),4,IF(AND(VLOOKUP(G32,Mark,5,0)&gt;=65),3,0)))))+ROUNDUP(SUM(V32:Z32)*15%,0),"")</f>
        <v/>
      </c>
      <c r="BF32" s="201" t="str">
        <f>IFERROR(IF(G32="","",IF(K32="","",IF(AND(VLOOKUP(G32,Mark,5,0)&gt;85),5,IF(AND(VLOOKUP(G32,Mark,5,0)&gt;75),4,IF(AND(VLOOKUP(G32,Mark,5,0)&gt;=65),3,0)))))+ROUNDUP(SUM(AA32:AD32)*15%,0),"")</f>
        <v/>
      </c>
      <c r="BG32" s="201" t="str">
        <f t="shared" si="11"/>
        <v/>
      </c>
      <c r="BH32" s="201" t="str">
        <f t="shared" si="12"/>
        <v/>
      </c>
    </row>
    <row r="33" spans="1:60" ht="21.95" customHeight="1">
      <c r="A33" s="4">
        <v>27</v>
      </c>
      <c r="B33" s="30" t="str">
        <f t="shared" si="0"/>
        <v>B</v>
      </c>
      <c r="C33" s="37">
        <f t="shared" si="8"/>
        <v>828</v>
      </c>
      <c r="D33" s="38">
        <f t="shared" si="1"/>
        <v>40215</v>
      </c>
      <c r="E33" s="39" t="str">
        <f t="shared" si="2"/>
        <v>RUCHIKA MEENA</v>
      </c>
      <c r="F33" s="39" t="str">
        <f t="shared" si="3"/>
        <v>MANGI LAL MEENA</v>
      </c>
      <c r="G33" s="40">
        <f t="shared" si="4"/>
        <v>627</v>
      </c>
      <c r="H33" s="120" t="str">
        <f t="shared" si="5"/>
        <v/>
      </c>
      <c r="I33" s="123"/>
      <c r="J33" s="124"/>
      <c r="K33" s="129" t="str">
        <f t="shared" si="9"/>
        <v/>
      </c>
      <c r="L33" s="51">
        <v>9</v>
      </c>
      <c r="M33" s="46">
        <v>9</v>
      </c>
      <c r="N33" s="46"/>
      <c r="O33" s="46"/>
      <c r="P33" s="46"/>
      <c r="Q33" s="56">
        <v>9</v>
      </c>
      <c r="R33" s="47">
        <v>9</v>
      </c>
      <c r="S33" s="47"/>
      <c r="T33" s="47"/>
      <c r="U33" s="47"/>
      <c r="V33" s="51">
        <v>9</v>
      </c>
      <c r="W33" s="46">
        <v>6</v>
      </c>
      <c r="X33" s="46"/>
      <c r="Y33" s="46"/>
      <c r="Z33" s="46"/>
      <c r="AA33" s="51">
        <v>9</v>
      </c>
      <c r="AB33" s="46"/>
      <c r="AC33" s="46"/>
      <c r="AD33" s="46">
        <v>9</v>
      </c>
      <c r="AE33" s="51">
        <v>9</v>
      </c>
      <c r="AF33" s="46">
        <v>7</v>
      </c>
      <c r="AG33" s="46"/>
      <c r="AH33" s="46"/>
      <c r="AI33" s="51"/>
      <c r="AJ33" s="46"/>
      <c r="AK33" s="46"/>
      <c r="AL33" s="46"/>
      <c r="AM33" s="1"/>
      <c r="AN33" s="1"/>
      <c r="AO33" s="1"/>
      <c r="AP33" s="1"/>
      <c r="AQ33" s="1"/>
      <c r="BB33" s="201">
        <f t="shared" si="10"/>
        <v>627</v>
      </c>
      <c r="BC33" s="204" t="str">
        <f>IFERROR(IF(G33="","",IF(K33="","",IF(AND(VLOOKUP(G33,Mark,5,0)&gt;85),5,IF(AND(VLOOKUP(G33,Mark,5,0)&gt;75),4,IF(AND(VLOOKUP(G33,Mark,5,0)&gt;=65),3,0)))))+ROUNDUP(SUM(L33:P33)*15%,0),"")</f>
        <v/>
      </c>
      <c r="BD33" s="201" t="str">
        <f>IFERROR(IF(G33="","",IF(K33="","",IF(AND(VLOOKUP(G33,Mark,5,0)&gt;85),5,IF(AND(VLOOKUP(G33,Mark,5,0)&gt;75),4,IF(AND(VLOOKUP(G33,Mark,5,0)&gt;=65),3,0)))))+ROUNDUP(SUM(Q33:U33)*15%,0),"")</f>
        <v/>
      </c>
      <c r="BE33" s="201" t="str">
        <f>IFERROR(IF(G33="","",IF(K33="","",IF(AND(VLOOKUP(G33,Mark,5,0)&gt;85),5,IF(AND(VLOOKUP(G33,Mark,5,0)&gt;75),4,IF(AND(VLOOKUP(G33,Mark,5,0)&gt;=65),3,0)))))+ROUNDUP(SUM(V33:Z33)*15%,0),"")</f>
        <v/>
      </c>
      <c r="BF33" s="201" t="str">
        <f>IFERROR(IF(G33="","",IF(K33="","",IF(AND(VLOOKUP(G33,Mark,5,0)&gt;85),5,IF(AND(VLOOKUP(G33,Mark,5,0)&gt;75),4,IF(AND(VLOOKUP(G33,Mark,5,0)&gt;=65),3,0)))))+ROUNDUP(SUM(AA33:AD33)*15%,0),"")</f>
        <v/>
      </c>
      <c r="BG33" s="201" t="str">
        <f t="shared" si="11"/>
        <v/>
      </c>
      <c r="BH33" s="201" t="str">
        <f t="shared" si="12"/>
        <v/>
      </c>
    </row>
    <row r="34" spans="1:60" ht="21.95" customHeight="1">
      <c r="A34" s="4">
        <v>28</v>
      </c>
      <c r="B34" s="30" t="str">
        <f t="shared" si="0"/>
        <v>B</v>
      </c>
      <c r="C34" s="37">
        <f t="shared" si="8"/>
        <v>820</v>
      </c>
      <c r="D34" s="38">
        <f t="shared" si="1"/>
        <v>41091</v>
      </c>
      <c r="E34" s="39" t="str">
        <f t="shared" si="2"/>
        <v>SANIYA KHINCHI</v>
      </c>
      <c r="F34" s="39" t="str">
        <f t="shared" si="3"/>
        <v>SHABEER KHAN</v>
      </c>
      <c r="G34" s="40">
        <f t="shared" si="4"/>
        <v>628</v>
      </c>
      <c r="H34" s="120" t="str">
        <f t="shared" si="5"/>
        <v/>
      </c>
      <c r="I34" s="123"/>
      <c r="J34" s="124"/>
      <c r="K34" s="129" t="str">
        <f t="shared" si="9"/>
        <v/>
      </c>
      <c r="L34" s="51">
        <v>9</v>
      </c>
      <c r="M34" s="46">
        <v>9</v>
      </c>
      <c r="N34" s="46"/>
      <c r="O34" s="46"/>
      <c r="P34" s="46"/>
      <c r="Q34" s="56">
        <v>9</v>
      </c>
      <c r="R34" s="47">
        <v>9</v>
      </c>
      <c r="S34" s="47"/>
      <c r="T34" s="47"/>
      <c r="U34" s="47"/>
      <c r="V34" s="51">
        <v>9</v>
      </c>
      <c r="W34" s="46">
        <v>6</v>
      </c>
      <c r="X34" s="46"/>
      <c r="Y34" s="46"/>
      <c r="Z34" s="46"/>
      <c r="AA34" s="51">
        <v>9</v>
      </c>
      <c r="AB34" s="46"/>
      <c r="AC34" s="46"/>
      <c r="AD34" s="46">
        <v>9</v>
      </c>
      <c r="AE34" s="51">
        <v>9</v>
      </c>
      <c r="AF34" s="46">
        <v>7</v>
      </c>
      <c r="AG34" s="46"/>
      <c r="AH34" s="46"/>
      <c r="AI34" s="51"/>
      <c r="AJ34" s="46"/>
      <c r="AK34" s="46"/>
      <c r="AL34" s="46"/>
      <c r="AM34" s="1"/>
      <c r="AN34" s="1"/>
      <c r="AO34" s="1"/>
      <c r="AP34" s="1"/>
      <c r="AQ34" s="1"/>
      <c r="BB34" s="201">
        <f t="shared" si="10"/>
        <v>628</v>
      </c>
      <c r="BC34" s="204" t="str">
        <f>IFERROR(IF(G34="","",IF(K34="","",IF(AND(VLOOKUP(G34,Mark,5,0)&gt;85),5,IF(AND(VLOOKUP(G34,Mark,5,0)&gt;75),4,IF(AND(VLOOKUP(G34,Mark,5,0)&gt;=65),3,0)))))+ROUNDUP(SUM(L34:P34)*15%,0),"")</f>
        <v/>
      </c>
      <c r="BD34" s="201" t="str">
        <f>IFERROR(IF(G34="","",IF(K34="","",IF(AND(VLOOKUP(G34,Mark,5,0)&gt;85),5,IF(AND(VLOOKUP(G34,Mark,5,0)&gt;75),4,IF(AND(VLOOKUP(G34,Mark,5,0)&gt;=65),3,0)))))+ROUNDUP(SUM(Q34:U34)*15%,0),"")</f>
        <v/>
      </c>
      <c r="BE34" s="201" t="str">
        <f>IFERROR(IF(G34="","",IF(K34="","",IF(AND(VLOOKUP(G34,Mark,5,0)&gt;85),5,IF(AND(VLOOKUP(G34,Mark,5,0)&gt;75),4,IF(AND(VLOOKUP(G34,Mark,5,0)&gt;=65),3,0)))))+ROUNDUP(SUM(V34:Z34)*15%,0),"")</f>
        <v/>
      </c>
      <c r="BF34" s="201" t="str">
        <f>IFERROR(IF(G34="","",IF(K34="","",IF(AND(VLOOKUP(G34,Mark,5,0)&gt;85),5,IF(AND(VLOOKUP(G34,Mark,5,0)&gt;75),4,IF(AND(VLOOKUP(G34,Mark,5,0)&gt;=65),3,0)))))+ROUNDUP(SUM(AA34:AD34)*15%,0),"")</f>
        <v/>
      </c>
      <c r="BG34" s="201" t="str">
        <f t="shared" si="11"/>
        <v/>
      </c>
      <c r="BH34" s="201" t="str">
        <f t="shared" si="12"/>
        <v/>
      </c>
    </row>
    <row r="35" spans="1:60" ht="21.95" customHeight="1">
      <c r="A35" s="4">
        <v>29</v>
      </c>
      <c r="B35" s="30" t="str">
        <f t="shared" si="0"/>
        <v>B</v>
      </c>
      <c r="C35" s="37">
        <f t="shared" si="8"/>
        <v>410</v>
      </c>
      <c r="D35" s="38">
        <f t="shared" si="1"/>
        <v>39634</v>
      </c>
      <c r="E35" s="39" t="str">
        <f t="shared" si="2"/>
        <v>SHARAWAN NAYAK</v>
      </c>
      <c r="F35" s="39" t="str">
        <f t="shared" si="3"/>
        <v>JAGDISH NAYAK</v>
      </c>
      <c r="G35" s="40">
        <f t="shared" si="4"/>
        <v>629</v>
      </c>
      <c r="H35" s="120" t="str">
        <f t="shared" si="5"/>
        <v/>
      </c>
      <c r="I35" s="123"/>
      <c r="J35" s="124"/>
      <c r="K35" s="129" t="str">
        <f t="shared" si="9"/>
        <v/>
      </c>
      <c r="L35" s="51">
        <v>9</v>
      </c>
      <c r="M35" s="46">
        <v>9</v>
      </c>
      <c r="N35" s="46"/>
      <c r="O35" s="46"/>
      <c r="P35" s="46"/>
      <c r="Q35" s="56">
        <v>9</v>
      </c>
      <c r="R35" s="47">
        <v>9</v>
      </c>
      <c r="S35" s="47"/>
      <c r="T35" s="47"/>
      <c r="U35" s="47"/>
      <c r="V35" s="51">
        <v>9</v>
      </c>
      <c r="W35" s="46">
        <v>6</v>
      </c>
      <c r="X35" s="46"/>
      <c r="Y35" s="46"/>
      <c r="Z35" s="46"/>
      <c r="AA35" s="51">
        <v>9</v>
      </c>
      <c r="AB35" s="46"/>
      <c r="AC35" s="46"/>
      <c r="AD35" s="46">
        <v>9</v>
      </c>
      <c r="AE35" s="51">
        <v>9</v>
      </c>
      <c r="AF35" s="46">
        <v>7</v>
      </c>
      <c r="AG35" s="46"/>
      <c r="AH35" s="46"/>
      <c r="AI35" s="51"/>
      <c r="AJ35" s="46"/>
      <c r="AK35" s="46"/>
      <c r="AL35" s="46"/>
      <c r="AM35" s="1"/>
      <c r="AN35" s="1"/>
      <c r="AO35" s="1"/>
      <c r="AP35" s="1"/>
      <c r="AQ35" s="1"/>
      <c r="BB35" s="201">
        <f t="shared" si="10"/>
        <v>629</v>
      </c>
      <c r="BC35" s="204" t="str">
        <f>IFERROR(IF(G35="","",IF(K35="","",IF(AND(VLOOKUP(G35,Mark,5,0)&gt;85),5,IF(AND(VLOOKUP(G35,Mark,5,0)&gt;75),4,IF(AND(VLOOKUP(G35,Mark,5,0)&gt;=65),3,0)))))+ROUNDUP(SUM(L35:P35)*15%,0),"")</f>
        <v/>
      </c>
      <c r="BD35" s="201" t="str">
        <f>IFERROR(IF(G35="","",IF(K35="","",IF(AND(VLOOKUP(G35,Mark,5,0)&gt;85),5,IF(AND(VLOOKUP(G35,Mark,5,0)&gt;75),4,IF(AND(VLOOKUP(G35,Mark,5,0)&gt;=65),3,0)))))+ROUNDUP(SUM(Q35:U35)*15%,0),"")</f>
        <v/>
      </c>
      <c r="BE35" s="201" t="str">
        <f>IFERROR(IF(G35="","",IF(K35="","",IF(AND(VLOOKUP(G35,Mark,5,0)&gt;85),5,IF(AND(VLOOKUP(G35,Mark,5,0)&gt;75),4,IF(AND(VLOOKUP(G35,Mark,5,0)&gt;=65),3,0)))))+ROUNDUP(SUM(V35:Z35)*15%,0),"")</f>
        <v/>
      </c>
      <c r="BF35" s="201" t="str">
        <f>IFERROR(IF(G35="","",IF(K35="","",IF(AND(VLOOKUP(G35,Mark,5,0)&gt;85),5,IF(AND(VLOOKUP(G35,Mark,5,0)&gt;75),4,IF(AND(VLOOKUP(G35,Mark,5,0)&gt;=65),3,0)))))+ROUNDUP(SUM(AA35:AD35)*15%,0),"")</f>
        <v/>
      </c>
      <c r="BG35" s="201" t="str">
        <f t="shared" si="11"/>
        <v/>
      </c>
      <c r="BH35" s="201" t="str">
        <f t="shared" si="12"/>
        <v/>
      </c>
    </row>
    <row r="36" spans="1:60" ht="21.95" customHeight="1">
      <c r="A36" s="4">
        <v>30</v>
      </c>
      <c r="B36" s="30" t="str">
        <f t="shared" si="0"/>
        <v>B</v>
      </c>
      <c r="C36" s="37">
        <f t="shared" si="8"/>
        <v>818</v>
      </c>
      <c r="D36" s="38">
        <f t="shared" si="1"/>
        <v>40221</v>
      </c>
      <c r="E36" s="39" t="str">
        <f t="shared" si="2"/>
        <v>SHIV KANWAR</v>
      </c>
      <c r="F36" s="39" t="str">
        <f t="shared" si="3"/>
        <v>UDAI SINGH</v>
      </c>
      <c r="G36" s="40">
        <f t="shared" si="4"/>
        <v>630</v>
      </c>
      <c r="H36" s="120" t="str">
        <f t="shared" si="5"/>
        <v/>
      </c>
      <c r="I36" s="123"/>
      <c r="J36" s="124"/>
      <c r="K36" s="129" t="str">
        <f t="shared" si="9"/>
        <v/>
      </c>
      <c r="L36" s="51">
        <v>9</v>
      </c>
      <c r="M36" s="46">
        <v>9</v>
      </c>
      <c r="N36" s="46"/>
      <c r="O36" s="46"/>
      <c r="P36" s="46"/>
      <c r="Q36" s="56">
        <v>9</v>
      </c>
      <c r="R36" s="47">
        <v>9</v>
      </c>
      <c r="S36" s="47"/>
      <c r="T36" s="47"/>
      <c r="U36" s="47"/>
      <c r="V36" s="51">
        <v>9</v>
      </c>
      <c r="W36" s="46">
        <v>6</v>
      </c>
      <c r="X36" s="46"/>
      <c r="Y36" s="46"/>
      <c r="Z36" s="46"/>
      <c r="AA36" s="51">
        <v>9</v>
      </c>
      <c r="AB36" s="46"/>
      <c r="AC36" s="46"/>
      <c r="AD36" s="46">
        <v>9</v>
      </c>
      <c r="AE36" s="51">
        <v>9</v>
      </c>
      <c r="AF36" s="46">
        <v>7</v>
      </c>
      <c r="AG36" s="46"/>
      <c r="AH36" s="46"/>
      <c r="AI36" s="51"/>
      <c r="AJ36" s="46"/>
      <c r="AK36" s="46"/>
      <c r="AL36" s="46"/>
      <c r="AM36" s="1"/>
      <c r="AN36" s="1"/>
      <c r="AO36" s="1"/>
      <c r="AP36" s="1"/>
      <c r="AQ36" s="1"/>
      <c r="BB36" s="201">
        <f t="shared" si="10"/>
        <v>630</v>
      </c>
      <c r="BC36" s="204" t="str">
        <f>IFERROR(IF(G36="","",IF(K36="","",IF(AND(VLOOKUP(G36,Mark,5,0)&gt;85),5,IF(AND(VLOOKUP(G36,Mark,5,0)&gt;75),4,IF(AND(VLOOKUP(G36,Mark,5,0)&gt;=65),3,0)))))+ROUNDUP(SUM(L36:P36)*15%,0),"")</f>
        <v/>
      </c>
      <c r="BD36" s="201" t="str">
        <f>IFERROR(IF(G36="","",IF(K36="","",IF(AND(VLOOKUP(G36,Mark,5,0)&gt;85),5,IF(AND(VLOOKUP(G36,Mark,5,0)&gt;75),4,IF(AND(VLOOKUP(G36,Mark,5,0)&gt;=65),3,0)))))+ROUNDUP(SUM(Q36:U36)*15%,0),"")</f>
        <v/>
      </c>
      <c r="BE36" s="201" t="str">
        <f>IFERROR(IF(G36="","",IF(K36="","",IF(AND(VLOOKUP(G36,Mark,5,0)&gt;85),5,IF(AND(VLOOKUP(G36,Mark,5,0)&gt;75),4,IF(AND(VLOOKUP(G36,Mark,5,0)&gt;=65),3,0)))))+ROUNDUP(SUM(V36:Z36)*15%,0),"")</f>
        <v/>
      </c>
      <c r="BF36" s="201" t="str">
        <f>IFERROR(IF(G36="","",IF(K36="","",IF(AND(VLOOKUP(G36,Mark,5,0)&gt;85),5,IF(AND(VLOOKUP(G36,Mark,5,0)&gt;75),4,IF(AND(VLOOKUP(G36,Mark,5,0)&gt;=65),3,0)))))+ROUNDUP(SUM(AA36:AD36)*15%,0),"")</f>
        <v/>
      </c>
      <c r="BG36" s="201" t="str">
        <f t="shared" si="11"/>
        <v/>
      </c>
      <c r="BH36" s="201" t="str">
        <f t="shared" si="12"/>
        <v/>
      </c>
    </row>
    <row r="37" spans="1:60">
      <c r="A37" s="4">
        <v>31</v>
      </c>
      <c r="B37" s="30" t="str">
        <f t="shared" si="0"/>
        <v>B</v>
      </c>
      <c r="C37" s="37">
        <f t="shared" si="8"/>
        <v>419</v>
      </c>
      <c r="D37" s="38">
        <f t="shared" si="1"/>
        <v>39873</v>
      </c>
      <c r="E37" s="39" t="str">
        <f t="shared" si="2"/>
        <v>SOIL</v>
      </c>
      <c r="F37" s="39" t="str">
        <f t="shared" si="3"/>
        <v>AKBAR</v>
      </c>
      <c r="G37" s="40">
        <f t="shared" si="4"/>
        <v>631</v>
      </c>
      <c r="H37" s="120" t="str">
        <f t="shared" si="5"/>
        <v/>
      </c>
      <c r="I37" s="123"/>
      <c r="J37" s="124"/>
      <c r="K37" s="129" t="str">
        <f t="shared" si="9"/>
        <v/>
      </c>
      <c r="L37" s="51"/>
      <c r="M37" s="46"/>
      <c r="N37" s="46"/>
      <c r="O37" s="46"/>
      <c r="P37" s="46"/>
      <c r="Q37" s="56"/>
      <c r="R37" s="47"/>
      <c r="S37" s="47"/>
      <c r="T37" s="47"/>
      <c r="U37" s="47"/>
      <c r="V37" s="51"/>
      <c r="W37" s="46"/>
      <c r="X37" s="46"/>
      <c r="Y37" s="46"/>
      <c r="Z37" s="46"/>
      <c r="AA37" s="51"/>
      <c r="AB37" s="46"/>
      <c r="AC37" s="46"/>
      <c r="AD37" s="46"/>
      <c r="AE37" s="51"/>
      <c r="AF37" s="46"/>
      <c r="AG37" s="46"/>
      <c r="AH37" s="46"/>
      <c r="AI37" s="51"/>
      <c r="AJ37" s="46"/>
      <c r="AK37" s="46"/>
      <c r="AL37" s="46"/>
      <c r="AM37" s="1"/>
      <c r="AN37" s="1"/>
      <c r="AO37" s="1"/>
      <c r="AP37" s="1"/>
      <c r="AQ37" s="1"/>
      <c r="BB37" s="201">
        <f t="shared" si="10"/>
        <v>631</v>
      </c>
      <c r="BC37" s="204" t="str">
        <f>IFERROR(IF(G37="","",IF(K37="","",IF(AND(VLOOKUP(G37,Mark,5,0)&gt;85),5,IF(AND(VLOOKUP(G37,Mark,5,0)&gt;75),4,IF(AND(VLOOKUP(G37,Mark,5,0)&gt;=65),3,0)))))+ROUNDUP(SUM(L37:P37)*15%,0),"")</f>
        <v/>
      </c>
      <c r="BD37" s="201" t="str">
        <f>IFERROR(IF(G37="","",IF(K37="","",IF(AND(VLOOKUP(G37,Mark,5,0)&gt;85),5,IF(AND(VLOOKUP(G37,Mark,5,0)&gt;75),4,IF(AND(VLOOKUP(G37,Mark,5,0)&gt;=65),3,0)))))+ROUNDUP(SUM(Q37:U37)*15%,0),"")</f>
        <v/>
      </c>
      <c r="BE37" s="201" t="str">
        <f>IFERROR(IF(G37="","",IF(K37="","",IF(AND(VLOOKUP(G37,Mark,5,0)&gt;85),5,IF(AND(VLOOKUP(G37,Mark,5,0)&gt;75),4,IF(AND(VLOOKUP(G37,Mark,5,0)&gt;=65),3,0)))))+ROUNDUP(SUM(V37:Z37)*15%,0),"")</f>
        <v/>
      </c>
      <c r="BF37" s="201" t="str">
        <f>IFERROR(IF(G37="","",IF(K37="","",IF(AND(VLOOKUP(G37,Mark,5,0)&gt;85),5,IF(AND(VLOOKUP(G37,Mark,5,0)&gt;75),4,IF(AND(VLOOKUP(G37,Mark,5,0)&gt;=65),3,0)))))+ROUNDUP(SUM(AA37:AD37)*15%,0),"")</f>
        <v/>
      </c>
      <c r="BG37" s="201" t="str">
        <f t="shared" si="11"/>
        <v/>
      </c>
      <c r="BH37" s="201" t="str">
        <f t="shared" si="12"/>
        <v/>
      </c>
    </row>
    <row r="38" spans="1:60">
      <c r="A38" s="4">
        <v>32</v>
      </c>
      <c r="B38" s="30" t="str">
        <f t="shared" si="0"/>
        <v>C</v>
      </c>
      <c r="C38" s="37">
        <f t="shared" si="8"/>
        <v>819</v>
      </c>
      <c r="D38" s="38">
        <f t="shared" si="1"/>
        <v>40662</v>
      </c>
      <c r="E38" s="39" t="str">
        <f t="shared" si="2"/>
        <v>TANISH BHAYAL</v>
      </c>
      <c r="F38" s="39" t="str">
        <f t="shared" si="3"/>
        <v>SWARNJEET BHAYAL</v>
      </c>
      <c r="G38" s="40">
        <f t="shared" si="4"/>
        <v>632</v>
      </c>
      <c r="H38" s="120" t="str">
        <f t="shared" si="5"/>
        <v/>
      </c>
      <c r="I38" s="123"/>
      <c r="J38" s="124"/>
      <c r="K38" s="129" t="str">
        <f t="shared" si="9"/>
        <v/>
      </c>
      <c r="L38" s="51"/>
      <c r="M38" s="46"/>
      <c r="N38" s="46"/>
      <c r="O38" s="46"/>
      <c r="P38" s="46"/>
      <c r="Q38" s="56"/>
      <c r="R38" s="47"/>
      <c r="S38" s="47"/>
      <c r="T38" s="47"/>
      <c r="U38" s="47"/>
      <c r="V38" s="51"/>
      <c r="W38" s="46"/>
      <c r="X38" s="46"/>
      <c r="Y38" s="46"/>
      <c r="Z38" s="46"/>
      <c r="AA38" s="51"/>
      <c r="AB38" s="46"/>
      <c r="AC38" s="46"/>
      <c r="AD38" s="46"/>
      <c r="AE38" s="51"/>
      <c r="AF38" s="46"/>
      <c r="AG38" s="46"/>
      <c r="AH38" s="46"/>
      <c r="AI38" s="51"/>
      <c r="AJ38" s="46"/>
      <c r="AK38" s="46"/>
      <c r="AL38" s="46"/>
      <c r="AM38" s="1"/>
      <c r="AN38" s="1"/>
      <c r="AO38" s="1"/>
      <c r="AP38" s="1"/>
      <c r="AQ38" s="1"/>
      <c r="BB38" s="201">
        <f t="shared" si="10"/>
        <v>632</v>
      </c>
      <c r="BC38" s="204" t="str">
        <f>IFERROR(IF(G38="","",IF(K38="","",IF(AND(VLOOKUP(G38,Mark,5,0)&gt;85),5,IF(AND(VLOOKUP(G38,Mark,5,0)&gt;75),4,IF(AND(VLOOKUP(G38,Mark,5,0)&gt;=65),3,0)))))+ROUNDUP(SUM(L38:P38)*15%,0),"")</f>
        <v/>
      </c>
      <c r="BD38" s="201" t="str">
        <f>IFERROR(IF(G38="","",IF(K38="","",IF(AND(VLOOKUP(G38,Mark,5,0)&gt;85),5,IF(AND(VLOOKUP(G38,Mark,5,0)&gt;75),4,IF(AND(VLOOKUP(G38,Mark,5,0)&gt;=65),3,0)))))+ROUNDUP(SUM(Q38:U38)*15%,0),"")</f>
        <v/>
      </c>
      <c r="BE38" s="201" t="str">
        <f>IFERROR(IF(G38="","",IF(K38="","",IF(AND(VLOOKUP(G38,Mark,5,0)&gt;85),5,IF(AND(VLOOKUP(G38,Mark,5,0)&gt;75),4,IF(AND(VLOOKUP(G38,Mark,5,0)&gt;=65),3,0)))))+ROUNDUP(SUM(V38:Z38)*15%,0),"")</f>
        <v/>
      </c>
      <c r="BF38" s="201" t="str">
        <f>IFERROR(IF(G38="","",IF(K38="","",IF(AND(VLOOKUP(G38,Mark,5,0)&gt;85),5,IF(AND(VLOOKUP(G38,Mark,5,0)&gt;75),4,IF(AND(VLOOKUP(G38,Mark,5,0)&gt;=65),3,0)))))+ROUNDUP(SUM(AA38:AD38)*15%,0),"")</f>
        <v/>
      </c>
      <c r="BG38" s="201" t="str">
        <f t="shared" si="11"/>
        <v/>
      </c>
      <c r="BH38" s="201" t="str">
        <f t="shared" si="12"/>
        <v/>
      </c>
    </row>
    <row r="39" spans="1:60">
      <c r="A39" s="4">
        <v>33</v>
      </c>
      <c r="B39" s="30" t="str">
        <f t="shared" ref="B39:B70" si="13">IFERROR(VLOOKUP(A39,Name1,3,0),"")</f>
        <v>C</v>
      </c>
      <c r="C39" s="37">
        <f t="shared" ref="C39:C70" si="14">IFERROR(VLOOKUP(A39,Name1,4,0),"")</f>
        <v>435</v>
      </c>
      <c r="D39" s="38">
        <f t="shared" ref="D39:D70" si="15">IFERROR(VLOOKUP(A39,Name1,11,0),"")</f>
        <v>40335</v>
      </c>
      <c r="E39" s="39" t="str">
        <f t="shared" ref="E39:E70" si="16">IFERROR(VLOOKUP(A39,Name1,6,0),"")</f>
        <v>VANSH SAHU</v>
      </c>
      <c r="F39" s="39" t="str">
        <f t="shared" ref="F39:F70" si="17">IFERROR(VLOOKUP(A39,Name1,8,0),"")</f>
        <v>SHANKAR LAL</v>
      </c>
      <c r="G39" s="40">
        <f t="shared" ref="G39:G70" si="18">IFERROR(VLOOKUP(A39,Name1,12,0),"")</f>
        <v>633</v>
      </c>
      <c r="H39" s="120" t="str">
        <f t="shared" ref="H39:H70" si="19">IFERROR(VLOOKUP(A39,Name1,13,0),"")</f>
        <v/>
      </c>
      <c r="I39" s="123"/>
      <c r="J39" s="124"/>
      <c r="K39" s="129" t="str">
        <f t="shared" si="9"/>
        <v/>
      </c>
      <c r="L39" s="51"/>
      <c r="M39" s="46"/>
      <c r="N39" s="46"/>
      <c r="O39" s="46"/>
      <c r="P39" s="46"/>
      <c r="Q39" s="56"/>
      <c r="R39" s="47"/>
      <c r="S39" s="47"/>
      <c r="T39" s="47"/>
      <c r="U39" s="47"/>
      <c r="V39" s="51"/>
      <c r="W39" s="46"/>
      <c r="X39" s="46"/>
      <c r="Y39" s="46"/>
      <c r="Z39" s="46"/>
      <c r="AA39" s="51"/>
      <c r="AB39" s="46"/>
      <c r="AC39" s="46"/>
      <c r="AD39" s="46"/>
      <c r="AE39" s="51"/>
      <c r="AF39" s="46"/>
      <c r="AG39" s="46"/>
      <c r="AH39" s="46"/>
      <c r="AI39" s="51"/>
      <c r="AJ39" s="46"/>
      <c r="AK39" s="46"/>
      <c r="AL39" s="46"/>
      <c r="AM39" s="1"/>
      <c r="AN39" s="1"/>
      <c r="AO39" s="1"/>
      <c r="AP39" s="1"/>
      <c r="AQ39" s="1"/>
      <c r="BB39" s="201">
        <f t="shared" si="10"/>
        <v>633</v>
      </c>
      <c r="BC39" s="204" t="str">
        <f>IFERROR(IF(G39="","",IF(K39="","",IF(AND(VLOOKUP(G39,Mark,5,0)&gt;85),5,IF(AND(VLOOKUP(G39,Mark,5,0)&gt;75),4,IF(AND(VLOOKUP(G39,Mark,5,0)&gt;=65),3,0)))))+ROUNDUP(SUM(L39:P39)*15%,0),"")</f>
        <v/>
      </c>
      <c r="BD39" s="201" t="str">
        <f>IFERROR(IF(G39="","",IF(K39="","",IF(AND(VLOOKUP(G39,Mark,5,0)&gt;85),5,IF(AND(VLOOKUP(G39,Mark,5,0)&gt;75),4,IF(AND(VLOOKUP(G39,Mark,5,0)&gt;=65),3,0)))))+ROUNDUP(SUM(Q39:U39)*15%,0),"")</f>
        <v/>
      </c>
      <c r="BE39" s="201" t="str">
        <f>IFERROR(IF(G39="","",IF(K39="","",IF(AND(VLOOKUP(G39,Mark,5,0)&gt;85),5,IF(AND(VLOOKUP(G39,Mark,5,0)&gt;75),4,IF(AND(VLOOKUP(G39,Mark,5,0)&gt;=65),3,0)))))+ROUNDUP(SUM(V39:Z39)*15%,0),"")</f>
        <v/>
      </c>
      <c r="BF39" s="201" t="str">
        <f>IFERROR(IF(G39="","",IF(K39="","",IF(AND(VLOOKUP(G39,Mark,5,0)&gt;85),5,IF(AND(VLOOKUP(G39,Mark,5,0)&gt;75),4,IF(AND(VLOOKUP(G39,Mark,5,0)&gt;=65),3,0)))))+ROUNDUP(SUM(AA39:AD39)*15%,0),"")</f>
        <v/>
      </c>
      <c r="BG39" s="201" t="str">
        <f t="shared" si="11"/>
        <v/>
      </c>
      <c r="BH39" s="201" t="str">
        <f t="shared" si="12"/>
        <v/>
      </c>
    </row>
    <row r="40" spans="1:60">
      <c r="A40" s="4">
        <v>34</v>
      </c>
      <c r="B40" s="30" t="str">
        <f t="shared" si="13"/>
        <v>C</v>
      </c>
      <c r="C40" s="37">
        <f t="shared" si="14"/>
        <v>816</v>
      </c>
      <c r="D40" s="38">
        <f t="shared" si="15"/>
        <v>40041</v>
      </c>
      <c r="E40" s="39" t="str">
        <f t="shared" si="16"/>
        <v>VIKASH GURJAR</v>
      </c>
      <c r="F40" s="39" t="str">
        <f t="shared" si="17"/>
        <v>CHENA RAM</v>
      </c>
      <c r="G40" s="40">
        <f t="shared" si="18"/>
        <v>634</v>
      </c>
      <c r="H40" s="120" t="str">
        <f t="shared" si="19"/>
        <v/>
      </c>
      <c r="I40" s="123"/>
      <c r="J40" s="124"/>
      <c r="K40" s="129" t="str">
        <f t="shared" si="9"/>
        <v/>
      </c>
      <c r="L40" s="51"/>
      <c r="M40" s="46"/>
      <c r="N40" s="46"/>
      <c r="O40" s="46"/>
      <c r="P40" s="46"/>
      <c r="Q40" s="56"/>
      <c r="R40" s="47"/>
      <c r="S40" s="47"/>
      <c r="T40" s="47"/>
      <c r="U40" s="47"/>
      <c r="V40" s="51"/>
      <c r="W40" s="46"/>
      <c r="X40" s="46"/>
      <c r="Y40" s="46"/>
      <c r="Z40" s="46"/>
      <c r="AA40" s="51"/>
      <c r="AB40" s="46"/>
      <c r="AC40" s="46"/>
      <c r="AD40" s="46"/>
      <c r="AE40" s="51"/>
      <c r="AF40" s="46"/>
      <c r="AG40" s="46"/>
      <c r="AH40" s="46"/>
      <c r="AI40" s="51"/>
      <c r="AJ40" s="46"/>
      <c r="AK40" s="46"/>
      <c r="AL40" s="46"/>
      <c r="AM40" s="1"/>
      <c r="AN40" s="1"/>
      <c r="AO40" s="1"/>
      <c r="AP40" s="1"/>
      <c r="AQ40" s="1"/>
      <c r="BB40" s="201">
        <f t="shared" si="10"/>
        <v>634</v>
      </c>
      <c r="BC40" s="204" t="str">
        <f>IFERROR(IF(G40="","",IF(K40="","",IF(AND(VLOOKUP(G40,Mark,5,0)&gt;85),5,IF(AND(VLOOKUP(G40,Mark,5,0)&gt;75),4,IF(AND(VLOOKUP(G40,Mark,5,0)&gt;=65),3,0)))))+ROUNDUP(SUM(L40:P40)*15%,0),"")</f>
        <v/>
      </c>
      <c r="BD40" s="201" t="str">
        <f>IFERROR(IF(G40="","",IF(K40="","",IF(AND(VLOOKUP(G40,Mark,5,0)&gt;85),5,IF(AND(VLOOKUP(G40,Mark,5,0)&gt;75),4,IF(AND(VLOOKUP(G40,Mark,5,0)&gt;=65),3,0)))))+ROUNDUP(SUM(Q40:U40)*15%,0),"")</f>
        <v/>
      </c>
      <c r="BE40" s="201" t="str">
        <f>IFERROR(IF(G40="","",IF(K40="","",IF(AND(VLOOKUP(G40,Mark,5,0)&gt;85),5,IF(AND(VLOOKUP(G40,Mark,5,0)&gt;75),4,IF(AND(VLOOKUP(G40,Mark,5,0)&gt;=65),3,0)))))+ROUNDUP(SUM(V40:Z40)*15%,0),"")</f>
        <v/>
      </c>
      <c r="BF40" s="201" t="str">
        <f>IFERROR(IF(G40="","",IF(K40="","",IF(AND(VLOOKUP(G40,Mark,5,0)&gt;85),5,IF(AND(VLOOKUP(G40,Mark,5,0)&gt;75),4,IF(AND(VLOOKUP(G40,Mark,5,0)&gt;=65),3,0)))))+ROUNDUP(SUM(AA40:AD40)*15%,0),"")</f>
        <v/>
      </c>
      <c r="BG40" s="201" t="str">
        <f t="shared" si="11"/>
        <v/>
      </c>
      <c r="BH40" s="201" t="str">
        <f t="shared" si="12"/>
        <v/>
      </c>
    </row>
    <row r="41" spans="1:60">
      <c r="A41" s="4">
        <v>35</v>
      </c>
      <c r="B41" s="30" t="str">
        <f t="shared" si="13"/>
        <v>C</v>
      </c>
      <c r="C41" s="37">
        <f t="shared" si="14"/>
        <v>826</v>
      </c>
      <c r="D41" s="38">
        <f t="shared" si="15"/>
        <v>40381</v>
      </c>
      <c r="E41" s="39" t="str">
        <f t="shared" si="16"/>
        <v>YASH TANWAR</v>
      </c>
      <c r="F41" s="39" t="str">
        <f t="shared" si="17"/>
        <v>GHANSHYAM TANWAR</v>
      </c>
      <c r="G41" s="40">
        <f t="shared" si="18"/>
        <v>635</v>
      </c>
      <c r="H41" s="120" t="str">
        <f t="shared" si="19"/>
        <v/>
      </c>
      <c r="I41" s="123"/>
      <c r="J41" s="124"/>
      <c r="K41" s="129" t="str">
        <f t="shared" si="9"/>
        <v/>
      </c>
      <c r="L41" s="51"/>
      <c r="M41" s="46"/>
      <c r="N41" s="46"/>
      <c r="O41" s="46"/>
      <c r="P41" s="46"/>
      <c r="Q41" s="56"/>
      <c r="R41" s="47"/>
      <c r="S41" s="47"/>
      <c r="T41" s="47"/>
      <c r="U41" s="47"/>
      <c r="V41" s="51"/>
      <c r="W41" s="46"/>
      <c r="X41" s="46"/>
      <c r="Y41" s="46"/>
      <c r="Z41" s="46"/>
      <c r="AA41" s="51"/>
      <c r="AB41" s="46"/>
      <c r="AC41" s="46"/>
      <c r="AD41" s="46"/>
      <c r="AE41" s="51"/>
      <c r="AF41" s="46"/>
      <c r="AG41" s="46"/>
      <c r="AH41" s="46"/>
      <c r="AI41" s="51"/>
      <c r="AJ41" s="46"/>
      <c r="AK41" s="46"/>
      <c r="AL41" s="46"/>
      <c r="AM41" s="1"/>
      <c r="AN41" s="1"/>
      <c r="AO41" s="1"/>
      <c r="AP41" s="1"/>
      <c r="AQ41" s="1"/>
      <c r="BB41" s="201">
        <f t="shared" si="10"/>
        <v>635</v>
      </c>
      <c r="BC41" s="204" t="str">
        <f>IFERROR(IF(G41="","",IF(K41="","",IF(AND(VLOOKUP(G41,Mark,5,0)&gt;85),5,IF(AND(VLOOKUP(G41,Mark,5,0)&gt;75),4,IF(AND(VLOOKUP(G41,Mark,5,0)&gt;=65),3,0)))))+ROUNDUP(SUM(L41:P41)*15%,0),"")</f>
        <v/>
      </c>
      <c r="BD41" s="201" t="str">
        <f>IFERROR(IF(G41="","",IF(K41="","",IF(AND(VLOOKUP(G41,Mark,5,0)&gt;85),5,IF(AND(VLOOKUP(G41,Mark,5,0)&gt;75),4,IF(AND(VLOOKUP(G41,Mark,5,0)&gt;=65),3,0)))))+ROUNDUP(SUM(Q41:U41)*15%,0),"")</f>
        <v/>
      </c>
      <c r="BE41" s="201" t="str">
        <f>IFERROR(IF(G41="","",IF(K41="","",IF(AND(VLOOKUP(G41,Mark,5,0)&gt;85),5,IF(AND(VLOOKUP(G41,Mark,5,0)&gt;75),4,IF(AND(VLOOKUP(G41,Mark,5,0)&gt;=65),3,0)))))+ROUNDUP(SUM(V41:Z41)*15%,0),"")</f>
        <v/>
      </c>
      <c r="BF41" s="201" t="str">
        <f>IFERROR(IF(G41="","",IF(K41="","",IF(AND(VLOOKUP(G41,Mark,5,0)&gt;85),5,IF(AND(VLOOKUP(G41,Mark,5,0)&gt;75),4,IF(AND(VLOOKUP(G41,Mark,5,0)&gt;=65),3,0)))))+ROUNDUP(SUM(AA41:AD41)*15%,0),"")</f>
        <v/>
      </c>
      <c r="BG41" s="201" t="str">
        <f t="shared" si="11"/>
        <v/>
      </c>
      <c r="BH41" s="201" t="str">
        <f t="shared" si="12"/>
        <v/>
      </c>
    </row>
    <row r="42" spans="1:60">
      <c r="A42" s="4">
        <v>36</v>
      </c>
      <c r="B42" s="30" t="str">
        <f t="shared" si="13"/>
        <v>C</v>
      </c>
      <c r="C42" s="37">
        <f t="shared" si="14"/>
        <v>555</v>
      </c>
      <c r="D42" s="38">
        <f t="shared" si="15"/>
        <v>40054</v>
      </c>
      <c r="E42" s="39" t="str">
        <f t="shared" si="16"/>
        <v>YASHSVI GURJAR</v>
      </c>
      <c r="F42" s="39" t="str">
        <f t="shared" si="17"/>
        <v>SATYA NARAYAN GURJAR</v>
      </c>
      <c r="G42" s="40">
        <f t="shared" si="18"/>
        <v>636</v>
      </c>
      <c r="H42" s="120" t="str">
        <f t="shared" si="19"/>
        <v/>
      </c>
      <c r="I42" s="123"/>
      <c r="J42" s="124"/>
      <c r="K42" s="129" t="str">
        <f t="shared" si="9"/>
        <v/>
      </c>
      <c r="L42" s="51"/>
      <c r="M42" s="46"/>
      <c r="N42" s="46"/>
      <c r="O42" s="46"/>
      <c r="P42" s="46"/>
      <c r="Q42" s="56"/>
      <c r="R42" s="47"/>
      <c r="S42" s="47"/>
      <c r="T42" s="47"/>
      <c r="U42" s="47"/>
      <c r="V42" s="51"/>
      <c r="W42" s="46"/>
      <c r="X42" s="46"/>
      <c r="Y42" s="46"/>
      <c r="Z42" s="46"/>
      <c r="AA42" s="51"/>
      <c r="AB42" s="46"/>
      <c r="AC42" s="46"/>
      <c r="AD42" s="46"/>
      <c r="AE42" s="51"/>
      <c r="AF42" s="46"/>
      <c r="AG42" s="46"/>
      <c r="AH42" s="46"/>
      <c r="AI42" s="51"/>
      <c r="AJ42" s="46"/>
      <c r="AK42" s="46"/>
      <c r="AL42" s="46"/>
      <c r="AM42" s="1"/>
      <c r="AN42" s="1"/>
      <c r="AO42" s="1"/>
      <c r="AP42" s="1"/>
      <c r="AQ42" s="1"/>
      <c r="BB42" s="201">
        <f t="shared" si="10"/>
        <v>636</v>
      </c>
      <c r="BC42" s="204" t="str">
        <f>IFERROR(IF(G42="","",IF(K42="","",IF(AND(VLOOKUP(G42,Mark,5,0)&gt;85),5,IF(AND(VLOOKUP(G42,Mark,5,0)&gt;75),4,IF(AND(VLOOKUP(G42,Mark,5,0)&gt;=65),3,0)))))+ROUNDUP(SUM(L42:P42)*15%,0),"")</f>
        <v/>
      </c>
      <c r="BD42" s="201" t="str">
        <f>IFERROR(IF(G42="","",IF(K42="","",IF(AND(VLOOKUP(G42,Mark,5,0)&gt;85),5,IF(AND(VLOOKUP(G42,Mark,5,0)&gt;75),4,IF(AND(VLOOKUP(G42,Mark,5,0)&gt;=65),3,0)))))+ROUNDUP(SUM(Q42:U42)*15%,0),"")</f>
        <v/>
      </c>
      <c r="BE42" s="201" t="str">
        <f>IFERROR(IF(G42="","",IF(K42="","",IF(AND(VLOOKUP(G42,Mark,5,0)&gt;85),5,IF(AND(VLOOKUP(G42,Mark,5,0)&gt;75),4,IF(AND(VLOOKUP(G42,Mark,5,0)&gt;=65),3,0)))))+ROUNDUP(SUM(V42:Z42)*15%,0),"")</f>
        <v/>
      </c>
      <c r="BF42" s="201" t="str">
        <f>IFERROR(IF(G42="","",IF(K42="","",IF(AND(VLOOKUP(G42,Mark,5,0)&gt;85),5,IF(AND(VLOOKUP(G42,Mark,5,0)&gt;75),4,IF(AND(VLOOKUP(G42,Mark,5,0)&gt;=65),3,0)))))+ROUNDUP(SUM(AA42:AD42)*15%,0),"")</f>
        <v/>
      </c>
      <c r="BG42" s="201" t="str">
        <f t="shared" si="11"/>
        <v/>
      </c>
      <c r="BH42" s="201" t="str">
        <f t="shared" si="12"/>
        <v/>
      </c>
    </row>
    <row r="43" spans="1:60">
      <c r="A43" s="4">
        <v>37</v>
      </c>
      <c r="B43" s="30" t="str">
        <f t="shared" si="13"/>
        <v>C</v>
      </c>
      <c r="C43" s="37">
        <f t="shared" si="14"/>
        <v>326</v>
      </c>
      <c r="D43" s="38">
        <f t="shared" si="15"/>
        <v>40280</v>
      </c>
      <c r="E43" s="39" t="str">
        <f t="shared" si="16"/>
        <v>AKARAM KHAN</v>
      </c>
      <c r="F43" s="39" t="str">
        <f t="shared" si="17"/>
        <v>DHAGLU KHAN</v>
      </c>
      <c r="G43" s="40">
        <f t="shared" si="18"/>
        <v>701</v>
      </c>
      <c r="H43" s="120" t="str">
        <f t="shared" si="19"/>
        <v/>
      </c>
      <c r="I43" s="123"/>
      <c r="J43" s="124"/>
      <c r="K43" s="129" t="str">
        <f t="shared" si="9"/>
        <v/>
      </c>
      <c r="L43" s="51"/>
      <c r="M43" s="46"/>
      <c r="N43" s="46"/>
      <c r="O43" s="46"/>
      <c r="P43" s="46"/>
      <c r="Q43" s="56"/>
      <c r="R43" s="47"/>
      <c r="S43" s="47"/>
      <c r="T43" s="47"/>
      <c r="U43" s="47"/>
      <c r="V43" s="51"/>
      <c r="W43" s="46"/>
      <c r="X43" s="46"/>
      <c r="Y43" s="46"/>
      <c r="Z43" s="46"/>
      <c r="AA43" s="51"/>
      <c r="AB43" s="46"/>
      <c r="AC43" s="46"/>
      <c r="AD43" s="46"/>
      <c r="AE43" s="51"/>
      <c r="AF43" s="46"/>
      <c r="AG43" s="46"/>
      <c r="AH43" s="46"/>
      <c r="AI43" s="51"/>
      <c r="AJ43" s="46"/>
      <c r="AK43" s="46"/>
      <c r="AL43" s="46"/>
      <c r="AM43" s="1"/>
      <c r="AN43" s="1"/>
      <c r="AO43" s="1"/>
      <c r="AP43" s="1"/>
      <c r="AQ43" s="1"/>
      <c r="BB43" s="201">
        <f t="shared" si="10"/>
        <v>701</v>
      </c>
      <c r="BC43" s="204" t="str">
        <f>IFERROR(IF(G43="","",IF(K43="","",IF(AND(VLOOKUP(G43,Mark,5,0)&gt;85),5,IF(AND(VLOOKUP(G43,Mark,5,0)&gt;75),4,IF(AND(VLOOKUP(G43,Mark,5,0)&gt;=65),3,0)))))+ROUNDUP(SUM(L43:P43)*15%,0),"")</f>
        <v/>
      </c>
      <c r="BD43" s="201" t="str">
        <f>IFERROR(IF(G43="","",IF(K43="","",IF(AND(VLOOKUP(G43,Mark,5,0)&gt;85),5,IF(AND(VLOOKUP(G43,Mark,5,0)&gt;75),4,IF(AND(VLOOKUP(G43,Mark,5,0)&gt;=65),3,0)))))+ROUNDUP(SUM(Q43:U43)*15%,0),"")</f>
        <v/>
      </c>
      <c r="BE43" s="201" t="str">
        <f>IFERROR(IF(G43="","",IF(K43="","",IF(AND(VLOOKUP(G43,Mark,5,0)&gt;85),5,IF(AND(VLOOKUP(G43,Mark,5,0)&gt;75),4,IF(AND(VLOOKUP(G43,Mark,5,0)&gt;=65),3,0)))))+ROUNDUP(SUM(V43:Z43)*15%,0),"")</f>
        <v/>
      </c>
      <c r="BF43" s="201" t="str">
        <f>IFERROR(IF(G43="","",IF(K43="","",IF(AND(VLOOKUP(G43,Mark,5,0)&gt;85),5,IF(AND(VLOOKUP(G43,Mark,5,0)&gt;75),4,IF(AND(VLOOKUP(G43,Mark,5,0)&gt;=65),3,0)))))+ROUNDUP(SUM(AA43:AD43)*15%,0),"")</f>
        <v/>
      </c>
      <c r="BG43" s="201" t="str">
        <f t="shared" si="11"/>
        <v/>
      </c>
      <c r="BH43" s="201" t="str">
        <f t="shared" si="12"/>
        <v/>
      </c>
    </row>
    <row r="44" spans="1:60">
      <c r="A44" s="4">
        <v>38</v>
      </c>
      <c r="B44" s="30" t="str">
        <f t="shared" si="13"/>
        <v>C</v>
      </c>
      <c r="C44" s="37">
        <f t="shared" si="14"/>
        <v>640</v>
      </c>
      <c r="D44" s="38">
        <f t="shared" si="15"/>
        <v>39682</v>
      </c>
      <c r="E44" s="39" t="str">
        <f t="shared" si="16"/>
        <v>ALTAF SANKHALA</v>
      </c>
      <c r="F44" s="39" t="str">
        <f t="shared" si="17"/>
        <v>NEMA KHAN</v>
      </c>
      <c r="G44" s="40">
        <f t="shared" si="18"/>
        <v>702</v>
      </c>
      <c r="H44" s="120" t="str">
        <f t="shared" si="19"/>
        <v/>
      </c>
      <c r="I44" s="123"/>
      <c r="J44" s="124"/>
      <c r="K44" s="129" t="str">
        <f t="shared" si="9"/>
        <v/>
      </c>
      <c r="L44" s="51"/>
      <c r="M44" s="46"/>
      <c r="N44" s="46"/>
      <c r="O44" s="46"/>
      <c r="P44" s="46"/>
      <c r="Q44" s="56"/>
      <c r="R44" s="47"/>
      <c r="S44" s="47"/>
      <c r="T44" s="47"/>
      <c r="U44" s="47"/>
      <c r="V44" s="51"/>
      <c r="W44" s="46"/>
      <c r="X44" s="46"/>
      <c r="Y44" s="46"/>
      <c r="Z44" s="46"/>
      <c r="AA44" s="51"/>
      <c r="AB44" s="46"/>
      <c r="AC44" s="46"/>
      <c r="AD44" s="46"/>
      <c r="AE44" s="51"/>
      <c r="AF44" s="46"/>
      <c r="AG44" s="46"/>
      <c r="AH44" s="46"/>
      <c r="AI44" s="51"/>
      <c r="AJ44" s="46"/>
      <c r="AK44" s="46"/>
      <c r="AL44" s="46"/>
      <c r="AM44" s="1"/>
      <c r="AN44" s="1"/>
      <c r="AO44" s="1"/>
      <c r="AP44" s="1"/>
      <c r="AQ44" s="1"/>
      <c r="BB44" s="201">
        <f t="shared" si="10"/>
        <v>702</v>
      </c>
      <c r="BC44" s="204" t="str">
        <f>IFERROR(IF(G44="","",IF(K44="","",IF(AND(VLOOKUP(G44,Mark,5,0)&gt;85),5,IF(AND(VLOOKUP(G44,Mark,5,0)&gt;75),4,IF(AND(VLOOKUP(G44,Mark,5,0)&gt;=65),3,0)))))+ROUNDUP(SUM(L44:P44)*15%,0),"")</f>
        <v/>
      </c>
      <c r="BD44" s="201" t="str">
        <f>IFERROR(IF(G44="","",IF(K44="","",IF(AND(VLOOKUP(G44,Mark,5,0)&gt;85),5,IF(AND(VLOOKUP(G44,Mark,5,0)&gt;75),4,IF(AND(VLOOKUP(G44,Mark,5,0)&gt;=65),3,0)))))+ROUNDUP(SUM(Q44:U44)*15%,0),"")</f>
        <v/>
      </c>
      <c r="BE44" s="201" t="str">
        <f>IFERROR(IF(G44="","",IF(K44="","",IF(AND(VLOOKUP(G44,Mark,5,0)&gt;85),5,IF(AND(VLOOKUP(G44,Mark,5,0)&gt;75),4,IF(AND(VLOOKUP(G44,Mark,5,0)&gt;=65),3,0)))))+ROUNDUP(SUM(V44:Z44)*15%,0),"")</f>
        <v/>
      </c>
      <c r="BF44" s="201" t="str">
        <f>IFERROR(IF(G44="","",IF(K44="","",IF(AND(VLOOKUP(G44,Mark,5,0)&gt;85),5,IF(AND(VLOOKUP(G44,Mark,5,0)&gt;75),4,IF(AND(VLOOKUP(G44,Mark,5,0)&gt;=65),3,0)))))+ROUNDUP(SUM(AA44:AD44)*15%,0),"")</f>
        <v/>
      </c>
      <c r="BG44" s="201" t="str">
        <f t="shared" si="11"/>
        <v/>
      </c>
      <c r="BH44" s="201" t="str">
        <f t="shared" si="12"/>
        <v/>
      </c>
    </row>
    <row r="45" spans="1:60">
      <c r="A45" s="4">
        <v>39</v>
      </c>
      <c r="B45" s="30" t="str">
        <f t="shared" si="13"/>
        <v>C</v>
      </c>
      <c r="C45" s="37">
        <f t="shared" si="14"/>
        <v>324</v>
      </c>
      <c r="D45" s="38">
        <f t="shared" si="15"/>
        <v>40804</v>
      </c>
      <c r="E45" s="39" t="str">
        <f t="shared" si="16"/>
        <v>ANITA</v>
      </c>
      <c r="F45" s="39" t="str">
        <f t="shared" si="17"/>
        <v>SHANKAR LAL</v>
      </c>
      <c r="G45" s="40">
        <f t="shared" si="18"/>
        <v>703</v>
      </c>
      <c r="H45" s="120" t="str">
        <f t="shared" si="19"/>
        <v/>
      </c>
      <c r="I45" s="123"/>
      <c r="J45" s="124"/>
      <c r="K45" s="129" t="str">
        <f t="shared" si="9"/>
        <v/>
      </c>
      <c r="L45" s="51"/>
      <c r="M45" s="46"/>
      <c r="N45" s="46"/>
      <c r="O45" s="46"/>
      <c r="P45" s="46"/>
      <c r="Q45" s="56"/>
      <c r="R45" s="47"/>
      <c r="S45" s="47"/>
      <c r="T45" s="47"/>
      <c r="U45" s="47"/>
      <c r="V45" s="51"/>
      <c r="W45" s="46"/>
      <c r="X45" s="46"/>
      <c r="Y45" s="46"/>
      <c r="Z45" s="46"/>
      <c r="AA45" s="51"/>
      <c r="AB45" s="46"/>
      <c r="AC45" s="46"/>
      <c r="AD45" s="46"/>
      <c r="AE45" s="51"/>
      <c r="AF45" s="46"/>
      <c r="AG45" s="46"/>
      <c r="AH45" s="46"/>
      <c r="AI45" s="51"/>
      <c r="AJ45" s="46"/>
      <c r="AK45" s="46"/>
      <c r="AL45" s="46"/>
      <c r="AM45" s="1"/>
      <c r="AN45" s="1"/>
      <c r="AO45" s="1"/>
      <c r="AP45" s="1"/>
      <c r="AQ45" s="1"/>
      <c r="BB45" s="201">
        <f t="shared" si="10"/>
        <v>703</v>
      </c>
      <c r="BC45" s="204" t="str">
        <f>IFERROR(IF(G45="","",IF(K45="","",IF(AND(VLOOKUP(G45,Mark,5,0)&gt;85),5,IF(AND(VLOOKUP(G45,Mark,5,0)&gt;75),4,IF(AND(VLOOKUP(G45,Mark,5,0)&gt;=65),3,0)))))+ROUNDUP(SUM(L45:P45)*15%,0),"")</f>
        <v/>
      </c>
      <c r="BD45" s="201" t="str">
        <f>IFERROR(IF(G45="","",IF(K45="","",IF(AND(VLOOKUP(G45,Mark,5,0)&gt;85),5,IF(AND(VLOOKUP(G45,Mark,5,0)&gt;75),4,IF(AND(VLOOKUP(G45,Mark,5,0)&gt;=65),3,0)))))+ROUNDUP(SUM(Q45:U45)*15%,0),"")</f>
        <v/>
      </c>
      <c r="BE45" s="201" t="str">
        <f>IFERROR(IF(G45="","",IF(K45="","",IF(AND(VLOOKUP(G45,Mark,5,0)&gt;85),5,IF(AND(VLOOKUP(G45,Mark,5,0)&gt;75),4,IF(AND(VLOOKUP(G45,Mark,5,0)&gt;=65),3,0)))))+ROUNDUP(SUM(V45:Z45)*15%,0),"")</f>
        <v/>
      </c>
      <c r="BF45" s="201" t="str">
        <f>IFERROR(IF(G45="","",IF(K45="","",IF(AND(VLOOKUP(G45,Mark,5,0)&gt;85),5,IF(AND(VLOOKUP(G45,Mark,5,0)&gt;75),4,IF(AND(VLOOKUP(G45,Mark,5,0)&gt;=65),3,0)))))+ROUNDUP(SUM(AA45:AD45)*15%,0),"")</f>
        <v/>
      </c>
      <c r="BG45" s="201" t="str">
        <f t="shared" si="11"/>
        <v/>
      </c>
      <c r="BH45" s="201" t="str">
        <f t="shared" si="12"/>
        <v/>
      </c>
    </row>
    <row r="46" spans="1:60">
      <c r="A46" s="4">
        <v>40</v>
      </c>
      <c r="B46" s="30" t="str">
        <f t="shared" si="13"/>
        <v>C</v>
      </c>
      <c r="C46" s="37">
        <f t="shared" si="14"/>
        <v>321</v>
      </c>
      <c r="D46" s="38">
        <f t="shared" si="15"/>
        <v>40300</v>
      </c>
      <c r="E46" s="39" t="str">
        <f t="shared" si="16"/>
        <v>BHAGWATI</v>
      </c>
      <c r="F46" s="39" t="str">
        <f t="shared" si="17"/>
        <v>SHANKAR LAL</v>
      </c>
      <c r="G46" s="40">
        <f t="shared" si="18"/>
        <v>704</v>
      </c>
      <c r="H46" s="120" t="str">
        <f t="shared" si="19"/>
        <v/>
      </c>
      <c r="I46" s="123"/>
      <c r="J46" s="124"/>
      <c r="K46" s="129" t="str">
        <f t="shared" si="9"/>
        <v/>
      </c>
      <c r="L46" s="51"/>
      <c r="M46" s="46"/>
      <c r="N46" s="46"/>
      <c r="O46" s="46"/>
      <c r="P46" s="46"/>
      <c r="Q46" s="56"/>
      <c r="R46" s="47"/>
      <c r="S46" s="47"/>
      <c r="T46" s="47"/>
      <c r="U46" s="47"/>
      <c r="V46" s="51"/>
      <c r="W46" s="46"/>
      <c r="X46" s="46"/>
      <c r="Y46" s="46"/>
      <c r="Z46" s="46"/>
      <c r="AA46" s="51"/>
      <c r="AB46" s="46"/>
      <c r="AC46" s="46"/>
      <c r="AD46" s="46"/>
      <c r="AE46" s="51"/>
      <c r="AF46" s="46"/>
      <c r="AG46" s="46"/>
      <c r="AH46" s="46"/>
      <c r="AI46" s="51"/>
      <c r="AJ46" s="46"/>
      <c r="AK46" s="46"/>
      <c r="AL46" s="46"/>
      <c r="AM46" s="1"/>
      <c r="AN46" s="1"/>
      <c r="AO46" s="1"/>
      <c r="AP46" s="1"/>
      <c r="AQ46" s="1"/>
      <c r="BB46" s="201">
        <f t="shared" si="10"/>
        <v>704</v>
      </c>
      <c r="BC46" s="204" t="str">
        <f>IFERROR(IF(G46="","",IF(K46="","",IF(AND(VLOOKUP(G46,Mark,5,0)&gt;85),5,IF(AND(VLOOKUP(G46,Mark,5,0)&gt;75),4,IF(AND(VLOOKUP(G46,Mark,5,0)&gt;=65),3,0)))))+ROUNDUP(SUM(L46:P46)*15%,0),"")</f>
        <v/>
      </c>
      <c r="BD46" s="201" t="str">
        <f>IFERROR(IF(G46="","",IF(K46="","",IF(AND(VLOOKUP(G46,Mark,5,0)&gt;85),5,IF(AND(VLOOKUP(G46,Mark,5,0)&gt;75),4,IF(AND(VLOOKUP(G46,Mark,5,0)&gt;=65),3,0)))))+ROUNDUP(SUM(Q46:U46)*15%,0),"")</f>
        <v/>
      </c>
      <c r="BE46" s="201" t="str">
        <f>IFERROR(IF(G46="","",IF(K46="","",IF(AND(VLOOKUP(G46,Mark,5,0)&gt;85),5,IF(AND(VLOOKUP(G46,Mark,5,0)&gt;75),4,IF(AND(VLOOKUP(G46,Mark,5,0)&gt;=65),3,0)))))+ROUNDUP(SUM(V46:Z46)*15%,0),"")</f>
        <v/>
      </c>
      <c r="BF46" s="201" t="str">
        <f>IFERROR(IF(G46="","",IF(K46="","",IF(AND(VLOOKUP(G46,Mark,5,0)&gt;85),5,IF(AND(VLOOKUP(G46,Mark,5,0)&gt;75),4,IF(AND(VLOOKUP(G46,Mark,5,0)&gt;=65),3,0)))))+ROUNDUP(SUM(AA46:AD46)*15%,0),"")</f>
        <v/>
      </c>
      <c r="BG46" s="201" t="str">
        <f t="shared" si="11"/>
        <v/>
      </c>
      <c r="BH46" s="201" t="str">
        <f t="shared" si="12"/>
        <v/>
      </c>
    </row>
    <row r="47" spans="1:60">
      <c r="A47" s="4">
        <v>41</v>
      </c>
      <c r="B47" s="30" t="str">
        <f t="shared" si="13"/>
        <v>C</v>
      </c>
      <c r="C47" s="37">
        <f t="shared" si="14"/>
        <v>892</v>
      </c>
      <c r="D47" s="38">
        <f t="shared" si="15"/>
        <v>39791</v>
      </c>
      <c r="E47" s="39" t="str">
        <f t="shared" si="16"/>
        <v>CHANDRAVEER SINGH</v>
      </c>
      <c r="F47" s="39" t="str">
        <f t="shared" si="17"/>
        <v>UMMED SINGH</v>
      </c>
      <c r="G47" s="40">
        <f t="shared" si="18"/>
        <v>705</v>
      </c>
      <c r="H47" s="120" t="str">
        <f t="shared" si="19"/>
        <v/>
      </c>
      <c r="I47" s="123"/>
      <c r="J47" s="124"/>
      <c r="K47" s="129" t="str">
        <f t="shared" si="9"/>
        <v/>
      </c>
      <c r="L47" s="51"/>
      <c r="M47" s="46"/>
      <c r="N47" s="46"/>
      <c r="O47" s="46"/>
      <c r="P47" s="46"/>
      <c r="Q47" s="56"/>
      <c r="R47" s="47"/>
      <c r="S47" s="47"/>
      <c r="T47" s="47"/>
      <c r="U47" s="47"/>
      <c r="V47" s="51"/>
      <c r="W47" s="46"/>
      <c r="X47" s="46"/>
      <c r="Y47" s="46"/>
      <c r="Z47" s="46"/>
      <c r="AA47" s="51"/>
      <c r="AB47" s="46"/>
      <c r="AC47" s="46"/>
      <c r="AD47" s="46"/>
      <c r="AE47" s="51"/>
      <c r="AF47" s="46"/>
      <c r="AG47" s="46"/>
      <c r="AH47" s="46"/>
      <c r="AI47" s="51"/>
      <c r="AJ47" s="46"/>
      <c r="AK47" s="46"/>
      <c r="AL47" s="46"/>
      <c r="AM47" s="1"/>
      <c r="AN47" s="1"/>
      <c r="AO47" s="1"/>
      <c r="AP47" s="1"/>
      <c r="AQ47" s="1"/>
      <c r="BB47" s="201">
        <f t="shared" si="10"/>
        <v>705</v>
      </c>
      <c r="BC47" s="204" t="str">
        <f>IFERROR(IF(G47="","",IF(K47="","",IF(AND(VLOOKUP(G47,Mark,5,0)&gt;85),5,IF(AND(VLOOKUP(G47,Mark,5,0)&gt;75),4,IF(AND(VLOOKUP(G47,Mark,5,0)&gt;=65),3,0)))))+ROUNDUP(SUM(L47:P47)*15%,0),"")</f>
        <v/>
      </c>
      <c r="BD47" s="201" t="str">
        <f>IFERROR(IF(G47="","",IF(K47="","",IF(AND(VLOOKUP(G47,Mark,5,0)&gt;85),5,IF(AND(VLOOKUP(G47,Mark,5,0)&gt;75),4,IF(AND(VLOOKUP(G47,Mark,5,0)&gt;=65),3,0)))))+ROUNDUP(SUM(Q47:U47)*15%,0),"")</f>
        <v/>
      </c>
      <c r="BE47" s="201" t="str">
        <f>IFERROR(IF(G47="","",IF(K47="","",IF(AND(VLOOKUP(G47,Mark,5,0)&gt;85),5,IF(AND(VLOOKUP(G47,Mark,5,0)&gt;75),4,IF(AND(VLOOKUP(G47,Mark,5,0)&gt;=65),3,0)))))+ROUNDUP(SUM(V47:Z47)*15%,0),"")</f>
        <v/>
      </c>
      <c r="BF47" s="201" t="str">
        <f>IFERROR(IF(G47="","",IF(K47="","",IF(AND(VLOOKUP(G47,Mark,5,0)&gt;85),5,IF(AND(VLOOKUP(G47,Mark,5,0)&gt;75),4,IF(AND(VLOOKUP(G47,Mark,5,0)&gt;=65),3,0)))))+ROUNDUP(SUM(AA47:AD47)*15%,0),"")</f>
        <v/>
      </c>
      <c r="BG47" s="201" t="str">
        <f t="shared" si="11"/>
        <v/>
      </c>
      <c r="BH47" s="201" t="str">
        <f t="shared" si="12"/>
        <v/>
      </c>
    </row>
    <row r="48" spans="1:60">
      <c r="A48" s="4">
        <v>42</v>
      </c>
      <c r="B48" s="30" t="str">
        <f t="shared" si="13"/>
        <v>C</v>
      </c>
      <c r="C48" s="37">
        <f t="shared" si="14"/>
        <v>853</v>
      </c>
      <c r="D48" s="38">
        <f t="shared" si="15"/>
        <v>39525</v>
      </c>
      <c r="E48" s="39" t="str">
        <f t="shared" si="16"/>
        <v>DIMPAL TANWAR</v>
      </c>
      <c r="F48" s="39" t="str">
        <f t="shared" si="17"/>
        <v>GHANSHYAM TANWAR</v>
      </c>
      <c r="G48" s="40">
        <f t="shared" si="18"/>
        <v>706</v>
      </c>
      <c r="H48" s="120" t="str">
        <f t="shared" si="19"/>
        <v/>
      </c>
      <c r="I48" s="123"/>
      <c r="J48" s="124"/>
      <c r="K48" s="129" t="str">
        <f t="shared" si="9"/>
        <v/>
      </c>
      <c r="L48" s="51"/>
      <c r="M48" s="46"/>
      <c r="N48" s="46"/>
      <c r="O48" s="46"/>
      <c r="P48" s="46"/>
      <c r="Q48" s="56"/>
      <c r="R48" s="47"/>
      <c r="S48" s="47"/>
      <c r="T48" s="47"/>
      <c r="U48" s="47"/>
      <c r="V48" s="51"/>
      <c r="W48" s="46"/>
      <c r="X48" s="46"/>
      <c r="Y48" s="46"/>
      <c r="Z48" s="46"/>
      <c r="AA48" s="51"/>
      <c r="AB48" s="46"/>
      <c r="AC48" s="46"/>
      <c r="AD48" s="46"/>
      <c r="AE48" s="51"/>
      <c r="AF48" s="46"/>
      <c r="AG48" s="46"/>
      <c r="AH48" s="46"/>
      <c r="AI48" s="51"/>
      <c r="AJ48" s="46"/>
      <c r="AK48" s="46"/>
      <c r="AL48" s="46"/>
      <c r="AM48" s="1"/>
      <c r="AN48" s="1"/>
      <c r="AO48" s="1"/>
      <c r="AP48" s="1"/>
      <c r="AQ48" s="1"/>
      <c r="BB48" s="201">
        <f t="shared" si="10"/>
        <v>706</v>
      </c>
      <c r="BC48" s="204" t="str">
        <f>IFERROR(IF(G48="","",IF(K48="","",IF(AND(VLOOKUP(G48,Mark,5,0)&gt;85),5,IF(AND(VLOOKUP(G48,Mark,5,0)&gt;75),4,IF(AND(VLOOKUP(G48,Mark,5,0)&gt;=65),3,0)))))+ROUNDUP(SUM(L48:P48)*15%,0),"")</f>
        <v/>
      </c>
      <c r="BD48" s="201" t="str">
        <f>IFERROR(IF(G48="","",IF(K48="","",IF(AND(VLOOKUP(G48,Mark,5,0)&gt;85),5,IF(AND(VLOOKUP(G48,Mark,5,0)&gt;75),4,IF(AND(VLOOKUP(G48,Mark,5,0)&gt;=65),3,0)))))+ROUNDUP(SUM(Q48:U48)*15%,0),"")</f>
        <v/>
      </c>
      <c r="BE48" s="201" t="str">
        <f>IFERROR(IF(G48="","",IF(K48="","",IF(AND(VLOOKUP(G48,Mark,5,0)&gt;85),5,IF(AND(VLOOKUP(G48,Mark,5,0)&gt;75),4,IF(AND(VLOOKUP(G48,Mark,5,0)&gt;=65),3,0)))))+ROUNDUP(SUM(V48:Z48)*15%,0),"")</f>
        <v/>
      </c>
      <c r="BF48" s="201" t="str">
        <f>IFERROR(IF(G48="","",IF(K48="","",IF(AND(VLOOKUP(G48,Mark,5,0)&gt;85),5,IF(AND(VLOOKUP(G48,Mark,5,0)&gt;75),4,IF(AND(VLOOKUP(G48,Mark,5,0)&gt;=65),3,0)))))+ROUNDUP(SUM(AA48:AD48)*15%,0),"")</f>
        <v/>
      </c>
      <c r="BG48" s="201" t="str">
        <f t="shared" si="11"/>
        <v/>
      </c>
      <c r="BH48" s="201" t="str">
        <f t="shared" si="12"/>
        <v/>
      </c>
    </row>
    <row r="49" spans="1:60">
      <c r="A49" s="4">
        <v>43</v>
      </c>
      <c r="B49" s="30" t="str">
        <f t="shared" si="13"/>
        <v>C</v>
      </c>
      <c r="C49" s="37">
        <f t="shared" si="14"/>
        <v>851</v>
      </c>
      <c r="D49" s="38">
        <f t="shared" si="15"/>
        <v>39816</v>
      </c>
      <c r="E49" s="39" t="str">
        <f t="shared" si="16"/>
        <v>DIVYA</v>
      </c>
      <c r="F49" s="39" t="str">
        <f t="shared" si="17"/>
        <v>ANIL KUMAR KEER</v>
      </c>
      <c r="G49" s="40">
        <f t="shared" si="18"/>
        <v>707</v>
      </c>
      <c r="H49" s="120" t="str">
        <f t="shared" si="19"/>
        <v/>
      </c>
      <c r="I49" s="123"/>
      <c r="J49" s="124"/>
      <c r="K49" s="129" t="str">
        <f t="shared" si="9"/>
        <v/>
      </c>
      <c r="L49" s="51"/>
      <c r="M49" s="46"/>
      <c r="N49" s="46"/>
      <c r="O49" s="46"/>
      <c r="P49" s="46"/>
      <c r="Q49" s="56"/>
      <c r="R49" s="47"/>
      <c r="S49" s="47"/>
      <c r="T49" s="47"/>
      <c r="U49" s="47"/>
      <c r="V49" s="51"/>
      <c r="W49" s="46"/>
      <c r="X49" s="46"/>
      <c r="Y49" s="46"/>
      <c r="Z49" s="46"/>
      <c r="AA49" s="51"/>
      <c r="AB49" s="46"/>
      <c r="AC49" s="46"/>
      <c r="AD49" s="46"/>
      <c r="AE49" s="51"/>
      <c r="AF49" s="46"/>
      <c r="AG49" s="46"/>
      <c r="AH49" s="46"/>
      <c r="AI49" s="51"/>
      <c r="AJ49" s="46"/>
      <c r="AK49" s="46"/>
      <c r="AL49" s="46"/>
      <c r="AM49" s="1"/>
      <c r="AN49" s="1"/>
      <c r="AO49" s="1"/>
      <c r="AP49" s="1"/>
      <c r="AQ49" s="1"/>
      <c r="BB49" s="201">
        <f t="shared" si="10"/>
        <v>707</v>
      </c>
      <c r="BC49" s="204" t="str">
        <f>IFERROR(IF(G49="","",IF(K49="","",IF(AND(VLOOKUP(G49,Mark,5,0)&gt;85),5,IF(AND(VLOOKUP(G49,Mark,5,0)&gt;75),4,IF(AND(VLOOKUP(G49,Mark,5,0)&gt;=65),3,0)))))+ROUNDUP(SUM(L49:P49)*15%,0),"")</f>
        <v/>
      </c>
      <c r="BD49" s="201" t="str">
        <f>IFERROR(IF(G49="","",IF(K49="","",IF(AND(VLOOKUP(G49,Mark,5,0)&gt;85),5,IF(AND(VLOOKUP(G49,Mark,5,0)&gt;75),4,IF(AND(VLOOKUP(G49,Mark,5,0)&gt;=65),3,0)))))+ROUNDUP(SUM(Q49:U49)*15%,0),"")</f>
        <v/>
      </c>
      <c r="BE49" s="201" t="str">
        <f>IFERROR(IF(G49="","",IF(K49="","",IF(AND(VLOOKUP(G49,Mark,5,0)&gt;85),5,IF(AND(VLOOKUP(G49,Mark,5,0)&gt;75),4,IF(AND(VLOOKUP(G49,Mark,5,0)&gt;=65),3,0)))))+ROUNDUP(SUM(V49:Z49)*15%,0),"")</f>
        <v/>
      </c>
      <c r="BF49" s="201" t="str">
        <f>IFERROR(IF(G49="","",IF(K49="","",IF(AND(VLOOKUP(G49,Mark,5,0)&gt;85),5,IF(AND(VLOOKUP(G49,Mark,5,0)&gt;75),4,IF(AND(VLOOKUP(G49,Mark,5,0)&gt;=65),3,0)))))+ROUNDUP(SUM(AA49:AD49)*15%,0),"")</f>
        <v/>
      </c>
      <c r="BG49" s="201" t="str">
        <f t="shared" si="11"/>
        <v/>
      </c>
      <c r="BH49" s="201" t="str">
        <f t="shared" si="12"/>
        <v/>
      </c>
    </row>
    <row r="50" spans="1:60" ht="24">
      <c r="A50" s="4">
        <v>44</v>
      </c>
      <c r="B50" s="30" t="str">
        <f t="shared" si="13"/>
        <v>C</v>
      </c>
      <c r="C50" s="37">
        <f t="shared" si="14"/>
        <v>850</v>
      </c>
      <c r="D50" s="38">
        <f t="shared" si="15"/>
        <v>39925</v>
      </c>
      <c r="E50" s="39" t="str">
        <f t="shared" si="16"/>
        <v>DUSHYANT SINGH GEHLOT</v>
      </c>
      <c r="F50" s="39" t="str">
        <f t="shared" si="17"/>
        <v>KIRAN SINGH</v>
      </c>
      <c r="G50" s="40">
        <f t="shared" si="18"/>
        <v>708</v>
      </c>
      <c r="H50" s="120" t="str">
        <f t="shared" si="19"/>
        <v/>
      </c>
      <c r="I50" s="123"/>
      <c r="J50" s="124"/>
      <c r="K50" s="129" t="str">
        <f t="shared" si="9"/>
        <v/>
      </c>
      <c r="L50" s="51"/>
      <c r="M50" s="46"/>
      <c r="N50" s="46"/>
      <c r="O50" s="46"/>
      <c r="P50" s="46"/>
      <c r="Q50" s="56"/>
      <c r="R50" s="47"/>
      <c r="S50" s="47"/>
      <c r="T50" s="47"/>
      <c r="U50" s="47"/>
      <c r="V50" s="51"/>
      <c r="W50" s="46"/>
      <c r="X50" s="46"/>
      <c r="Y50" s="46"/>
      <c r="Z50" s="46"/>
      <c r="AA50" s="51"/>
      <c r="AB50" s="46"/>
      <c r="AC50" s="46"/>
      <c r="AD50" s="46"/>
      <c r="AE50" s="51"/>
      <c r="AF50" s="46"/>
      <c r="AG50" s="46"/>
      <c r="AH50" s="46"/>
      <c r="AI50" s="51"/>
      <c r="AJ50" s="46"/>
      <c r="AK50" s="46"/>
      <c r="AL50" s="46"/>
      <c r="AM50" s="1"/>
      <c r="AN50" s="1"/>
      <c r="AO50" s="1"/>
      <c r="AP50" s="1"/>
      <c r="AQ50" s="1"/>
      <c r="BB50" s="201">
        <f t="shared" si="10"/>
        <v>708</v>
      </c>
      <c r="BC50" s="204" t="str">
        <f>IFERROR(IF(G50="","",IF(K50="","",IF(AND(VLOOKUP(G50,Mark,5,0)&gt;85),5,IF(AND(VLOOKUP(G50,Mark,5,0)&gt;75),4,IF(AND(VLOOKUP(G50,Mark,5,0)&gt;=65),3,0)))))+ROUNDUP(SUM(L50:P50)*15%,0),"")</f>
        <v/>
      </c>
      <c r="BD50" s="201" t="str">
        <f>IFERROR(IF(G50="","",IF(K50="","",IF(AND(VLOOKUP(G50,Mark,5,0)&gt;85),5,IF(AND(VLOOKUP(G50,Mark,5,0)&gt;75),4,IF(AND(VLOOKUP(G50,Mark,5,0)&gt;=65),3,0)))))+ROUNDUP(SUM(Q50:U50)*15%,0),"")</f>
        <v/>
      </c>
      <c r="BE50" s="201" t="str">
        <f>IFERROR(IF(G50="","",IF(K50="","",IF(AND(VLOOKUP(G50,Mark,5,0)&gt;85),5,IF(AND(VLOOKUP(G50,Mark,5,0)&gt;75),4,IF(AND(VLOOKUP(G50,Mark,5,0)&gt;=65),3,0)))))+ROUNDUP(SUM(V50:Z50)*15%,0),"")</f>
        <v/>
      </c>
      <c r="BF50" s="201" t="str">
        <f>IFERROR(IF(G50="","",IF(K50="","",IF(AND(VLOOKUP(G50,Mark,5,0)&gt;85),5,IF(AND(VLOOKUP(G50,Mark,5,0)&gt;75),4,IF(AND(VLOOKUP(G50,Mark,5,0)&gt;=65),3,0)))))+ROUNDUP(SUM(AA50:AD50)*15%,0),"")</f>
        <v/>
      </c>
      <c r="BG50" s="201" t="str">
        <f t="shared" si="11"/>
        <v/>
      </c>
      <c r="BH50" s="201" t="str">
        <f t="shared" si="12"/>
        <v/>
      </c>
    </row>
    <row r="51" spans="1:60">
      <c r="A51" s="4">
        <v>45</v>
      </c>
      <c r="B51" s="30" t="str">
        <f t="shared" si="13"/>
        <v>C</v>
      </c>
      <c r="C51" s="37">
        <f t="shared" si="14"/>
        <v>322</v>
      </c>
      <c r="D51" s="38">
        <f t="shared" si="15"/>
        <v>40495</v>
      </c>
      <c r="E51" s="39" t="str">
        <f t="shared" si="16"/>
        <v>FEJAN SHAH</v>
      </c>
      <c r="F51" s="39" t="str">
        <f t="shared" si="17"/>
        <v>YASEEN SHAH</v>
      </c>
      <c r="G51" s="40">
        <f t="shared" si="18"/>
        <v>709</v>
      </c>
      <c r="H51" s="120" t="str">
        <f t="shared" si="19"/>
        <v/>
      </c>
      <c r="I51" s="123"/>
      <c r="J51" s="124"/>
      <c r="K51" s="129" t="str">
        <f t="shared" si="9"/>
        <v/>
      </c>
      <c r="L51" s="51"/>
      <c r="M51" s="46"/>
      <c r="N51" s="46"/>
      <c r="O51" s="46"/>
      <c r="P51" s="46"/>
      <c r="Q51" s="56"/>
      <c r="R51" s="47"/>
      <c r="S51" s="47"/>
      <c r="T51" s="47"/>
      <c r="U51" s="47"/>
      <c r="V51" s="51"/>
      <c r="W51" s="46"/>
      <c r="X51" s="46"/>
      <c r="Y51" s="46"/>
      <c r="Z51" s="46"/>
      <c r="AA51" s="51"/>
      <c r="AB51" s="46"/>
      <c r="AC51" s="46"/>
      <c r="AD51" s="46"/>
      <c r="AE51" s="51"/>
      <c r="AF51" s="46"/>
      <c r="AG51" s="46"/>
      <c r="AH51" s="46"/>
      <c r="AI51" s="51"/>
      <c r="AJ51" s="46"/>
      <c r="AK51" s="46"/>
      <c r="AL51" s="46"/>
      <c r="AM51" s="1"/>
      <c r="AN51" s="1"/>
      <c r="AO51" s="1"/>
      <c r="AP51" s="1"/>
      <c r="AQ51" s="1"/>
      <c r="BB51" s="201">
        <f t="shared" si="10"/>
        <v>709</v>
      </c>
      <c r="BC51" s="204" t="str">
        <f>IFERROR(IF(G51="","",IF(K51="","",IF(AND(VLOOKUP(G51,Mark,5,0)&gt;85),5,IF(AND(VLOOKUP(G51,Mark,5,0)&gt;75),4,IF(AND(VLOOKUP(G51,Mark,5,0)&gt;=65),3,0)))))+ROUNDUP(SUM(L51:P51)*15%,0),"")</f>
        <v/>
      </c>
      <c r="BD51" s="201" t="str">
        <f>IFERROR(IF(G51="","",IF(K51="","",IF(AND(VLOOKUP(G51,Mark,5,0)&gt;85),5,IF(AND(VLOOKUP(G51,Mark,5,0)&gt;75),4,IF(AND(VLOOKUP(G51,Mark,5,0)&gt;=65),3,0)))))+ROUNDUP(SUM(Q51:U51)*15%,0),"")</f>
        <v/>
      </c>
      <c r="BE51" s="201" t="str">
        <f>IFERROR(IF(G51="","",IF(K51="","",IF(AND(VLOOKUP(G51,Mark,5,0)&gt;85),5,IF(AND(VLOOKUP(G51,Mark,5,0)&gt;75),4,IF(AND(VLOOKUP(G51,Mark,5,0)&gt;=65),3,0)))))+ROUNDUP(SUM(V51:Z51)*15%,0),"")</f>
        <v/>
      </c>
      <c r="BF51" s="201" t="str">
        <f>IFERROR(IF(G51="","",IF(K51="","",IF(AND(VLOOKUP(G51,Mark,5,0)&gt;85),5,IF(AND(VLOOKUP(G51,Mark,5,0)&gt;75),4,IF(AND(VLOOKUP(G51,Mark,5,0)&gt;=65),3,0)))))+ROUNDUP(SUM(AA51:AD51)*15%,0),"")</f>
        <v/>
      </c>
      <c r="BG51" s="201" t="str">
        <f t="shared" si="11"/>
        <v/>
      </c>
      <c r="BH51" s="201" t="str">
        <f t="shared" si="12"/>
        <v/>
      </c>
    </row>
    <row r="52" spans="1:60">
      <c r="A52" s="4">
        <v>46</v>
      </c>
      <c r="B52" s="30" t="str">
        <f t="shared" si="13"/>
        <v>D</v>
      </c>
      <c r="C52" s="37">
        <f t="shared" si="14"/>
        <v>513</v>
      </c>
      <c r="D52" s="38">
        <f t="shared" si="15"/>
        <v>38320</v>
      </c>
      <c r="E52" s="39" t="str">
        <f t="shared" si="16"/>
        <v>GOPAL LAL</v>
      </c>
      <c r="F52" s="39" t="str">
        <f t="shared" si="17"/>
        <v>GANPAT LAL</v>
      </c>
      <c r="G52" s="40">
        <f t="shared" si="18"/>
        <v>710</v>
      </c>
      <c r="H52" s="120" t="str">
        <f t="shared" si="19"/>
        <v/>
      </c>
      <c r="I52" s="123"/>
      <c r="J52" s="124"/>
      <c r="K52" s="129" t="str">
        <f t="shared" si="9"/>
        <v/>
      </c>
      <c r="L52" s="51"/>
      <c r="M52" s="46"/>
      <c r="N52" s="46"/>
      <c r="O52" s="46"/>
      <c r="P52" s="46"/>
      <c r="Q52" s="56"/>
      <c r="R52" s="47"/>
      <c r="S52" s="47"/>
      <c r="T52" s="47"/>
      <c r="U52" s="47"/>
      <c r="V52" s="51"/>
      <c r="W52" s="46"/>
      <c r="X52" s="46"/>
      <c r="Y52" s="46"/>
      <c r="Z52" s="46"/>
      <c r="AA52" s="51"/>
      <c r="AB52" s="46"/>
      <c r="AC52" s="46"/>
      <c r="AD52" s="46"/>
      <c r="AE52" s="51"/>
      <c r="AF52" s="46"/>
      <c r="AG52" s="46"/>
      <c r="AH52" s="46"/>
      <c r="AI52" s="51"/>
      <c r="AJ52" s="46"/>
      <c r="AK52" s="46"/>
      <c r="AL52" s="46"/>
      <c r="AM52" s="1"/>
      <c r="AN52" s="1"/>
      <c r="AO52" s="1"/>
      <c r="AP52" s="1"/>
      <c r="AQ52" s="1"/>
      <c r="BB52" s="201">
        <f t="shared" si="10"/>
        <v>710</v>
      </c>
      <c r="BC52" s="204" t="str">
        <f>IFERROR(IF(G52="","",IF(K52="","",IF(AND(VLOOKUP(G52,Mark,5,0)&gt;85),5,IF(AND(VLOOKUP(G52,Mark,5,0)&gt;75),4,IF(AND(VLOOKUP(G52,Mark,5,0)&gt;=65),3,0)))))+ROUNDUP(SUM(L52:P52)*15%,0),"")</f>
        <v/>
      </c>
      <c r="BD52" s="201" t="str">
        <f>IFERROR(IF(G52="","",IF(K52="","",IF(AND(VLOOKUP(G52,Mark,5,0)&gt;85),5,IF(AND(VLOOKUP(G52,Mark,5,0)&gt;75),4,IF(AND(VLOOKUP(G52,Mark,5,0)&gt;=65),3,0)))))+ROUNDUP(SUM(Q52:U52)*15%,0),"")</f>
        <v/>
      </c>
      <c r="BE52" s="201" t="str">
        <f>IFERROR(IF(G52="","",IF(K52="","",IF(AND(VLOOKUP(G52,Mark,5,0)&gt;85),5,IF(AND(VLOOKUP(G52,Mark,5,0)&gt;75),4,IF(AND(VLOOKUP(G52,Mark,5,0)&gt;=65),3,0)))))+ROUNDUP(SUM(V52:Z52)*15%,0),"")</f>
        <v/>
      </c>
      <c r="BF52" s="201" t="str">
        <f>IFERROR(IF(G52="","",IF(K52="","",IF(AND(VLOOKUP(G52,Mark,5,0)&gt;85),5,IF(AND(VLOOKUP(G52,Mark,5,0)&gt;75),4,IF(AND(VLOOKUP(G52,Mark,5,0)&gt;=65),3,0)))))+ROUNDUP(SUM(AA52:AD52)*15%,0),"")</f>
        <v/>
      </c>
      <c r="BG52" s="201" t="str">
        <f t="shared" si="11"/>
        <v/>
      </c>
      <c r="BH52" s="201" t="str">
        <f t="shared" si="12"/>
        <v/>
      </c>
    </row>
    <row r="53" spans="1:60">
      <c r="A53" s="4">
        <v>47</v>
      </c>
      <c r="B53" s="30" t="str">
        <f t="shared" si="13"/>
        <v>D</v>
      </c>
      <c r="C53" s="37">
        <f t="shared" si="14"/>
        <v>846</v>
      </c>
      <c r="D53" s="38">
        <f t="shared" si="15"/>
        <v>40015</v>
      </c>
      <c r="E53" s="39" t="str">
        <f t="shared" si="16"/>
        <v>HARSH BAGRI</v>
      </c>
      <c r="F53" s="39" t="str">
        <f t="shared" si="17"/>
        <v>KANHAIYA LAL BAGRI</v>
      </c>
      <c r="G53" s="40">
        <f t="shared" si="18"/>
        <v>711</v>
      </c>
      <c r="H53" s="120" t="str">
        <f t="shared" si="19"/>
        <v/>
      </c>
      <c r="I53" s="123"/>
      <c r="J53" s="124"/>
      <c r="K53" s="129" t="str">
        <f t="shared" si="9"/>
        <v/>
      </c>
      <c r="L53" s="51"/>
      <c r="M53" s="46"/>
      <c r="N53" s="46"/>
      <c r="O53" s="46"/>
      <c r="P53" s="46"/>
      <c r="Q53" s="56"/>
      <c r="R53" s="47"/>
      <c r="S53" s="47"/>
      <c r="T53" s="47"/>
      <c r="U53" s="47"/>
      <c r="V53" s="51"/>
      <c r="W53" s="46"/>
      <c r="X53" s="46"/>
      <c r="Y53" s="46"/>
      <c r="Z53" s="46"/>
      <c r="AA53" s="51"/>
      <c r="AB53" s="46"/>
      <c r="AC53" s="46"/>
      <c r="AD53" s="46"/>
      <c r="AE53" s="51"/>
      <c r="AF53" s="46"/>
      <c r="AG53" s="46"/>
      <c r="AH53" s="46"/>
      <c r="AI53" s="51"/>
      <c r="AJ53" s="46"/>
      <c r="AK53" s="46"/>
      <c r="AL53" s="46"/>
      <c r="AM53" s="1"/>
      <c r="AN53" s="1"/>
      <c r="AO53" s="1"/>
      <c r="AP53" s="1"/>
      <c r="AQ53" s="1"/>
      <c r="BB53" s="201">
        <f t="shared" si="10"/>
        <v>711</v>
      </c>
      <c r="BC53" s="204" t="str">
        <f>IFERROR(IF(G53="","",IF(K53="","",IF(AND(VLOOKUP(G53,Mark,5,0)&gt;85),5,IF(AND(VLOOKUP(G53,Mark,5,0)&gt;75),4,IF(AND(VLOOKUP(G53,Mark,5,0)&gt;=65),3,0)))))+ROUNDUP(SUM(L53:P53)*15%,0),"")</f>
        <v/>
      </c>
      <c r="BD53" s="201" t="str">
        <f>IFERROR(IF(G53="","",IF(K53="","",IF(AND(VLOOKUP(G53,Mark,5,0)&gt;85),5,IF(AND(VLOOKUP(G53,Mark,5,0)&gt;75),4,IF(AND(VLOOKUP(G53,Mark,5,0)&gt;=65),3,0)))))+ROUNDUP(SUM(Q53:U53)*15%,0),"")</f>
        <v/>
      </c>
      <c r="BE53" s="201" t="str">
        <f>IFERROR(IF(G53="","",IF(K53="","",IF(AND(VLOOKUP(G53,Mark,5,0)&gt;85),5,IF(AND(VLOOKUP(G53,Mark,5,0)&gt;75),4,IF(AND(VLOOKUP(G53,Mark,5,0)&gt;=65),3,0)))))+ROUNDUP(SUM(V53:Z53)*15%,0),"")</f>
        <v/>
      </c>
      <c r="BF53" s="201" t="str">
        <f>IFERROR(IF(G53="","",IF(K53="","",IF(AND(VLOOKUP(G53,Mark,5,0)&gt;85),5,IF(AND(VLOOKUP(G53,Mark,5,0)&gt;75),4,IF(AND(VLOOKUP(G53,Mark,5,0)&gt;=65),3,0)))))+ROUNDUP(SUM(AA53:AD53)*15%,0),"")</f>
        <v/>
      </c>
      <c r="BG53" s="201" t="str">
        <f t="shared" si="11"/>
        <v/>
      </c>
      <c r="BH53" s="201" t="str">
        <f t="shared" si="12"/>
        <v/>
      </c>
    </row>
    <row r="54" spans="1:60">
      <c r="A54" s="4">
        <v>48</v>
      </c>
      <c r="B54" s="30" t="str">
        <f t="shared" si="13"/>
        <v>D</v>
      </c>
      <c r="C54" s="37">
        <f t="shared" si="14"/>
        <v>893</v>
      </c>
      <c r="D54" s="38">
        <f t="shared" si="15"/>
        <v>39940</v>
      </c>
      <c r="E54" s="39" t="str">
        <f t="shared" si="16"/>
        <v>INASHA BANO</v>
      </c>
      <c r="F54" s="39" t="str">
        <f t="shared" si="17"/>
        <v>MOHAMMAD SHAREEF</v>
      </c>
      <c r="G54" s="40">
        <f t="shared" si="18"/>
        <v>712</v>
      </c>
      <c r="H54" s="120" t="str">
        <f t="shared" si="19"/>
        <v/>
      </c>
      <c r="I54" s="123"/>
      <c r="J54" s="124"/>
      <c r="K54" s="129" t="str">
        <f t="shared" si="9"/>
        <v/>
      </c>
      <c r="L54" s="51"/>
      <c r="M54" s="46"/>
      <c r="N54" s="46"/>
      <c r="O54" s="46"/>
      <c r="P54" s="46"/>
      <c r="Q54" s="56"/>
      <c r="R54" s="47"/>
      <c r="S54" s="47"/>
      <c r="T54" s="47"/>
      <c r="U54" s="47"/>
      <c r="V54" s="51"/>
      <c r="W54" s="46"/>
      <c r="X54" s="46"/>
      <c r="Y54" s="46"/>
      <c r="Z54" s="46"/>
      <c r="AA54" s="51"/>
      <c r="AB54" s="46"/>
      <c r="AC54" s="46"/>
      <c r="AD54" s="46"/>
      <c r="AE54" s="51"/>
      <c r="AF54" s="46"/>
      <c r="AG54" s="46"/>
      <c r="AH54" s="46"/>
      <c r="AI54" s="51"/>
      <c r="AJ54" s="46"/>
      <c r="AK54" s="46"/>
      <c r="AL54" s="46"/>
      <c r="AM54" s="1"/>
      <c r="AN54" s="1"/>
      <c r="AO54" s="1"/>
      <c r="AP54" s="1"/>
      <c r="AQ54" s="1"/>
      <c r="BB54" s="201">
        <f t="shared" si="10"/>
        <v>712</v>
      </c>
      <c r="BC54" s="204" t="str">
        <f>IFERROR(IF(G54="","",IF(K54="","",IF(AND(VLOOKUP(G54,Mark,5,0)&gt;85),5,IF(AND(VLOOKUP(G54,Mark,5,0)&gt;75),4,IF(AND(VLOOKUP(G54,Mark,5,0)&gt;=65),3,0)))))+ROUNDUP(SUM(L54:P54)*15%,0),"")</f>
        <v/>
      </c>
      <c r="BD54" s="201" t="str">
        <f>IFERROR(IF(G54="","",IF(K54="","",IF(AND(VLOOKUP(G54,Mark,5,0)&gt;85),5,IF(AND(VLOOKUP(G54,Mark,5,0)&gt;75),4,IF(AND(VLOOKUP(G54,Mark,5,0)&gt;=65),3,0)))))+ROUNDUP(SUM(Q54:U54)*15%,0),"")</f>
        <v/>
      </c>
      <c r="BE54" s="201" t="str">
        <f>IFERROR(IF(G54="","",IF(K54="","",IF(AND(VLOOKUP(G54,Mark,5,0)&gt;85),5,IF(AND(VLOOKUP(G54,Mark,5,0)&gt;75),4,IF(AND(VLOOKUP(G54,Mark,5,0)&gt;=65),3,0)))))+ROUNDUP(SUM(V54:Z54)*15%,0),"")</f>
        <v/>
      </c>
      <c r="BF54" s="201" t="str">
        <f>IFERROR(IF(G54="","",IF(K54="","",IF(AND(VLOOKUP(G54,Mark,5,0)&gt;85),5,IF(AND(VLOOKUP(G54,Mark,5,0)&gt;75),4,IF(AND(VLOOKUP(G54,Mark,5,0)&gt;=65),3,0)))))+ROUNDUP(SUM(AA54:AD54)*15%,0),"")</f>
        <v/>
      </c>
      <c r="BG54" s="201" t="str">
        <f t="shared" si="11"/>
        <v/>
      </c>
      <c r="BH54" s="201" t="str">
        <f t="shared" si="12"/>
        <v/>
      </c>
    </row>
    <row r="55" spans="1:60">
      <c r="A55" s="4">
        <v>49</v>
      </c>
      <c r="B55" s="30" t="str">
        <f t="shared" si="13"/>
        <v>D</v>
      </c>
      <c r="C55" s="37">
        <f t="shared" si="14"/>
        <v>845</v>
      </c>
      <c r="D55" s="38">
        <f t="shared" si="15"/>
        <v>40029</v>
      </c>
      <c r="E55" s="39" t="str">
        <f t="shared" si="16"/>
        <v>JAIDITYA PHULWARI</v>
      </c>
      <c r="F55" s="39" t="str">
        <f t="shared" si="17"/>
        <v>RAJENDRA PHULWARI</v>
      </c>
      <c r="G55" s="40">
        <f t="shared" si="18"/>
        <v>713</v>
      </c>
      <c r="H55" s="120" t="str">
        <f t="shared" si="19"/>
        <v/>
      </c>
      <c r="I55" s="123"/>
      <c r="J55" s="124"/>
      <c r="K55" s="129" t="str">
        <f t="shared" si="9"/>
        <v/>
      </c>
      <c r="L55" s="51"/>
      <c r="M55" s="46"/>
      <c r="N55" s="46"/>
      <c r="O55" s="46"/>
      <c r="P55" s="46"/>
      <c r="Q55" s="56"/>
      <c r="R55" s="47"/>
      <c r="S55" s="47"/>
      <c r="T55" s="47"/>
      <c r="U55" s="47"/>
      <c r="V55" s="51"/>
      <c r="W55" s="46"/>
      <c r="X55" s="46"/>
      <c r="Y55" s="46"/>
      <c r="Z55" s="46"/>
      <c r="AA55" s="51"/>
      <c r="AB55" s="46"/>
      <c r="AC55" s="46"/>
      <c r="AD55" s="46"/>
      <c r="AE55" s="51"/>
      <c r="AF55" s="46"/>
      <c r="AG55" s="46"/>
      <c r="AH55" s="46"/>
      <c r="AI55" s="51"/>
      <c r="AJ55" s="46"/>
      <c r="AK55" s="46"/>
      <c r="AL55" s="46"/>
      <c r="AM55" s="1"/>
      <c r="AN55" s="1"/>
      <c r="AO55" s="1"/>
      <c r="AP55" s="1"/>
      <c r="AQ55" s="1"/>
      <c r="BB55" s="201">
        <f t="shared" si="10"/>
        <v>713</v>
      </c>
      <c r="BC55" s="204" t="str">
        <f>IFERROR(IF(G55="","",IF(K55="","",IF(AND(VLOOKUP(G55,Mark,5,0)&gt;85),5,IF(AND(VLOOKUP(G55,Mark,5,0)&gt;75),4,IF(AND(VLOOKUP(G55,Mark,5,0)&gt;=65),3,0)))))+ROUNDUP(SUM(L55:P55)*15%,0),"")</f>
        <v/>
      </c>
      <c r="BD55" s="201" t="str">
        <f>IFERROR(IF(G55="","",IF(K55="","",IF(AND(VLOOKUP(G55,Mark,5,0)&gt;85),5,IF(AND(VLOOKUP(G55,Mark,5,0)&gt;75),4,IF(AND(VLOOKUP(G55,Mark,5,0)&gt;=65),3,0)))))+ROUNDUP(SUM(Q55:U55)*15%,0),"")</f>
        <v/>
      </c>
      <c r="BE55" s="201" t="str">
        <f>IFERROR(IF(G55="","",IF(K55="","",IF(AND(VLOOKUP(G55,Mark,5,0)&gt;85),5,IF(AND(VLOOKUP(G55,Mark,5,0)&gt;75),4,IF(AND(VLOOKUP(G55,Mark,5,0)&gt;=65),3,0)))))+ROUNDUP(SUM(V55:Z55)*15%,0),"")</f>
        <v/>
      </c>
      <c r="BF55" s="201" t="str">
        <f>IFERROR(IF(G55="","",IF(K55="","",IF(AND(VLOOKUP(G55,Mark,5,0)&gt;85),5,IF(AND(VLOOKUP(G55,Mark,5,0)&gt;75),4,IF(AND(VLOOKUP(G55,Mark,5,0)&gt;=65),3,0)))))+ROUNDUP(SUM(AA55:AD55)*15%,0),"")</f>
        <v/>
      </c>
      <c r="BG55" s="201" t="str">
        <f t="shared" si="11"/>
        <v/>
      </c>
      <c r="BH55" s="201" t="str">
        <f t="shared" si="12"/>
        <v/>
      </c>
    </row>
    <row r="56" spans="1:60">
      <c r="A56" s="4">
        <v>50</v>
      </c>
      <c r="B56" s="30" t="str">
        <f t="shared" si="13"/>
        <v>D</v>
      </c>
      <c r="C56" s="37">
        <f t="shared" si="14"/>
        <v>338</v>
      </c>
      <c r="D56" s="38">
        <f t="shared" si="15"/>
        <v>40067</v>
      </c>
      <c r="E56" s="39" t="str">
        <f t="shared" si="16"/>
        <v>JANNAT BANO</v>
      </c>
      <c r="F56" s="39" t="str">
        <f t="shared" si="17"/>
        <v>BABU KHAN</v>
      </c>
      <c r="G56" s="40">
        <f t="shared" si="18"/>
        <v>714</v>
      </c>
      <c r="H56" s="120" t="str">
        <f t="shared" si="19"/>
        <v/>
      </c>
      <c r="I56" s="123"/>
      <c r="J56" s="124"/>
      <c r="K56" s="129" t="str">
        <f t="shared" si="9"/>
        <v/>
      </c>
      <c r="L56" s="51"/>
      <c r="M56" s="46"/>
      <c r="N56" s="46"/>
      <c r="O56" s="46"/>
      <c r="P56" s="46"/>
      <c r="Q56" s="56"/>
      <c r="R56" s="47"/>
      <c r="S56" s="47"/>
      <c r="T56" s="47"/>
      <c r="U56" s="47"/>
      <c r="V56" s="51"/>
      <c r="W56" s="46"/>
      <c r="X56" s="46"/>
      <c r="Y56" s="46"/>
      <c r="Z56" s="46"/>
      <c r="AA56" s="51"/>
      <c r="AB56" s="46"/>
      <c r="AC56" s="46"/>
      <c r="AD56" s="46"/>
      <c r="AE56" s="51"/>
      <c r="AF56" s="46"/>
      <c r="AG56" s="46"/>
      <c r="AH56" s="46"/>
      <c r="AI56" s="51"/>
      <c r="AJ56" s="46"/>
      <c r="AK56" s="46"/>
      <c r="AL56" s="46"/>
      <c r="AM56" s="1"/>
      <c r="AN56" s="1"/>
      <c r="AO56" s="1"/>
      <c r="AP56" s="1"/>
      <c r="AQ56" s="1"/>
      <c r="BB56" s="201">
        <f t="shared" si="10"/>
        <v>714</v>
      </c>
      <c r="BC56" s="204" t="str">
        <f>IFERROR(IF(G56="","",IF(K56="","",IF(AND(VLOOKUP(G56,Mark,5,0)&gt;85),5,IF(AND(VLOOKUP(G56,Mark,5,0)&gt;75),4,IF(AND(VLOOKUP(G56,Mark,5,0)&gt;=65),3,0)))))+ROUNDUP(SUM(L56:P56)*15%,0),"")</f>
        <v/>
      </c>
      <c r="BD56" s="201" t="str">
        <f>IFERROR(IF(G56="","",IF(K56="","",IF(AND(VLOOKUP(G56,Mark,5,0)&gt;85),5,IF(AND(VLOOKUP(G56,Mark,5,0)&gt;75),4,IF(AND(VLOOKUP(G56,Mark,5,0)&gt;=65),3,0)))))+ROUNDUP(SUM(Q56:U56)*15%,0),"")</f>
        <v/>
      </c>
      <c r="BE56" s="201" t="str">
        <f>IFERROR(IF(G56="","",IF(K56="","",IF(AND(VLOOKUP(G56,Mark,5,0)&gt;85),5,IF(AND(VLOOKUP(G56,Mark,5,0)&gt;75),4,IF(AND(VLOOKUP(G56,Mark,5,0)&gt;=65),3,0)))))+ROUNDUP(SUM(V56:Z56)*15%,0),"")</f>
        <v/>
      </c>
      <c r="BF56" s="201" t="str">
        <f>IFERROR(IF(G56="","",IF(K56="","",IF(AND(VLOOKUP(G56,Mark,5,0)&gt;85),5,IF(AND(VLOOKUP(G56,Mark,5,0)&gt;75),4,IF(AND(VLOOKUP(G56,Mark,5,0)&gt;=65),3,0)))))+ROUNDUP(SUM(AA56:AD56)*15%,0),"")</f>
        <v/>
      </c>
      <c r="BG56" s="201" t="str">
        <f t="shared" si="11"/>
        <v/>
      </c>
      <c r="BH56" s="201" t="str">
        <f t="shared" si="12"/>
        <v/>
      </c>
    </row>
    <row r="57" spans="1:60">
      <c r="A57" s="4">
        <v>51</v>
      </c>
      <c r="B57" s="30" t="str">
        <f t="shared" si="13"/>
        <v>D</v>
      </c>
      <c r="C57" s="37">
        <f t="shared" si="14"/>
        <v>325</v>
      </c>
      <c r="D57" s="38">
        <f t="shared" si="15"/>
        <v>40042</v>
      </c>
      <c r="E57" s="39" t="str">
        <f t="shared" si="16"/>
        <v>JASMIN BANO</v>
      </c>
      <c r="F57" s="39" t="str">
        <f t="shared" si="17"/>
        <v>YASEEN SHAH</v>
      </c>
      <c r="G57" s="40">
        <f t="shared" si="18"/>
        <v>715</v>
      </c>
      <c r="H57" s="120" t="str">
        <f t="shared" si="19"/>
        <v/>
      </c>
      <c r="I57" s="123"/>
      <c r="J57" s="124"/>
      <c r="K57" s="129" t="str">
        <f t="shared" si="9"/>
        <v/>
      </c>
      <c r="L57" s="51"/>
      <c r="M57" s="46"/>
      <c r="N57" s="46"/>
      <c r="O57" s="46"/>
      <c r="P57" s="46"/>
      <c r="Q57" s="56"/>
      <c r="R57" s="47"/>
      <c r="S57" s="47"/>
      <c r="T57" s="47"/>
      <c r="U57" s="47"/>
      <c r="V57" s="51"/>
      <c r="W57" s="46"/>
      <c r="X57" s="46"/>
      <c r="Y57" s="46"/>
      <c r="Z57" s="46"/>
      <c r="AA57" s="51"/>
      <c r="AB57" s="46"/>
      <c r="AC57" s="46"/>
      <c r="AD57" s="46"/>
      <c r="AE57" s="51"/>
      <c r="AF57" s="46"/>
      <c r="AG57" s="46"/>
      <c r="AH57" s="46"/>
      <c r="AI57" s="51"/>
      <c r="AJ57" s="46"/>
      <c r="AK57" s="46"/>
      <c r="AL57" s="46"/>
      <c r="AM57" s="1"/>
      <c r="AN57" s="1"/>
      <c r="AO57" s="1"/>
      <c r="AP57" s="1"/>
      <c r="AQ57" s="1"/>
      <c r="BB57" s="201">
        <f t="shared" si="10"/>
        <v>715</v>
      </c>
      <c r="BC57" s="204" t="str">
        <f>IFERROR(IF(G57="","",IF(K57="","",IF(AND(VLOOKUP(G57,Mark,5,0)&gt;85),5,IF(AND(VLOOKUP(G57,Mark,5,0)&gt;75),4,IF(AND(VLOOKUP(G57,Mark,5,0)&gt;=65),3,0)))))+ROUNDUP(SUM(L57:P57)*15%,0),"")</f>
        <v/>
      </c>
      <c r="BD57" s="201" t="str">
        <f>IFERROR(IF(G57="","",IF(K57="","",IF(AND(VLOOKUP(G57,Mark,5,0)&gt;85),5,IF(AND(VLOOKUP(G57,Mark,5,0)&gt;75),4,IF(AND(VLOOKUP(G57,Mark,5,0)&gt;=65),3,0)))))+ROUNDUP(SUM(Q57:U57)*15%,0),"")</f>
        <v/>
      </c>
      <c r="BE57" s="201" t="str">
        <f>IFERROR(IF(G57="","",IF(K57="","",IF(AND(VLOOKUP(G57,Mark,5,0)&gt;85),5,IF(AND(VLOOKUP(G57,Mark,5,0)&gt;75),4,IF(AND(VLOOKUP(G57,Mark,5,0)&gt;=65),3,0)))))+ROUNDUP(SUM(V57:Z57)*15%,0),"")</f>
        <v/>
      </c>
      <c r="BF57" s="201" t="str">
        <f>IFERROR(IF(G57="","",IF(K57="","",IF(AND(VLOOKUP(G57,Mark,5,0)&gt;85),5,IF(AND(VLOOKUP(G57,Mark,5,0)&gt;75),4,IF(AND(VLOOKUP(G57,Mark,5,0)&gt;=65),3,0)))))+ROUNDUP(SUM(AA57:AD57)*15%,0),"")</f>
        <v/>
      </c>
      <c r="BG57" s="201" t="str">
        <f t="shared" si="11"/>
        <v/>
      </c>
      <c r="BH57" s="201" t="str">
        <f t="shared" si="12"/>
        <v/>
      </c>
    </row>
    <row r="58" spans="1:60">
      <c r="A58" s="4">
        <v>52</v>
      </c>
      <c r="B58" s="30" t="str">
        <f t="shared" si="13"/>
        <v>D</v>
      </c>
      <c r="C58" s="37">
        <f t="shared" si="14"/>
        <v>346</v>
      </c>
      <c r="D58" s="38">
        <f t="shared" si="15"/>
        <v>40361</v>
      </c>
      <c r="E58" s="39" t="str">
        <f t="shared" si="16"/>
        <v>KANCHAN GURJAR</v>
      </c>
      <c r="F58" s="39" t="str">
        <f t="shared" si="17"/>
        <v>DURGA RAM GURJAR</v>
      </c>
      <c r="G58" s="40">
        <f t="shared" si="18"/>
        <v>716</v>
      </c>
      <c r="H58" s="120" t="str">
        <f t="shared" si="19"/>
        <v/>
      </c>
      <c r="I58" s="123"/>
      <c r="J58" s="124"/>
      <c r="K58" s="129" t="str">
        <f t="shared" si="9"/>
        <v/>
      </c>
      <c r="L58" s="51"/>
      <c r="M58" s="46"/>
      <c r="N58" s="46"/>
      <c r="O58" s="46"/>
      <c r="P58" s="46"/>
      <c r="Q58" s="56"/>
      <c r="R58" s="47"/>
      <c r="S58" s="47"/>
      <c r="T58" s="47"/>
      <c r="U58" s="47"/>
      <c r="V58" s="51"/>
      <c r="W58" s="46"/>
      <c r="X58" s="46"/>
      <c r="Y58" s="46"/>
      <c r="Z58" s="46"/>
      <c r="AA58" s="51"/>
      <c r="AB58" s="46"/>
      <c r="AC58" s="46"/>
      <c r="AD58" s="46"/>
      <c r="AE58" s="51"/>
      <c r="AF58" s="46"/>
      <c r="AG58" s="46"/>
      <c r="AH58" s="46"/>
      <c r="AI58" s="51"/>
      <c r="AJ58" s="46"/>
      <c r="AK58" s="46"/>
      <c r="AL58" s="46"/>
      <c r="AM58" s="1"/>
      <c r="AN58" s="1"/>
      <c r="AO58" s="1"/>
      <c r="AP58" s="1"/>
      <c r="AQ58" s="1"/>
      <c r="BB58" s="201">
        <f t="shared" si="10"/>
        <v>716</v>
      </c>
      <c r="BC58" s="204" t="str">
        <f>IFERROR(IF(G58="","",IF(K58="","",IF(AND(VLOOKUP(G58,Mark,5,0)&gt;85),5,IF(AND(VLOOKUP(G58,Mark,5,0)&gt;75),4,IF(AND(VLOOKUP(G58,Mark,5,0)&gt;=65),3,0)))))+ROUNDUP(SUM(L58:P58)*15%,0),"")</f>
        <v/>
      </c>
      <c r="BD58" s="201" t="str">
        <f>IFERROR(IF(G58="","",IF(K58="","",IF(AND(VLOOKUP(G58,Mark,5,0)&gt;85),5,IF(AND(VLOOKUP(G58,Mark,5,0)&gt;75),4,IF(AND(VLOOKUP(G58,Mark,5,0)&gt;=65),3,0)))))+ROUNDUP(SUM(Q58:U58)*15%,0),"")</f>
        <v/>
      </c>
      <c r="BE58" s="201" t="str">
        <f>IFERROR(IF(G58="","",IF(K58="","",IF(AND(VLOOKUP(G58,Mark,5,0)&gt;85),5,IF(AND(VLOOKUP(G58,Mark,5,0)&gt;75),4,IF(AND(VLOOKUP(G58,Mark,5,0)&gt;=65),3,0)))))+ROUNDUP(SUM(V58:Z58)*15%,0),"")</f>
        <v/>
      </c>
      <c r="BF58" s="201" t="str">
        <f>IFERROR(IF(G58="","",IF(K58="","",IF(AND(VLOOKUP(G58,Mark,5,0)&gt;85),5,IF(AND(VLOOKUP(G58,Mark,5,0)&gt;75),4,IF(AND(VLOOKUP(G58,Mark,5,0)&gt;=65),3,0)))))+ROUNDUP(SUM(AA58:AD58)*15%,0),"")</f>
        <v/>
      </c>
      <c r="BG58" s="201" t="str">
        <f t="shared" si="11"/>
        <v/>
      </c>
      <c r="BH58" s="201" t="str">
        <f t="shared" si="12"/>
        <v/>
      </c>
    </row>
    <row r="59" spans="1:60">
      <c r="A59" s="4">
        <v>53</v>
      </c>
      <c r="B59" s="30" t="str">
        <f t="shared" si="13"/>
        <v>D</v>
      </c>
      <c r="C59" s="37">
        <f t="shared" si="14"/>
        <v>849</v>
      </c>
      <c r="D59" s="38">
        <f t="shared" si="15"/>
        <v>39412</v>
      </c>
      <c r="E59" s="39" t="str">
        <f t="shared" si="16"/>
        <v>KRISHPAL SINGH KHICHI</v>
      </c>
      <c r="F59" s="39" t="str">
        <f t="shared" si="17"/>
        <v>RAJU SINGH</v>
      </c>
      <c r="G59" s="40">
        <f t="shared" si="18"/>
        <v>717</v>
      </c>
      <c r="H59" s="120" t="str">
        <f t="shared" si="19"/>
        <v/>
      </c>
      <c r="I59" s="123"/>
      <c r="J59" s="124"/>
      <c r="K59" s="129" t="str">
        <f t="shared" si="9"/>
        <v/>
      </c>
      <c r="L59" s="51"/>
      <c r="M59" s="46"/>
      <c r="N59" s="46"/>
      <c r="O59" s="46"/>
      <c r="P59" s="46"/>
      <c r="Q59" s="56"/>
      <c r="R59" s="47"/>
      <c r="S59" s="47"/>
      <c r="T59" s="47"/>
      <c r="U59" s="47"/>
      <c r="V59" s="51"/>
      <c r="W59" s="46"/>
      <c r="X59" s="46"/>
      <c r="Y59" s="46"/>
      <c r="Z59" s="46"/>
      <c r="AA59" s="51"/>
      <c r="AB59" s="46"/>
      <c r="AC59" s="46"/>
      <c r="AD59" s="46"/>
      <c r="AE59" s="51"/>
      <c r="AF59" s="46"/>
      <c r="AG59" s="46"/>
      <c r="AH59" s="46"/>
      <c r="AI59" s="51"/>
      <c r="AJ59" s="46"/>
      <c r="AK59" s="46"/>
      <c r="AL59" s="46"/>
      <c r="AM59" s="1"/>
      <c r="AN59" s="1"/>
      <c r="AO59" s="1"/>
      <c r="AP59" s="1"/>
      <c r="AQ59" s="1"/>
      <c r="BB59" s="201">
        <f t="shared" si="10"/>
        <v>717</v>
      </c>
      <c r="BC59" s="204" t="str">
        <f>IFERROR(IF(G59="","",IF(K59="","",IF(AND(VLOOKUP(G59,Mark,5,0)&gt;85),5,IF(AND(VLOOKUP(G59,Mark,5,0)&gt;75),4,IF(AND(VLOOKUP(G59,Mark,5,0)&gt;=65),3,0)))))+ROUNDUP(SUM(L59:P59)*15%,0),"")</f>
        <v/>
      </c>
      <c r="BD59" s="201" t="str">
        <f>IFERROR(IF(G59="","",IF(K59="","",IF(AND(VLOOKUP(G59,Mark,5,0)&gt;85),5,IF(AND(VLOOKUP(G59,Mark,5,0)&gt;75),4,IF(AND(VLOOKUP(G59,Mark,5,0)&gt;=65),3,0)))))+ROUNDUP(SUM(Q59:U59)*15%,0),"")</f>
        <v/>
      </c>
      <c r="BE59" s="201" t="str">
        <f>IFERROR(IF(G59="","",IF(K59="","",IF(AND(VLOOKUP(G59,Mark,5,0)&gt;85),5,IF(AND(VLOOKUP(G59,Mark,5,0)&gt;75),4,IF(AND(VLOOKUP(G59,Mark,5,0)&gt;=65),3,0)))))+ROUNDUP(SUM(V59:Z59)*15%,0),"")</f>
        <v/>
      </c>
      <c r="BF59" s="201" t="str">
        <f>IFERROR(IF(G59="","",IF(K59="","",IF(AND(VLOOKUP(G59,Mark,5,0)&gt;85),5,IF(AND(VLOOKUP(G59,Mark,5,0)&gt;75),4,IF(AND(VLOOKUP(G59,Mark,5,0)&gt;=65),3,0)))))+ROUNDUP(SUM(AA59:AD59)*15%,0),"")</f>
        <v/>
      </c>
      <c r="BG59" s="201" t="str">
        <f t="shared" si="11"/>
        <v/>
      </c>
      <c r="BH59" s="201" t="str">
        <f t="shared" si="12"/>
        <v/>
      </c>
    </row>
    <row r="60" spans="1:60">
      <c r="A60" s="4">
        <v>54</v>
      </c>
      <c r="B60" s="30" t="str">
        <f t="shared" si="13"/>
        <v>D</v>
      </c>
      <c r="C60" s="37">
        <f t="shared" si="14"/>
        <v>908</v>
      </c>
      <c r="D60" s="38">
        <f t="shared" si="15"/>
        <v>40175</v>
      </c>
      <c r="E60" s="39" t="str">
        <f t="shared" si="16"/>
        <v>LAKSHITA SOLANKI</v>
      </c>
      <c r="F60" s="39" t="str">
        <f t="shared" si="17"/>
        <v>MOHAN SINGH SOLANKI</v>
      </c>
      <c r="G60" s="40">
        <f t="shared" si="18"/>
        <v>718</v>
      </c>
      <c r="H60" s="120" t="str">
        <f t="shared" si="19"/>
        <v/>
      </c>
      <c r="I60" s="123"/>
      <c r="J60" s="124"/>
      <c r="K60" s="129" t="str">
        <f t="shared" si="9"/>
        <v/>
      </c>
      <c r="L60" s="51"/>
      <c r="M60" s="46"/>
      <c r="N60" s="46"/>
      <c r="O60" s="46"/>
      <c r="P60" s="46"/>
      <c r="Q60" s="56"/>
      <c r="R60" s="47"/>
      <c r="S60" s="47"/>
      <c r="T60" s="47"/>
      <c r="U60" s="47"/>
      <c r="V60" s="51"/>
      <c r="W60" s="46"/>
      <c r="X60" s="46"/>
      <c r="Y60" s="46"/>
      <c r="Z60" s="46"/>
      <c r="AA60" s="51"/>
      <c r="AB60" s="46"/>
      <c r="AC60" s="46"/>
      <c r="AD60" s="46"/>
      <c r="AE60" s="51"/>
      <c r="AF60" s="46"/>
      <c r="AG60" s="46"/>
      <c r="AH60" s="46"/>
      <c r="AI60" s="51"/>
      <c r="AJ60" s="46"/>
      <c r="AK60" s="46"/>
      <c r="AL60" s="46"/>
      <c r="AM60" s="1"/>
      <c r="AN60" s="1"/>
      <c r="AO60" s="1"/>
      <c r="AP60" s="1"/>
      <c r="AQ60" s="1"/>
      <c r="BB60" s="201">
        <f t="shared" si="10"/>
        <v>718</v>
      </c>
      <c r="BC60" s="204" t="str">
        <f>IFERROR(IF(G60="","",IF(K60="","",IF(AND(VLOOKUP(G60,Mark,5,0)&gt;85),5,IF(AND(VLOOKUP(G60,Mark,5,0)&gt;75),4,IF(AND(VLOOKUP(G60,Mark,5,0)&gt;=65),3,0)))))+ROUNDUP(SUM(L60:P60)*15%,0),"")</f>
        <v/>
      </c>
      <c r="BD60" s="201" t="str">
        <f>IFERROR(IF(G60="","",IF(K60="","",IF(AND(VLOOKUP(G60,Mark,5,0)&gt;85),5,IF(AND(VLOOKUP(G60,Mark,5,0)&gt;75),4,IF(AND(VLOOKUP(G60,Mark,5,0)&gt;=65),3,0)))))+ROUNDUP(SUM(Q60:U60)*15%,0),"")</f>
        <v/>
      </c>
      <c r="BE60" s="201" t="str">
        <f>IFERROR(IF(G60="","",IF(K60="","",IF(AND(VLOOKUP(G60,Mark,5,0)&gt;85),5,IF(AND(VLOOKUP(G60,Mark,5,0)&gt;75),4,IF(AND(VLOOKUP(G60,Mark,5,0)&gt;=65),3,0)))))+ROUNDUP(SUM(V60:Z60)*15%,0),"")</f>
        <v/>
      </c>
      <c r="BF60" s="201" t="str">
        <f>IFERROR(IF(G60="","",IF(K60="","",IF(AND(VLOOKUP(G60,Mark,5,0)&gt;85),5,IF(AND(VLOOKUP(G60,Mark,5,0)&gt;75),4,IF(AND(VLOOKUP(G60,Mark,5,0)&gt;=65),3,0)))))+ROUNDUP(SUM(AA60:AD60)*15%,0),"")</f>
        <v/>
      </c>
      <c r="BG60" s="201" t="str">
        <f t="shared" si="11"/>
        <v/>
      </c>
      <c r="BH60" s="201" t="str">
        <f t="shared" si="12"/>
        <v/>
      </c>
    </row>
    <row r="61" spans="1:60">
      <c r="A61" s="4">
        <v>55</v>
      </c>
      <c r="B61" s="30" t="str">
        <f t="shared" si="13"/>
        <v>D</v>
      </c>
      <c r="C61" s="37">
        <f t="shared" si="14"/>
        <v>355</v>
      </c>
      <c r="D61" s="38">
        <f t="shared" si="15"/>
        <v>39614</v>
      </c>
      <c r="E61" s="39" t="str">
        <f t="shared" si="16"/>
        <v>MANISHA BANO</v>
      </c>
      <c r="F61" s="39" t="str">
        <f t="shared" si="17"/>
        <v>DHAGLU KHAN</v>
      </c>
      <c r="G61" s="40">
        <f t="shared" si="18"/>
        <v>719</v>
      </c>
      <c r="H61" s="120" t="str">
        <f t="shared" si="19"/>
        <v/>
      </c>
      <c r="I61" s="123"/>
      <c r="J61" s="124"/>
      <c r="K61" s="129" t="str">
        <f t="shared" si="9"/>
        <v/>
      </c>
      <c r="L61" s="51"/>
      <c r="M61" s="46"/>
      <c r="N61" s="46"/>
      <c r="O61" s="46"/>
      <c r="P61" s="46"/>
      <c r="Q61" s="56"/>
      <c r="R61" s="47"/>
      <c r="S61" s="47"/>
      <c r="T61" s="47"/>
      <c r="U61" s="47"/>
      <c r="V61" s="51"/>
      <c r="W61" s="46"/>
      <c r="X61" s="46"/>
      <c r="Y61" s="46"/>
      <c r="Z61" s="46"/>
      <c r="AA61" s="51"/>
      <c r="AB61" s="46"/>
      <c r="AC61" s="46"/>
      <c r="AD61" s="46"/>
      <c r="AE61" s="51"/>
      <c r="AF61" s="46"/>
      <c r="AG61" s="46"/>
      <c r="AH61" s="46"/>
      <c r="AI61" s="51"/>
      <c r="AJ61" s="46"/>
      <c r="AK61" s="46"/>
      <c r="AL61" s="46"/>
      <c r="AM61" s="1"/>
      <c r="AN61" s="1"/>
      <c r="AO61" s="1"/>
      <c r="AP61" s="1"/>
      <c r="AQ61" s="1"/>
      <c r="BB61" s="201">
        <f t="shared" si="10"/>
        <v>719</v>
      </c>
      <c r="BC61" s="204" t="str">
        <f>IFERROR(IF(G61="","",IF(K61="","",IF(AND(VLOOKUP(G61,Mark,5,0)&gt;85),5,IF(AND(VLOOKUP(G61,Mark,5,0)&gt;75),4,IF(AND(VLOOKUP(G61,Mark,5,0)&gt;=65),3,0)))))+ROUNDUP(SUM(L61:P61)*15%,0),"")</f>
        <v/>
      </c>
      <c r="BD61" s="201" t="str">
        <f>IFERROR(IF(G61="","",IF(K61="","",IF(AND(VLOOKUP(G61,Mark,5,0)&gt;85),5,IF(AND(VLOOKUP(G61,Mark,5,0)&gt;75),4,IF(AND(VLOOKUP(G61,Mark,5,0)&gt;=65),3,0)))))+ROUNDUP(SUM(Q61:U61)*15%,0),"")</f>
        <v/>
      </c>
      <c r="BE61" s="201" t="str">
        <f>IFERROR(IF(G61="","",IF(K61="","",IF(AND(VLOOKUP(G61,Mark,5,0)&gt;85),5,IF(AND(VLOOKUP(G61,Mark,5,0)&gt;75),4,IF(AND(VLOOKUP(G61,Mark,5,0)&gt;=65),3,0)))))+ROUNDUP(SUM(V61:Z61)*15%,0),"")</f>
        <v/>
      </c>
      <c r="BF61" s="201" t="str">
        <f>IFERROR(IF(G61="","",IF(K61="","",IF(AND(VLOOKUP(G61,Mark,5,0)&gt;85),5,IF(AND(VLOOKUP(G61,Mark,5,0)&gt;75),4,IF(AND(VLOOKUP(G61,Mark,5,0)&gt;=65),3,0)))))+ROUNDUP(SUM(AA61:AD61)*15%,0),"")</f>
        <v/>
      </c>
      <c r="BG61" s="201" t="str">
        <f t="shared" si="11"/>
        <v/>
      </c>
      <c r="BH61" s="201" t="str">
        <f t="shared" si="12"/>
        <v/>
      </c>
    </row>
    <row r="62" spans="1:60">
      <c r="A62" s="4">
        <v>56</v>
      </c>
      <c r="B62" s="30" t="str">
        <f t="shared" si="13"/>
        <v>D</v>
      </c>
      <c r="C62" s="37">
        <f t="shared" si="14"/>
        <v>349</v>
      </c>
      <c r="D62" s="38">
        <f t="shared" si="15"/>
        <v>40030</v>
      </c>
      <c r="E62" s="39" t="str">
        <f t="shared" si="16"/>
        <v>MAYA GURJAR</v>
      </c>
      <c r="F62" s="39" t="str">
        <f t="shared" si="17"/>
        <v>SHIV LAL GURJAR</v>
      </c>
      <c r="G62" s="40">
        <f t="shared" si="18"/>
        <v>720</v>
      </c>
      <c r="H62" s="120" t="str">
        <f t="shared" si="19"/>
        <v/>
      </c>
      <c r="I62" s="123"/>
      <c r="J62" s="124"/>
      <c r="K62" s="129" t="str">
        <f t="shared" si="9"/>
        <v/>
      </c>
      <c r="L62" s="51"/>
      <c r="M62" s="46"/>
      <c r="N62" s="46"/>
      <c r="O62" s="46"/>
      <c r="P62" s="46"/>
      <c r="Q62" s="56"/>
      <c r="R62" s="47"/>
      <c r="S62" s="47"/>
      <c r="T62" s="47"/>
      <c r="U62" s="47"/>
      <c r="V62" s="51"/>
      <c r="W62" s="46"/>
      <c r="X62" s="46"/>
      <c r="Y62" s="46"/>
      <c r="Z62" s="46"/>
      <c r="AA62" s="51"/>
      <c r="AB62" s="46"/>
      <c r="AC62" s="46"/>
      <c r="AD62" s="46"/>
      <c r="AE62" s="51"/>
      <c r="AF62" s="46"/>
      <c r="AG62" s="46"/>
      <c r="AH62" s="46"/>
      <c r="AI62" s="51"/>
      <c r="AJ62" s="46"/>
      <c r="AK62" s="46"/>
      <c r="AL62" s="46"/>
      <c r="AM62" s="1"/>
      <c r="AN62" s="1"/>
      <c r="AO62" s="1"/>
      <c r="AP62" s="1"/>
      <c r="AQ62" s="1"/>
      <c r="BB62" s="201">
        <f t="shared" si="10"/>
        <v>720</v>
      </c>
      <c r="BC62" s="204" t="str">
        <f>IFERROR(IF(G62="","",IF(K62="","",IF(AND(VLOOKUP(G62,Mark,5,0)&gt;85),5,IF(AND(VLOOKUP(G62,Mark,5,0)&gt;75),4,IF(AND(VLOOKUP(G62,Mark,5,0)&gt;=65),3,0)))))+ROUNDUP(SUM(L62:P62)*15%,0),"")</f>
        <v/>
      </c>
      <c r="BD62" s="201" t="str">
        <f>IFERROR(IF(G62="","",IF(K62="","",IF(AND(VLOOKUP(G62,Mark,5,0)&gt;85),5,IF(AND(VLOOKUP(G62,Mark,5,0)&gt;75),4,IF(AND(VLOOKUP(G62,Mark,5,0)&gt;=65),3,0)))))+ROUNDUP(SUM(Q62:U62)*15%,0),"")</f>
        <v/>
      </c>
      <c r="BE62" s="201" t="str">
        <f>IFERROR(IF(G62="","",IF(K62="","",IF(AND(VLOOKUP(G62,Mark,5,0)&gt;85),5,IF(AND(VLOOKUP(G62,Mark,5,0)&gt;75),4,IF(AND(VLOOKUP(G62,Mark,5,0)&gt;=65),3,0)))))+ROUNDUP(SUM(V62:Z62)*15%,0),"")</f>
        <v/>
      </c>
      <c r="BF62" s="201" t="str">
        <f>IFERROR(IF(G62="","",IF(K62="","",IF(AND(VLOOKUP(G62,Mark,5,0)&gt;85),5,IF(AND(VLOOKUP(G62,Mark,5,0)&gt;75),4,IF(AND(VLOOKUP(G62,Mark,5,0)&gt;=65),3,0)))))+ROUNDUP(SUM(AA62:AD62)*15%,0),"")</f>
        <v/>
      </c>
      <c r="BG62" s="201" t="str">
        <f t="shared" si="11"/>
        <v/>
      </c>
      <c r="BH62" s="201" t="str">
        <f t="shared" si="12"/>
        <v/>
      </c>
    </row>
    <row r="63" spans="1:60">
      <c r="A63" s="4">
        <v>57</v>
      </c>
      <c r="B63" s="30" t="str">
        <f t="shared" si="13"/>
        <v>D</v>
      </c>
      <c r="C63" s="37">
        <f t="shared" si="14"/>
        <v>894</v>
      </c>
      <c r="D63" s="38">
        <f t="shared" si="15"/>
        <v>39971</v>
      </c>
      <c r="E63" s="39" t="str">
        <f t="shared" si="16"/>
        <v>MOHAMMAD SHAHID</v>
      </c>
      <c r="F63" s="39" t="str">
        <f t="shared" si="17"/>
        <v>SHER MOHAMMAD</v>
      </c>
      <c r="G63" s="40">
        <f t="shared" si="18"/>
        <v>721</v>
      </c>
      <c r="H63" s="120" t="str">
        <f t="shared" si="19"/>
        <v/>
      </c>
      <c r="I63" s="123"/>
      <c r="J63" s="124"/>
      <c r="K63" s="129" t="str">
        <f t="shared" si="9"/>
        <v/>
      </c>
      <c r="L63" s="51"/>
      <c r="M63" s="46"/>
      <c r="N63" s="46"/>
      <c r="O63" s="46"/>
      <c r="P63" s="46"/>
      <c r="Q63" s="56"/>
      <c r="R63" s="47"/>
      <c r="S63" s="47"/>
      <c r="T63" s="47"/>
      <c r="U63" s="47"/>
      <c r="V63" s="51"/>
      <c r="W63" s="46"/>
      <c r="X63" s="46"/>
      <c r="Y63" s="46"/>
      <c r="Z63" s="46"/>
      <c r="AA63" s="51"/>
      <c r="AB63" s="46"/>
      <c r="AC63" s="46"/>
      <c r="AD63" s="46"/>
      <c r="AE63" s="51"/>
      <c r="AF63" s="46"/>
      <c r="AG63" s="46"/>
      <c r="AH63" s="46"/>
      <c r="AI63" s="51"/>
      <c r="AJ63" s="46"/>
      <c r="AK63" s="46"/>
      <c r="AL63" s="46"/>
      <c r="AM63" s="1"/>
      <c r="AN63" s="1"/>
      <c r="AO63" s="1"/>
      <c r="AP63" s="1"/>
      <c r="AQ63" s="1"/>
      <c r="BB63" s="201">
        <f t="shared" si="10"/>
        <v>721</v>
      </c>
      <c r="BC63" s="204" t="str">
        <f>IFERROR(IF(G63="","",IF(K63="","",IF(AND(VLOOKUP(G63,Mark,5,0)&gt;85),5,IF(AND(VLOOKUP(G63,Mark,5,0)&gt;75),4,IF(AND(VLOOKUP(G63,Mark,5,0)&gt;=65),3,0)))))+ROUNDUP(SUM(L63:P63)*15%,0),"")</f>
        <v/>
      </c>
      <c r="BD63" s="201" t="str">
        <f>IFERROR(IF(G63="","",IF(K63="","",IF(AND(VLOOKUP(G63,Mark,5,0)&gt;85),5,IF(AND(VLOOKUP(G63,Mark,5,0)&gt;75),4,IF(AND(VLOOKUP(G63,Mark,5,0)&gt;=65),3,0)))))+ROUNDUP(SUM(Q63:U63)*15%,0),"")</f>
        <v/>
      </c>
      <c r="BE63" s="201" t="str">
        <f>IFERROR(IF(G63="","",IF(K63="","",IF(AND(VLOOKUP(G63,Mark,5,0)&gt;85),5,IF(AND(VLOOKUP(G63,Mark,5,0)&gt;75),4,IF(AND(VLOOKUP(G63,Mark,5,0)&gt;=65),3,0)))))+ROUNDUP(SUM(V63:Z63)*15%,0),"")</f>
        <v/>
      </c>
      <c r="BF63" s="201" t="str">
        <f>IFERROR(IF(G63="","",IF(K63="","",IF(AND(VLOOKUP(G63,Mark,5,0)&gt;85),5,IF(AND(VLOOKUP(G63,Mark,5,0)&gt;75),4,IF(AND(VLOOKUP(G63,Mark,5,0)&gt;=65),3,0)))))+ROUNDUP(SUM(AA63:AD63)*15%,0),"")</f>
        <v/>
      </c>
      <c r="BG63" s="201" t="str">
        <f t="shared" si="11"/>
        <v/>
      </c>
      <c r="BH63" s="201" t="str">
        <f t="shared" si="12"/>
        <v/>
      </c>
    </row>
    <row r="64" spans="1:60">
      <c r="A64" s="4">
        <v>58</v>
      </c>
      <c r="B64" s="30" t="str">
        <f t="shared" si="13"/>
        <v>D</v>
      </c>
      <c r="C64" s="37">
        <f t="shared" si="14"/>
        <v>852</v>
      </c>
      <c r="D64" s="38">
        <f t="shared" si="15"/>
        <v>40117</v>
      </c>
      <c r="E64" s="39" t="str">
        <f t="shared" si="16"/>
        <v>MOHAMMAD SHARIK</v>
      </c>
      <c r="F64" s="39" t="str">
        <f t="shared" si="17"/>
        <v>MOHAMMAD IQBAL</v>
      </c>
      <c r="G64" s="40">
        <f t="shared" si="18"/>
        <v>722</v>
      </c>
      <c r="H64" s="120" t="str">
        <f t="shared" si="19"/>
        <v/>
      </c>
      <c r="I64" s="123"/>
      <c r="J64" s="124"/>
      <c r="K64" s="129" t="str">
        <f t="shared" si="9"/>
        <v/>
      </c>
      <c r="L64" s="51"/>
      <c r="M64" s="46"/>
      <c r="N64" s="46"/>
      <c r="O64" s="46"/>
      <c r="P64" s="46"/>
      <c r="Q64" s="56"/>
      <c r="R64" s="47"/>
      <c r="S64" s="47"/>
      <c r="T64" s="47"/>
      <c r="U64" s="47"/>
      <c r="V64" s="51"/>
      <c r="W64" s="46"/>
      <c r="X64" s="46"/>
      <c r="Y64" s="46"/>
      <c r="Z64" s="46"/>
      <c r="AA64" s="51"/>
      <c r="AB64" s="46"/>
      <c r="AC64" s="46"/>
      <c r="AD64" s="46"/>
      <c r="AE64" s="51"/>
      <c r="AF64" s="46"/>
      <c r="AG64" s="46"/>
      <c r="AH64" s="46"/>
      <c r="AI64" s="51"/>
      <c r="AJ64" s="46"/>
      <c r="AK64" s="46"/>
      <c r="AL64" s="46"/>
      <c r="AM64" s="1"/>
      <c r="AN64" s="1"/>
      <c r="AO64" s="1"/>
      <c r="AP64" s="1"/>
      <c r="AQ64" s="1"/>
      <c r="BB64" s="201">
        <f t="shared" si="10"/>
        <v>722</v>
      </c>
      <c r="BC64" s="204" t="str">
        <f>IFERROR(IF(G64="","",IF(K64="","",IF(AND(VLOOKUP(G64,Mark,5,0)&gt;85),5,IF(AND(VLOOKUP(G64,Mark,5,0)&gt;75),4,IF(AND(VLOOKUP(G64,Mark,5,0)&gt;=65),3,0)))))+ROUNDUP(SUM(L64:P64)*15%,0),"")</f>
        <v/>
      </c>
      <c r="BD64" s="201" t="str">
        <f>IFERROR(IF(G64="","",IF(K64="","",IF(AND(VLOOKUP(G64,Mark,5,0)&gt;85),5,IF(AND(VLOOKUP(G64,Mark,5,0)&gt;75),4,IF(AND(VLOOKUP(G64,Mark,5,0)&gt;=65),3,0)))))+ROUNDUP(SUM(Q64:U64)*15%,0),"")</f>
        <v/>
      </c>
      <c r="BE64" s="201" t="str">
        <f>IFERROR(IF(G64="","",IF(K64="","",IF(AND(VLOOKUP(G64,Mark,5,0)&gt;85),5,IF(AND(VLOOKUP(G64,Mark,5,0)&gt;75),4,IF(AND(VLOOKUP(G64,Mark,5,0)&gt;=65),3,0)))))+ROUNDUP(SUM(V64:Z64)*15%,0),"")</f>
        <v/>
      </c>
      <c r="BF64" s="201" t="str">
        <f>IFERROR(IF(G64="","",IF(K64="","",IF(AND(VLOOKUP(G64,Mark,5,0)&gt;85),5,IF(AND(VLOOKUP(G64,Mark,5,0)&gt;75),4,IF(AND(VLOOKUP(G64,Mark,5,0)&gt;=65),3,0)))))+ROUNDUP(SUM(AA64:AD64)*15%,0),"")</f>
        <v/>
      </c>
      <c r="BG64" s="201" t="str">
        <f t="shared" si="11"/>
        <v/>
      </c>
      <c r="BH64" s="201" t="str">
        <f t="shared" si="12"/>
        <v/>
      </c>
    </row>
    <row r="65" spans="1:60">
      <c r="A65" s="4">
        <v>59</v>
      </c>
      <c r="B65" s="30" t="str">
        <f t="shared" si="13"/>
        <v>D</v>
      </c>
      <c r="C65" s="37">
        <f t="shared" si="14"/>
        <v>320</v>
      </c>
      <c r="D65" s="38">
        <f t="shared" si="15"/>
        <v>39909</v>
      </c>
      <c r="E65" s="39" t="str">
        <f t="shared" si="16"/>
        <v>MOHAMMAD TAUFIQ</v>
      </c>
      <c r="F65" s="39" t="str">
        <f t="shared" si="17"/>
        <v>FAKHRUDDIN</v>
      </c>
      <c r="G65" s="40">
        <f t="shared" si="18"/>
        <v>723</v>
      </c>
      <c r="H65" s="120" t="str">
        <f t="shared" si="19"/>
        <v/>
      </c>
      <c r="I65" s="123"/>
      <c r="J65" s="124"/>
      <c r="K65" s="129" t="str">
        <f t="shared" si="9"/>
        <v/>
      </c>
      <c r="L65" s="51"/>
      <c r="M65" s="46"/>
      <c r="N65" s="46"/>
      <c r="O65" s="46"/>
      <c r="P65" s="46"/>
      <c r="Q65" s="56"/>
      <c r="R65" s="47"/>
      <c r="S65" s="47"/>
      <c r="T65" s="47"/>
      <c r="U65" s="47"/>
      <c r="V65" s="51"/>
      <c r="W65" s="46"/>
      <c r="X65" s="46"/>
      <c r="Y65" s="46"/>
      <c r="Z65" s="46"/>
      <c r="AA65" s="51"/>
      <c r="AB65" s="46"/>
      <c r="AC65" s="46"/>
      <c r="AD65" s="46"/>
      <c r="AE65" s="51"/>
      <c r="AF65" s="46"/>
      <c r="AG65" s="46"/>
      <c r="AH65" s="46"/>
      <c r="AI65" s="51"/>
      <c r="AJ65" s="46"/>
      <c r="AK65" s="46"/>
      <c r="AL65" s="46"/>
      <c r="AM65" s="1"/>
      <c r="AN65" s="1"/>
      <c r="AO65" s="1"/>
      <c r="AP65" s="1"/>
      <c r="AQ65" s="1"/>
      <c r="BB65" s="201">
        <f t="shared" si="10"/>
        <v>723</v>
      </c>
      <c r="BC65" s="204" t="str">
        <f>IFERROR(IF(G65="","",IF(K65="","",IF(AND(VLOOKUP(G65,Mark,5,0)&gt;85),5,IF(AND(VLOOKUP(G65,Mark,5,0)&gt;75),4,IF(AND(VLOOKUP(G65,Mark,5,0)&gt;=65),3,0)))))+ROUNDUP(SUM(L65:P65)*15%,0),"")</f>
        <v/>
      </c>
      <c r="BD65" s="201" t="str">
        <f>IFERROR(IF(G65="","",IF(K65="","",IF(AND(VLOOKUP(G65,Mark,5,0)&gt;85),5,IF(AND(VLOOKUP(G65,Mark,5,0)&gt;75),4,IF(AND(VLOOKUP(G65,Mark,5,0)&gt;=65),3,0)))))+ROUNDUP(SUM(Q65:U65)*15%,0),"")</f>
        <v/>
      </c>
      <c r="BE65" s="201" t="str">
        <f>IFERROR(IF(G65="","",IF(K65="","",IF(AND(VLOOKUP(G65,Mark,5,0)&gt;85),5,IF(AND(VLOOKUP(G65,Mark,5,0)&gt;75),4,IF(AND(VLOOKUP(G65,Mark,5,0)&gt;=65),3,0)))))+ROUNDUP(SUM(V65:Z65)*15%,0),"")</f>
        <v/>
      </c>
      <c r="BF65" s="201" t="str">
        <f>IFERROR(IF(G65="","",IF(K65="","",IF(AND(VLOOKUP(G65,Mark,5,0)&gt;85),5,IF(AND(VLOOKUP(G65,Mark,5,0)&gt;75),4,IF(AND(VLOOKUP(G65,Mark,5,0)&gt;=65),3,0)))))+ROUNDUP(SUM(AA65:AD65)*15%,0),"")</f>
        <v/>
      </c>
      <c r="BG65" s="201" t="str">
        <f t="shared" si="11"/>
        <v/>
      </c>
      <c r="BH65" s="201" t="str">
        <f t="shared" si="12"/>
        <v/>
      </c>
    </row>
    <row r="66" spans="1:60">
      <c r="A66" s="4">
        <v>60</v>
      </c>
      <c r="B66" s="30" t="str">
        <f t="shared" si="13"/>
        <v>D</v>
      </c>
      <c r="C66" s="37">
        <f t="shared" si="14"/>
        <v>412</v>
      </c>
      <c r="D66" s="38">
        <f t="shared" si="15"/>
        <v>39904</v>
      </c>
      <c r="E66" s="39" t="str">
        <f t="shared" si="16"/>
        <v>MONIKA BAGRI</v>
      </c>
      <c r="F66" s="39" t="str">
        <f t="shared" si="17"/>
        <v>RAJU RAM BAGRI</v>
      </c>
      <c r="G66" s="40">
        <f t="shared" si="18"/>
        <v>724</v>
      </c>
      <c r="H66" s="120" t="str">
        <f t="shared" si="19"/>
        <v/>
      </c>
      <c r="I66" s="123"/>
      <c r="J66" s="124"/>
      <c r="K66" s="129" t="str">
        <f t="shared" si="9"/>
        <v/>
      </c>
      <c r="L66" s="51"/>
      <c r="M66" s="46"/>
      <c r="N66" s="46"/>
      <c r="O66" s="46"/>
      <c r="P66" s="46"/>
      <c r="Q66" s="56"/>
      <c r="R66" s="47"/>
      <c r="S66" s="47"/>
      <c r="T66" s="47"/>
      <c r="U66" s="47"/>
      <c r="V66" s="51"/>
      <c r="W66" s="46"/>
      <c r="X66" s="46"/>
      <c r="Y66" s="46"/>
      <c r="Z66" s="46"/>
      <c r="AA66" s="51"/>
      <c r="AB66" s="46"/>
      <c r="AC66" s="46"/>
      <c r="AD66" s="46"/>
      <c r="AE66" s="51"/>
      <c r="AF66" s="46"/>
      <c r="AG66" s="46"/>
      <c r="AH66" s="46"/>
      <c r="AI66" s="51"/>
      <c r="AJ66" s="46"/>
      <c r="AK66" s="46"/>
      <c r="AL66" s="46"/>
      <c r="AM66" s="1"/>
      <c r="AN66" s="1"/>
      <c r="AO66" s="1"/>
      <c r="AP66" s="1"/>
      <c r="AQ66" s="1"/>
      <c r="BB66" s="201">
        <f t="shared" si="10"/>
        <v>724</v>
      </c>
      <c r="BC66" s="204" t="str">
        <f>IFERROR(IF(G66="","",IF(K66="","",IF(AND(VLOOKUP(G66,Mark,5,0)&gt;85),5,IF(AND(VLOOKUP(G66,Mark,5,0)&gt;75),4,IF(AND(VLOOKUP(G66,Mark,5,0)&gt;=65),3,0)))))+ROUNDUP(SUM(L66:P66)*15%,0),"")</f>
        <v/>
      </c>
      <c r="BD66" s="201" t="str">
        <f>IFERROR(IF(G66="","",IF(K66="","",IF(AND(VLOOKUP(G66,Mark,5,0)&gt;85),5,IF(AND(VLOOKUP(G66,Mark,5,0)&gt;75),4,IF(AND(VLOOKUP(G66,Mark,5,0)&gt;=65),3,0)))))+ROUNDUP(SUM(Q66:U66)*15%,0),"")</f>
        <v/>
      </c>
      <c r="BE66" s="201" t="str">
        <f>IFERROR(IF(G66="","",IF(K66="","",IF(AND(VLOOKUP(G66,Mark,5,0)&gt;85),5,IF(AND(VLOOKUP(G66,Mark,5,0)&gt;75),4,IF(AND(VLOOKUP(G66,Mark,5,0)&gt;=65),3,0)))))+ROUNDUP(SUM(V66:Z66)*15%,0),"")</f>
        <v/>
      </c>
      <c r="BF66" s="201" t="str">
        <f>IFERROR(IF(G66="","",IF(K66="","",IF(AND(VLOOKUP(G66,Mark,5,0)&gt;85),5,IF(AND(VLOOKUP(G66,Mark,5,0)&gt;75),4,IF(AND(VLOOKUP(G66,Mark,5,0)&gt;=65),3,0)))))+ROUNDUP(SUM(AA66:AD66)*15%,0),"")</f>
        <v/>
      </c>
      <c r="BG66" s="201" t="str">
        <f t="shared" si="11"/>
        <v/>
      </c>
      <c r="BH66" s="201" t="str">
        <f t="shared" si="12"/>
        <v/>
      </c>
    </row>
    <row r="67" spans="1:60">
      <c r="A67" s="4">
        <v>61</v>
      </c>
      <c r="B67" s="30" t="str">
        <f t="shared" si="13"/>
        <v>D</v>
      </c>
      <c r="C67" s="37">
        <f t="shared" si="14"/>
        <v>333</v>
      </c>
      <c r="D67" s="38">
        <f t="shared" si="15"/>
        <v>40050</v>
      </c>
      <c r="E67" s="39" t="str">
        <f t="shared" si="16"/>
        <v>MUSKAN BANO</v>
      </c>
      <c r="F67" s="39" t="str">
        <f t="shared" si="17"/>
        <v>RAFIQ MOHAMMAD</v>
      </c>
      <c r="G67" s="40">
        <f t="shared" si="18"/>
        <v>725</v>
      </c>
      <c r="H67" s="120" t="str">
        <f t="shared" si="19"/>
        <v/>
      </c>
      <c r="I67" s="123"/>
      <c r="J67" s="124"/>
      <c r="K67" s="129" t="str">
        <f t="shared" si="9"/>
        <v/>
      </c>
      <c r="L67" s="51"/>
      <c r="M67" s="46"/>
      <c r="N67" s="46"/>
      <c r="O67" s="46"/>
      <c r="P67" s="46"/>
      <c r="Q67" s="56"/>
      <c r="R67" s="47"/>
      <c r="S67" s="47"/>
      <c r="T67" s="47"/>
      <c r="U67" s="47"/>
      <c r="V67" s="51"/>
      <c r="W67" s="46"/>
      <c r="X67" s="46"/>
      <c r="Y67" s="46"/>
      <c r="Z67" s="46"/>
      <c r="AA67" s="51"/>
      <c r="AB67" s="46"/>
      <c r="AC67" s="46"/>
      <c r="AD67" s="46"/>
      <c r="AE67" s="51"/>
      <c r="AF67" s="46"/>
      <c r="AG67" s="46"/>
      <c r="AH67" s="46"/>
      <c r="AI67" s="51"/>
      <c r="AJ67" s="46"/>
      <c r="AK67" s="46"/>
      <c r="AL67" s="46"/>
      <c r="AM67" s="1"/>
      <c r="AN67" s="1"/>
      <c r="AO67" s="1"/>
      <c r="AP67" s="1"/>
      <c r="AQ67" s="1"/>
      <c r="BB67" s="201">
        <f t="shared" si="10"/>
        <v>725</v>
      </c>
      <c r="BC67" s="204" t="str">
        <f>IFERROR(IF(G67="","",IF(K67="","",IF(AND(VLOOKUP(G67,Mark,5,0)&gt;85),5,IF(AND(VLOOKUP(G67,Mark,5,0)&gt;75),4,IF(AND(VLOOKUP(G67,Mark,5,0)&gt;=65),3,0)))))+ROUNDUP(SUM(L67:P67)*15%,0),"")</f>
        <v/>
      </c>
      <c r="BD67" s="201" t="str">
        <f>IFERROR(IF(G67="","",IF(K67="","",IF(AND(VLOOKUP(G67,Mark,5,0)&gt;85),5,IF(AND(VLOOKUP(G67,Mark,5,0)&gt;75),4,IF(AND(VLOOKUP(G67,Mark,5,0)&gt;=65),3,0)))))+ROUNDUP(SUM(Q67:U67)*15%,0),"")</f>
        <v/>
      </c>
      <c r="BE67" s="201" t="str">
        <f>IFERROR(IF(G67="","",IF(K67="","",IF(AND(VLOOKUP(G67,Mark,5,0)&gt;85),5,IF(AND(VLOOKUP(G67,Mark,5,0)&gt;75),4,IF(AND(VLOOKUP(G67,Mark,5,0)&gt;=65),3,0)))))+ROUNDUP(SUM(V67:Z67)*15%,0),"")</f>
        <v/>
      </c>
      <c r="BF67" s="201" t="str">
        <f>IFERROR(IF(G67="","",IF(K67="","",IF(AND(VLOOKUP(G67,Mark,5,0)&gt;85),5,IF(AND(VLOOKUP(G67,Mark,5,0)&gt;75),4,IF(AND(VLOOKUP(G67,Mark,5,0)&gt;=65),3,0)))))+ROUNDUP(SUM(AA67:AD67)*15%,0),"")</f>
        <v/>
      </c>
      <c r="BG67" s="201" t="str">
        <f t="shared" si="11"/>
        <v/>
      </c>
      <c r="BH67" s="201" t="str">
        <f t="shared" si="12"/>
        <v/>
      </c>
    </row>
    <row r="68" spans="1:60">
      <c r="A68" s="4">
        <v>62</v>
      </c>
      <c r="B68" s="30" t="str">
        <f t="shared" si="13"/>
        <v>D</v>
      </c>
      <c r="C68" s="37">
        <f t="shared" si="14"/>
        <v>519</v>
      </c>
      <c r="D68" s="38">
        <f t="shared" si="15"/>
        <v>39758</v>
      </c>
      <c r="E68" s="39" t="str">
        <f t="shared" si="16"/>
        <v>NASEEMA</v>
      </c>
      <c r="F68" s="39" t="str">
        <f t="shared" si="17"/>
        <v>BABU KHAN</v>
      </c>
      <c r="G68" s="40">
        <f t="shared" si="18"/>
        <v>726</v>
      </c>
      <c r="H68" s="120" t="str">
        <f t="shared" si="19"/>
        <v/>
      </c>
      <c r="I68" s="123"/>
      <c r="J68" s="124"/>
      <c r="K68" s="129" t="str">
        <f t="shared" si="9"/>
        <v/>
      </c>
      <c r="L68" s="51"/>
      <c r="M68" s="46"/>
      <c r="N68" s="46"/>
      <c r="O68" s="46"/>
      <c r="P68" s="46"/>
      <c r="Q68" s="56"/>
      <c r="R68" s="47"/>
      <c r="S68" s="47"/>
      <c r="T68" s="47"/>
      <c r="U68" s="47"/>
      <c r="V68" s="51"/>
      <c r="W68" s="46"/>
      <c r="X68" s="46"/>
      <c r="Y68" s="46"/>
      <c r="Z68" s="46"/>
      <c r="AA68" s="51"/>
      <c r="AB68" s="46"/>
      <c r="AC68" s="46"/>
      <c r="AD68" s="46"/>
      <c r="AE68" s="51"/>
      <c r="AF68" s="46"/>
      <c r="AG68" s="46"/>
      <c r="AH68" s="46"/>
      <c r="AI68" s="51"/>
      <c r="AJ68" s="46"/>
      <c r="AK68" s="46"/>
      <c r="AL68" s="46"/>
      <c r="AM68" s="1"/>
      <c r="AN68" s="1"/>
      <c r="AO68" s="1"/>
      <c r="AP68" s="1"/>
      <c r="AQ68" s="1"/>
      <c r="BB68" s="201">
        <f t="shared" si="10"/>
        <v>726</v>
      </c>
      <c r="BC68" s="204" t="str">
        <f>IFERROR(IF(G68="","",IF(K68="","",IF(AND(VLOOKUP(G68,Mark,5,0)&gt;85),5,IF(AND(VLOOKUP(G68,Mark,5,0)&gt;75),4,IF(AND(VLOOKUP(G68,Mark,5,0)&gt;=65),3,0)))))+ROUNDUP(SUM(L68:P68)*15%,0),"")</f>
        <v/>
      </c>
      <c r="BD68" s="201" t="str">
        <f>IFERROR(IF(G68="","",IF(K68="","",IF(AND(VLOOKUP(G68,Mark,5,0)&gt;85),5,IF(AND(VLOOKUP(G68,Mark,5,0)&gt;75),4,IF(AND(VLOOKUP(G68,Mark,5,0)&gt;=65),3,0)))))+ROUNDUP(SUM(Q68:U68)*15%,0),"")</f>
        <v/>
      </c>
      <c r="BE68" s="201" t="str">
        <f>IFERROR(IF(G68="","",IF(K68="","",IF(AND(VLOOKUP(G68,Mark,5,0)&gt;85),5,IF(AND(VLOOKUP(G68,Mark,5,0)&gt;75),4,IF(AND(VLOOKUP(G68,Mark,5,0)&gt;=65),3,0)))))+ROUNDUP(SUM(V68:Z68)*15%,0),"")</f>
        <v/>
      </c>
      <c r="BF68" s="201" t="str">
        <f>IFERROR(IF(G68="","",IF(K68="","",IF(AND(VLOOKUP(G68,Mark,5,0)&gt;85),5,IF(AND(VLOOKUP(G68,Mark,5,0)&gt;75),4,IF(AND(VLOOKUP(G68,Mark,5,0)&gt;=65),3,0)))))+ROUNDUP(SUM(AA68:AD68)*15%,0),"")</f>
        <v/>
      </c>
      <c r="BG68" s="201" t="str">
        <f t="shared" si="11"/>
        <v/>
      </c>
      <c r="BH68" s="201" t="str">
        <f t="shared" si="12"/>
        <v/>
      </c>
    </row>
    <row r="69" spans="1:60">
      <c r="A69" s="4">
        <v>63</v>
      </c>
      <c r="B69" s="30" t="str">
        <f t="shared" si="13"/>
        <v>D</v>
      </c>
      <c r="C69" s="37">
        <f t="shared" si="14"/>
        <v>847</v>
      </c>
      <c r="D69" s="38">
        <f t="shared" si="15"/>
        <v>39780</v>
      </c>
      <c r="E69" s="39" t="str">
        <f t="shared" si="16"/>
        <v>NILAM</v>
      </c>
      <c r="F69" s="39" t="str">
        <f t="shared" si="17"/>
        <v>PARAS MAL GEHLOT</v>
      </c>
      <c r="G69" s="40">
        <f t="shared" si="18"/>
        <v>727</v>
      </c>
      <c r="H69" s="120" t="str">
        <f t="shared" si="19"/>
        <v/>
      </c>
      <c r="I69" s="123"/>
      <c r="J69" s="124"/>
      <c r="K69" s="129" t="str">
        <f t="shared" si="9"/>
        <v/>
      </c>
      <c r="L69" s="51"/>
      <c r="M69" s="46"/>
      <c r="N69" s="46"/>
      <c r="O69" s="46"/>
      <c r="P69" s="46"/>
      <c r="Q69" s="56"/>
      <c r="R69" s="47"/>
      <c r="S69" s="47"/>
      <c r="T69" s="47"/>
      <c r="U69" s="47"/>
      <c r="V69" s="51"/>
      <c r="W69" s="46"/>
      <c r="X69" s="46"/>
      <c r="Y69" s="46"/>
      <c r="Z69" s="46"/>
      <c r="AA69" s="51"/>
      <c r="AB69" s="46"/>
      <c r="AC69" s="46"/>
      <c r="AD69" s="46"/>
      <c r="AE69" s="51"/>
      <c r="AF69" s="46"/>
      <c r="AG69" s="46"/>
      <c r="AH69" s="46"/>
      <c r="AI69" s="51"/>
      <c r="AJ69" s="46"/>
      <c r="AK69" s="46"/>
      <c r="AL69" s="46"/>
      <c r="AM69" s="1"/>
      <c r="AN69" s="1"/>
      <c r="AO69" s="1"/>
      <c r="AP69" s="1"/>
      <c r="AQ69" s="1"/>
      <c r="BB69" s="201">
        <f t="shared" si="10"/>
        <v>727</v>
      </c>
      <c r="BC69" s="204" t="str">
        <f>IFERROR(IF(G69="","",IF(K69="","",IF(AND(VLOOKUP(G69,Mark,5,0)&gt;85),5,IF(AND(VLOOKUP(G69,Mark,5,0)&gt;75),4,IF(AND(VLOOKUP(G69,Mark,5,0)&gt;=65),3,0)))))+ROUNDUP(SUM(L69:P69)*15%,0),"")</f>
        <v/>
      </c>
      <c r="BD69" s="201" t="str">
        <f>IFERROR(IF(G69="","",IF(K69="","",IF(AND(VLOOKUP(G69,Mark,5,0)&gt;85),5,IF(AND(VLOOKUP(G69,Mark,5,0)&gt;75),4,IF(AND(VLOOKUP(G69,Mark,5,0)&gt;=65),3,0)))))+ROUNDUP(SUM(Q69:U69)*15%,0),"")</f>
        <v/>
      </c>
      <c r="BE69" s="201" t="str">
        <f>IFERROR(IF(G69="","",IF(K69="","",IF(AND(VLOOKUP(G69,Mark,5,0)&gt;85),5,IF(AND(VLOOKUP(G69,Mark,5,0)&gt;75),4,IF(AND(VLOOKUP(G69,Mark,5,0)&gt;=65),3,0)))))+ROUNDUP(SUM(V69:Z69)*15%,0),"")</f>
        <v/>
      </c>
      <c r="BF69" s="201" t="str">
        <f>IFERROR(IF(G69="","",IF(K69="","",IF(AND(VLOOKUP(G69,Mark,5,0)&gt;85),5,IF(AND(VLOOKUP(G69,Mark,5,0)&gt;75),4,IF(AND(VLOOKUP(G69,Mark,5,0)&gt;=65),3,0)))))+ROUNDUP(SUM(AA69:AD69)*15%,0),"")</f>
        <v/>
      </c>
      <c r="BG69" s="201" t="str">
        <f t="shared" si="11"/>
        <v/>
      </c>
      <c r="BH69" s="201" t="str">
        <f t="shared" si="12"/>
        <v/>
      </c>
    </row>
    <row r="70" spans="1:60">
      <c r="A70" s="4">
        <v>64</v>
      </c>
      <c r="B70" s="30" t="str">
        <f t="shared" si="13"/>
        <v>D</v>
      </c>
      <c r="C70" s="37">
        <f t="shared" si="14"/>
        <v>848</v>
      </c>
      <c r="D70" s="38">
        <f t="shared" si="15"/>
        <v>40123</v>
      </c>
      <c r="E70" s="39" t="str">
        <f t="shared" si="16"/>
        <v>PRINCE CHOUHAN</v>
      </c>
      <c r="F70" s="39" t="str">
        <f t="shared" si="17"/>
        <v>LAXMI CHAND MALI</v>
      </c>
      <c r="G70" s="40">
        <f t="shared" si="18"/>
        <v>728</v>
      </c>
      <c r="H70" s="120" t="str">
        <f t="shared" si="19"/>
        <v/>
      </c>
      <c r="I70" s="123"/>
      <c r="J70" s="124"/>
      <c r="K70" s="129" t="str">
        <f t="shared" si="9"/>
        <v/>
      </c>
      <c r="L70" s="51"/>
      <c r="M70" s="46"/>
      <c r="N70" s="46"/>
      <c r="O70" s="46"/>
      <c r="P70" s="46"/>
      <c r="Q70" s="56"/>
      <c r="R70" s="47"/>
      <c r="S70" s="47"/>
      <c r="T70" s="47"/>
      <c r="U70" s="47"/>
      <c r="V70" s="51"/>
      <c r="W70" s="46"/>
      <c r="X70" s="46"/>
      <c r="Y70" s="46"/>
      <c r="Z70" s="46"/>
      <c r="AA70" s="51"/>
      <c r="AB70" s="46"/>
      <c r="AC70" s="46"/>
      <c r="AD70" s="46"/>
      <c r="AE70" s="51"/>
      <c r="AF70" s="46"/>
      <c r="AG70" s="46"/>
      <c r="AH70" s="46"/>
      <c r="AI70" s="51"/>
      <c r="AJ70" s="46"/>
      <c r="AK70" s="46"/>
      <c r="AL70" s="46"/>
      <c r="AM70" s="1"/>
      <c r="AN70" s="1"/>
      <c r="AO70" s="1"/>
      <c r="AP70" s="1"/>
      <c r="AQ70" s="1"/>
      <c r="BB70" s="201">
        <f t="shared" si="10"/>
        <v>728</v>
      </c>
      <c r="BC70" s="204" t="str">
        <f>IFERROR(IF(G70="","",IF(K70="","",IF(AND(VLOOKUP(G70,Mark,5,0)&gt;85),5,IF(AND(VLOOKUP(G70,Mark,5,0)&gt;75),4,IF(AND(VLOOKUP(G70,Mark,5,0)&gt;=65),3,0)))))+ROUNDUP(SUM(L70:P70)*15%,0),"")</f>
        <v/>
      </c>
      <c r="BD70" s="201" t="str">
        <f>IFERROR(IF(G70="","",IF(K70="","",IF(AND(VLOOKUP(G70,Mark,5,0)&gt;85),5,IF(AND(VLOOKUP(G70,Mark,5,0)&gt;75),4,IF(AND(VLOOKUP(G70,Mark,5,0)&gt;=65),3,0)))))+ROUNDUP(SUM(Q70:U70)*15%,0),"")</f>
        <v/>
      </c>
      <c r="BE70" s="201" t="str">
        <f>IFERROR(IF(G70="","",IF(K70="","",IF(AND(VLOOKUP(G70,Mark,5,0)&gt;85),5,IF(AND(VLOOKUP(G70,Mark,5,0)&gt;75),4,IF(AND(VLOOKUP(G70,Mark,5,0)&gt;=65),3,0)))))+ROUNDUP(SUM(V70:Z70)*15%,0),"")</f>
        <v/>
      </c>
      <c r="BF70" s="201" t="str">
        <f>IFERROR(IF(G70="","",IF(K70="","",IF(AND(VLOOKUP(G70,Mark,5,0)&gt;85),5,IF(AND(VLOOKUP(G70,Mark,5,0)&gt;75),4,IF(AND(VLOOKUP(G70,Mark,5,0)&gt;=65),3,0)))))+ROUNDUP(SUM(AA70:AD70)*15%,0),"")</f>
        <v/>
      </c>
      <c r="BG70" s="201" t="str">
        <f t="shared" si="11"/>
        <v/>
      </c>
      <c r="BH70" s="201" t="str">
        <f t="shared" si="12"/>
        <v/>
      </c>
    </row>
    <row r="71" spans="1:60">
      <c r="A71" s="4">
        <v>65</v>
      </c>
      <c r="B71" s="30" t="str">
        <f t="shared" ref="B71:B102" si="20">IFERROR(VLOOKUP(A71,Name1,3,0),"")</f>
        <v>D</v>
      </c>
      <c r="C71" s="37">
        <f t="shared" ref="C71:C102" si="21">IFERROR(VLOOKUP(A71,Name1,4,0),"")</f>
        <v>909</v>
      </c>
      <c r="D71" s="38">
        <f t="shared" ref="D71:D102" si="22">IFERROR(VLOOKUP(A71,Name1,11,0),"")</f>
        <v>39875</v>
      </c>
      <c r="E71" s="39" t="str">
        <f t="shared" ref="E71:E102" si="23">IFERROR(VLOOKUP(A71,Name1,6,0),"")</f>
        <v>PRINCE DAGDI</v>
      </c>
      <c r="F71" s="39" t="str">
        <f t="shared" ref="F71:F102" si="24">IFERROR(VLOOKUP(A71,Name1,8,0),"")</f>
        <v>ASHOK KUMAR</v>
      </c>
      <c r="G71" s="40">
        <f t="shared" ref="G71:G102" si="25">IFERROR(VLOOKUP(A71,Name1,12,0),"")</f>
        <v>729</v>
      </c>
      <c r="H71" s="120" t="str">
        <f t="shared" ref="H71:H102" si="26">IFERROR(VLOOKUP(A71,Name1,13,0),"")</f>
        <v/>
      </c>
      <c r="I71" s="123"/>
      <c r="J71" s="124"/>
      <c r="K71" s="129" t="str">
        <f t="shared" si="9"/>
        <v/>
      </c>
      <c r="L71" s="51"/>
      <c r="M71" s="46"/>
      <c r="N71" s="46"/>
      <c r="O71" s="46"/>
      <c r="P71" s="46"/>
      <c r="Q71" s="56"/>
      <c r="R71" s="47"/>
      <c r="S71" s="47"/>
      <c r="T71" s="47"/>
      <c r="U71" s="47"/>
      <c r="V71" s="51"/>
      <c r="W71" s="46"/>
      <c r="X71" s="46"/>
      <c r="Y71" s="46"/>
      <c r="Z71" s="46"/>
      <c r="AA71" s="51"/>
      <c r="AB71" s="46"/>
      <c r="AC71" s="46"/>
      <c r="AD71" s="46"/>
      <c r="AE71" s="51"/>
      <c r="AF71" s="46"/>
      <c r="AG71" s="46"/>
      <c r="AH71" s="46"/>
      <c r="AI71" s="51"/>
      <c r="AJ71" s="46"/>
      <c r="AK71" s="46"/>
      <c r="AL71" s="46"/>
      <c r="AM71" s="1"/>
      <c r="AN71" s="1"/>
      <c r="AO71" s="1"/>
      <c r="AP71" s="1"/>
      <c r="AQ71" s="1"/>
      <c r="BB71" s="201">
        <f t="shared" si="10"/>
        <v>729</v>
      </c>
      <c r="BC71" s="204" t="str">
        <f>IFERROR(IF(G71="","",IF(K71="","",IF(AND(VLOOKUP(G71,Mark,5,0)&gt;85),5,IF(AND(VLOOKUP(G71,Mark,5,0)&gt;75),4,IF(AND(VLOOKUP(G71,Mark,5,0)&gt;=65),3,0)))))+ROUNDUP(SUM(L71:P71)*15%,0),"")</f>
        <v/>
      </c>
      <c r="BD71" s="201" t="str">
        <f>IFERROR(IF(G71="","",IF(K71="","",IF(AND(VLOOKUP(G71,Mark,5,0)&gt;85),5,IF(AND(VLOOKUP(G71,Mark,5,0)&gt;75),4,IF(AND(VLOOKUP(G71,Mark,5,0)&gt;=65),3,0)))))+ROUNDUP(SUM(Q71:U71)*15%,0),"")</f>
        <v/>
      </c>
      <c r="BE71" s="201" t="str">
        <f>IFERROR(IF(G71="","",IF(K71="","",IF(AND(VLOOKUP(G71,Mark,5,0)&gt;85),5,IF(AND(VLOOKUP(G71,Mark,5,0)&gt;75),4,IF(AND(VLOOKUP(G71,Mark,5,0)&gt;=65),3,0)))))+ROUNDUP(SUM(V71:Z71)*15%,0),"")</f>
        <v/>
      </c>
      <c r="BF71" s="201" t="str">
        <f>IFERROR(IF(G71="","",IF(K71="","",IF(AND(VLOOKUP(G71,Mark,5,0)&gt;85),5,IF(AND(VLOOKUP(G71,Mark,5,0)&gt;75),4,IF(AND(VLOOKUP(G71,Mark,5,0)&gt;=65),3,0)))))+ROUNDUP(SUM(AA71:AD71)*15%,0),"")</f>
        <v/>
      </c>
      <c r="BG71" s="201" t="str">
        <f t="shared" si="11"/>
        <v/>
      </c>
      <c r="BH71" s="201" t="str">
        <f t="shared" si="12"/>
        <v/>
      </c>
    </row>
    <row r="72" spans="1:60">
      <c r="A72" s="4">
        <v>66</v>
      </c>
      <c r="B72" s="30" t="str">
        <f t="shared" si="20"/>
        <v>D</v>
      </c>
      <c r="C72" s="37">
        <f t="shared" si="21"/>
        <v>323</v>
      </c>
      <c r="D72" s="38">
        <f t="shared" si="22"/>
        <v>40363</v>
      </c>
      <c r="E72" s="39" t="str">
        <f t="shared" si="23"/>
        <v>RAVI KUMAR JALWANIYA</v>
      </c>
      <c r="F72" s="39" t="str">
        <f t="shared" si="24"/>
        <v>NARAYAN LAL</v>
      </c>
      <c r="G72" s="40">
        <f t="shared" si="25"/>
        <v>731</v>
      </c>
      <c r="H72" s="120" t="str">
        <f t="shared" si="26"/>
        <v/>
      </c>
      <c r="I72" s="123"/>
      <c r="J72" s="124"/>
      <c r="K72" s="129" t="str">
        <f t="shared" ref="K72:K135" si="27">IFERROR(IF(I72="","",IF(J72="","",SUM(J72/I72*100,0))),"")</f>
        <v/>
      </c>
      <c r="L72" s="51"/>
      <c r="M72" s="46"/>
      <c r="N72" s="46"/>
      <c r="O72" s="46"/>
      <c r="P72" s="46"/>
      <c r="Q72" s="56"/>
      <c r="R72" s="47"/>
      <c r="S72" s="47"/>
      <c r="T72" s="47"/>
      <c r="U72" s="47"/>
      <c r="V72" s="51"/>
      <c r="W72" s="46"/>
      <c r="X72" s="46"/>
      <c r="Y72" s="46"/>
      <c r="Z72" s="46"/>
      <c r="AA72" s="51"/>
      <c r="AB72" s="46"/>
      <c r="AC72" s="46"/>
      <c r="AD72" s="46"/>
      <c r="AE72" s="51"/>
      <c r="AF72" s="46"/>
      <c r="AG72" s="46"/>
      <c r="AH72" s="46"/>
      <c r="AI72" s="51"/>
      <c r="AJ72" s="46"/>
      <c r="AK72" s="46"/>
      <c r="AL72" s="46"/>
      <c r="AM72" s="1"/>
      <c r="AN72" s="1"/>
      <c r="AO72" s="1"/>
      <c r="AP72" s="1"/>
      <c r="AQ72" s="1"/>
      <c r="BB72" s="201">
        <f t="shared" ref="BB72:BB135" si="28">G72</f>
        <v>731</v>
      </c>
      <c r="BC72" s="204" t="str">
        <f>IFERROR(IF(G72="","",IF(K72="","",IF(AND(VLOOKUP(G72,Mark,5,0)&gt;85),5,IF(AND(VLOOKUP(G72,Mark,5,0)&gt;75),4,IF(AND(VLOOKUP(G72,Mark,5,0)&gt;=65),3,0)))))+ROUNDUP(SUM(L72:P72)*15%,0),"")</f>
        <v/>
      </c>
      <c r="BD72" s="201" t="str">
        <f>IFERROR(IF(G72="","",IF(K72="","",IF(AND(VLOOKUP(G72,Mark,5,0)&gt;85),5,IF(AND(VLOOKUP(G72,Mark,5,0)&gt;75),4,IF(AND(VLOOKUP(G72,Mark,5,0)&gt;=65),3,0)))))+ROUNDUP(SUM(Q72:U72)*15%,0),"")</f>
        <v/>
      </c>
      <c r="BE72" s="201" t="str">
        <f>IFERROR(IF(G72="","",IF(K72="","",IF(AND(VLOOKUP(G72,Mark,5,0)&gt;85),5,IF(AND(VLOOKUP(G72,Mark,5,0)&gt;75),4,IF(AND(VLOOKUP(G72,Mark,5,0)&gt;=65),3,0)))))+ROUNDUP(SUM(V72:Z72)*15%,0),"")</f>
        <v/>
      </c>
      <c r="BF72" s="201" t="str">
        <f>IFERROR(IF(G72="","",IF(K72="","",IF(AND(VLOOKUP(G72,Mark,5,0)&gt;85),5,IF(AND(VLOOKUP(G72,Mark,5,0)&gt;75),4,IF(AND(VLOOKUP(G72,Mark,5,0)&gt;=65),3,0)))))+ROUNDUP(SUM(AA72:AD72)*15%,0),"")</f>
        <v/>
      </c>
      <c r="BG72" s="201" t="str">
        <f t="shared" ref="BG72:BG135" si="29">IFERROR(IF(G72="","",IF(K72="","",IF(AND(VLOOKUP(G72,Mark,5,0)&gt;85),5,IF(AND(VLOOKUP(G72,Mark,5,0)&gt;75),4,IF(AND(VLOOKUP(G72,Mark,5,0)&gt;=65),3,0)))))+ROUNDUP(SUM(AE72:AH72)*15%,0),"")</f>
        <v/>
      </c>
      <c r="BH72" s="201" t="str">
        <f t="shared" ref="BH72:BH135" si="30">IFERROR(IF(G72="","",IF(K72="","",IF(AND(VLOOKUP(G72,Mark,5,0)&gt;85),5,IF(AND(VLOOKUP(G72,Mark,5,0)&gt;75),4,IF(AND(VLOOKUP(G72,Mark,5,0)&gt;=65),3,0)))))+ROUNDUP(SUM(AI72:AL72)*15%,0),"")</f>
        <v/>
      </c>
    </row>
    <row r="73" spans="1:60">
      <c r="A73" s="4">
        <v>67</v>
      </c>
      <c r="B73" s="30" t="str">
        <f t="shared" si="20"/>
        <v>D</v>
      </c>
      <c r="C73" s="37">
        <f t="shared" si="21"/>
        <v>533</v>
      </c>
      <c r="D73" s="38">
        <f t="shared" si="22"/>
        <v>37870</v>
      </c>
      <c r="E73" s="39" t="str">
        <f t="shared" si="23"/>
        <v>SAROJ VARESA</v>
      </c>
      <c r="F73" s="39" t="str">
        <f t="shared" si="24"/>
        <v>JAYANTI LAL VARESA</v>
      </c>
      <c r="G73" s="40">
        <f t="shared" si="25"/>
        <v>732</v>
      </c>
      <c r="H73" s="120" t="str">
        <f t="shared" si="26"/>
        <v/>
      </c>
      <c r="I73" s="123"/>
      <c r="J73" s="124"/>
      <c r="K73" s="129" t="str">
        <f t="shared" si="27"/>
        <v/>
      </c>
      <c r="L73" s="51"/>
      <c r="M73" s="46"/>
      <c r="N73" s="46"/>
      <c r="O73" s="46"/>
      <c r="P73" s="46"/>
      <c r="Q73" s="56"/>
      <c r="R73" s="47"/>
      <c r="S73" s="47"/>
      <c r="T73" s="47"/>
      <c r="U73" s="47"/>
      <c r="V73" s="51"/>
      <c r="W73" s="46"/>
      <c r="X73" s="46"/>
      <c r="Y73" s="46"/>
      <c r="Z73" s="46"/>
      <c r="AA73" s="51"/>
      <c r="AB73" s="46"/>
      <c r="AC73" s="46"/>
      <c r="AD73" s="46"/>
      <c r="AE73" s="51"/>
      <c r="AF73" s="46"/>
      <c r="AG73" s="46"/>
      <c r="AH73" s="46"/>
      <c r="AI73" s="51"/>
      <c r="AJ73" s="46"/>
      <c r="AK73" s="46"/>
      <c r="AL73" s="46"/>
      <c r="AM73" s="1"/>
      <c r="AN73" s="1"/>
      <c r="AO73" s="1"/>
      <c r="AP73" s="1"/>
      <c r="AQ73" s="1"/>
      <c r="BB73" s="201">
        <f t="shared" si="28"/>
        <v>732</v>
      </c>
      <c r="BC73" s="204" t="str">
        <f>IFERROR(IF(G73="","",IF(K73="","",IF(AND(VLOOKUP(G73,Mark,5,0)&gt;85),5,IF(AND(VLOOKUP(G73,Mark,5,0)&gt;75),4,IF(AND(VLOOKUP(G73,Mark,5,0)&gt;=65),3,0)))))+ROUNDUP(SUM(L73:P73)*15%,0),"")</f>
        <v/>
      </c>
      <c r="BD73" s="201" t="str">
        <f>IFERROR(IF(G73="","",IF(K73="","",IF(AND(VLOOKUP(G73,Mark,5,0)&gt;85),5,IF(AND(VLOOKUP(G73,Mark,5,0)&gt;75),4,IF(AND(VLOOKUP(G73,Mark,5,0)&gt;=65),3,0)))))+ROUNDUP(SUM(Q73:U73)*15%,0),"")</f>
        <v/>
      </c>
      <c r="BE73" s="201" t="str">
        <f>IFERROR(IF(G73="","",IF(K73="","",IF(AND(VLOOKUP(G73,Mark,5,0)&gt;85),5,IF(AND(VLOOKUP(G73,Mark,5,0)&gt;75),4,IF(AND(VLOOKUP(G73,Mark,5,0)&gt;=65),3,0)))))+ROUNDUP(SUM(V73:Z73)*15%,0),"")</f>
        <v/>
      </c>
      <c r="BF73" s="201" t="str">
        <f>IFERROR(IF(G73="","",IF(K73="","",IF(AND(VLOOKUP(G73,Mark,5,0)&gt;85),5,IF(AND(VLOOKUP(G73,Mark,5,0)&gt;75),4,IF(AND(VLOOKUP(G73,Mark,5,0)&gt;=65),3,0)))))+ROUNDUP(SUM(AA73:AD73)*15%,0),"")</f>
        <v/>
      </c>
      <c r="BG73" s="201" t="str">
        <f t="shared" si="29"/>
        <v/>
      </c>
      <c r="BH73" s="201" t="str">
        <f t="shared" si="30"/>
        <v/>
      </c>
    </row>
    <row r="74" spans="1:60">
      <c r="A74" s="4">
        <v>68</v>
      </c>
      <c r="B74" s="30" t="str">
        <f t="shared" si="20"/>
        <v>D</v>
      </c>
      <c r="C74" s="37">
        <f t="shared" si="21"/>
        <v>356</v>
      </c>
      <c r="D74" s="38">
        <f t="shared" si="22"/>
        <v>39680</v>
      </c>
      <c r="E74" s="39" t="str">
        <f t="shared" si="23"/>
        <v>SEEMA JALWANIYA</v>
      </c>
      <c r="F74" s="39" t="str">
        <f t="shared" si="24"/>
        <v>OM PRAKASH</v>
      </c>
      <c r="G74" s="40">
        <f t="shared" si="25"/>
        <v>733</v>
      </c>
      <c r="H74" s="120" t="str">
        <f t="shared" si="26"/>
        <v/>
      </c>
      <c r="I74" s="123"/>
      <c r="J74" s="124"/>
      <c r="K74" s="129" t="str">
        <f t="shared" si="27"/>
        <v/>
      </c>
      <c r="L74" s="51"/>
      <c r="M74" s="46"/>
      <c r="N74" s="46"/>
      <c r="O74" s="46"/>
      <c r="P74" s="46"/>
      <c r="Q74" s="56"/>
      <c r="R74" s="47"/>
      <c r="S74" s="47"/>
      <c r="T74" s="47"/>
      <c r="U74" s="47"/>
      <c r="V74" s="51"/>
      <c r="W74" s="46"/>
      <c r="X74" s="46"/>
      <c r="Y74" s="46"/>
      <c r="Z74" s="46"/>
      <c r="AA74" s="51"/>
      <c r="AB74" s="46"/>
      <c r="AC74" s="46"/>
      <c r="AD74" s="46"/>
      <c r="AE74" s="51"/>
      <c r="AF74" s="46"/>
      <c r="AG74" s="46"/>
      <c r="AH74" s="46"/>
      <c r="AI74" s="51"/>
      <c r="AJ74" s="46"/>
      <c r="AK74" s="46"/>
      <c r="AL74" s="46"/>
      <c r="AM74" s="1"/>
      <c r="AN74" s="1"/>
      <c r="AO74" s="1"/>
      <c r="AP74" s="1"/>
      <c r="AQ74" s="1"/>
      <c r="BB74" s="201">
        <f t="shared" si="28"/>
        <v>733</v>
      </c>
      <c r="BC74" s="204" t="str">
        <f>IFERROR(IF(G74="","",IF(K74="","",IF(AND(VLOOKUP(G74,Mark,5,0)&gt;85),5,IF(AND(VLOOKUP(G74,Mark,5,0)&gt;75),4,IF(AND(VLOOKUP(G74,Mark,5,0)&gt;=65),3,0)))))+ROUNDUP(SUM(L74:P74)*15%,0),"")</f>
        <v/>
      </c>
      <c r="BD74" s="201" t="str">
        <f>IFERROR(IF(G74="","",IF(K74="","",IF(AND(VLOOKUP(G74,Mark,5,0)&gt;85),5,IF(AND(VLOOKUP(G74,Mark,5,0)&gt;75),4,IF(AND(VLOOKUP(G74,Mark,5,0)&gt;=65),3,0)))))+ROUNDUP(SUM(Q74:U74)*15%,0),"")</f>
        <v/>
      </c>
      <c r="BE74" s="201" t="str">
        <f>IFERROR(IF(G74="","",IF(K74="","",IF(AND(VLOOKUP(G74,Mark,5,0)&gt;85),5,IF(AND(VLOOKUP(G74,Mark,5,0)&gt;75),4,IF(AND(VLOOKUP(G74,Mark,5,0)&gt;=65),3,0)))))+ROUNDUP(SUM(V74:Z74)*15%,0),"")</f>
        <v/>
      </c>
      <c r="BF74" s="201" t="str">
        <f>IFERROR(IF(G74="","",IF(K74="","",IF(AND(VLOOKUP(G74,Mark,5,0)&gt;85),5,IF(AND(VLOOKUP(G74,Mark,5,0)&gt;75),4,IF(AND(VLOOKUP(G74,Mark,5,0)&gt;=65),3,0)))))+ROUNDUP(SUM(AA74:AD74)*15%,0),"")</f>
        <v/>
      </c>
      <c r="BG74" s="201" t="str">
        <f t="shared" si="29"/>
        <v/>
      </c>
      <c r="BH74" s="201" t="str">
        <f t="shared" si="30"/>
        <v/>
      </c>
    </row>
    <row r="75" spans="1:60">
      <c r="A75" s="4">
        <v>69</v>
      </c>
      <c r="B75" s="30" t="str">
        <f t="shared" si="20"/>
        <v>D</v>
      </c>
      <c r="C75" s="37">
        <f t="shared" si="21"/>
        <v>344</v>
      </c>
      <c r="D75" s="38">
        <f t="shared" si="22"/>
        <v>40339</v>
      </c>
      <c r="E75" s="39" t="str">
        <f t="shared" si="23"/>
        <v>SUNIL</v>
      </c>
      <c r="F75" s="39" t="str">
        <f t="shared" si="24"/>
        <v>JAGDISH</v>
      </c>
      <c r="G75" s="40">
        <f t="shared" si="25"/>
        <v>734</v>
      </c>
      <c r="H75" s="120" t="str">
        <f t="shared" si="26"/>
        <v/>
      </c>
      <c r="I75" s="123"/>
      <c r="J75" s="124"/>
      <c r="K75" s="129" t="str">
        <f t="shared" si="27"/>
        <v/>
      </c>
      <c r="L75" s="51"/>
      <c r="M75" s="46"/>
      <c r="N75" s="46"/>
      <c r="O75" s="46"/>
      <c r="P75" s="46"/>
      <c r="Q75" s="56"/>
      <c r="R75" s="47"/>
      <c r="S75" s="47"/>
      <c r="T75" s="47"/>
      <c r="U75" s="47"/>
      <c r="V75" s="51"/>
      <c r="W75" s="46"/>
      <c r="X75" s="46"/>
      <c r="Y75" s="46"/>
      <c r="Z75" s="46"/>
      <c r="AA75" s="51"/>
      <c r="AB75" s="46"/>
      <c r="AC75" s="46"/>
      <c r="AD75" s="46"/>
      <c r="AE75" s="51"/>
      <c r="AF75" s="46"/>
      <c r="AG75" s="46"/>
      <c r="AH75" s="46"/>
      <c r="AI75" s="51"/>
      <c r="AJ75" s="46"/>
      <c r="AK75" s="46"/>
      <c r="AL75" s="46"/>
      <c r="AM75" s="1"/>
      <c r="AN75" s="1"/>
      <c r="AO75" s="1"/>
      <c r="AP75" s="1"/>
      <c r="AQ75" s="1"/>
      <c r="BB75" s="201">
        <f t="shared" si="28"/>
        <v>734</v>
      </c>
      <c r="BC75" s="204" t="str">
        <f>IFERROR(IF(G75="","",IF(K75="","",IF(AND(VLOOKUP(G75,Mark,5,0)&gt;85),5,IF(AND(VLOOKUP(G75,Mark,5,0)&gt;75),4,IF(AND(VLOOKUP(G75,Mark,5,0)&gt;=65),3,0)))))+ROUNDUP(SUM(L75:P75)*15%,0),"")</f>
        <v/>
      </c>
      <c r="BD75" s="201" t="str">
        <f>IFERROR(IF(G75="","",IF(K75="","",IF(AND(VLOOKUP(G75,Mark,5,0)&gt;85),5,IF(AND(VLOOKUP(G75,Mark,5,0)&gt;75),4,IF(AND(VLOOKUP(G75,Mark,5,0)&gt;=65),3,0)))))+ROUNDUP(SUM(Q75:U75)*15%,0),"")</f>
        <v/>
      </c>
      <c r="BE75" s="201" t="str">
        <f>IFERROR(IF(G75="","",IF(K75="","",IF(AND(VLOOKUP(G75,Mark,5,0)&gt;85),5,IF(AND(VLOOKUP(G75,Mark,5,0)&gt;75),4,IF(AND(VLOOKUP(G75,Mark,5,0)&gt;=65),3,0)))))+ROUNDUP(SUM(V75:Z75)*15%,0),"")</f>
        <v/>
      </c>
      <c r="BF75" s="201" t="str">
        <f>IFERROR(IF(G75="","",IF(K75="","",IF(AND(VLOOKUP(G75,Mark,5,0)&gt;85),5,IF(AND(VLOOKUP(G75,Mark,5,0)&gt;75),4,IF(AND(VLOOKUP(G75,Mark,5,0)&gt;=65),3,0)))))+ROUNDUP(SUM(AA75:AD75)*15%,0),"")</f>
        <v/>
      </c>
      <c r="BG75" s="201" t="str">
        <f t="shared" si="29"/>
        <v/>
      </c>
      <c r="BH75" s="201" t="str">
        <f t="shared" si="30"/>
        <v/>
      </c>
    </row>
    <row r="76" spans="1:60">
      <c r="A76" s="4">
        <v>70</v>
      </c>
      <c r="B76" s="30" t="str">
        <f t="shared" si="20"/>
        <v>D</v>
      </c>
      <c r="C76" s="37">
        <f t="shared" si="21"/>
        <v>368</v>
      </c>
      <c r="D76" s="38">
        <f t="shared" si="22"/>
        <v>39866</v>
      </c>
      <c r="E76" s="39" t="str">
        <f t="shared" si="23"/>
        <v>VINOD GURJAR</v>
      </c>
      <c r="F76" s="39" t="str">
        <f t="shared" si="24"/>
        <v>RAM CHANDAR GURJAR</v>
      </c>
      <c r="G76" s="40">
        <f t="shared" si="25"/>
        <v>735</v>
      </c>
      <c r="H76" s="120" t="str">
        <f t="shared" si="26"/>
        <v/>
      </c>
      <c r="I76" s="123"/>
      <c r="J76" s="124"/>
      <c r="K76" s="129" t="str">
        <f t="shared" si="27"/>
        <v/>
      </c>
      <c r="L76" s="51"/>
      <c r="M76" s="46"/>
      <c r="N76" s="46"/>
      <c r="O76" s="46"/>
      <c r="P76" s="46"/>
      <c r="Q76" s="56"/>
      <c r="R76" s="47"/>
      <c r="S76" s="47"/>
      <c r="T76" s="47"/>
      <c r="U76" s="47"/>
      <c r="V76" s="51"/>
      <c r="W76" s="46"/>
      <c r="X76" s="46"/>
      <c r="Y76" s="46"/>
      <c r="Z76" s="46"/>
      <c r="AA76" s="51"/>
      <c r="AB76" s="46"/>
      <c r="AC76" s="46"/>
      <c r="AD76" s="46"/>
      <c r="AE76" s="51"/>
      <c r="AF76" s="46"/>
      <c r="AG76" s="46"/>
      <c r="AH76" s="46"/>
      <c r="AI76" s="51"/>
      <c r="AJ76" s="46"/>
      <c r="AK76" s="46"/>
      <c r="AL76" s="46"/>
      <c r="AM76" s="1"/>
      <c r="AN76" s="1"/>
      <c r="AO76" s="1"/>
      <c r="AP76" s="1"/>
      <c r="AQ76" s="1"/>
      <c r="BB76" s="201">
        <f t="shared" si="28"/>
        <v>735</v>
      </c>
      <c r="BC76" s="204" t="str">
        <f>IFERROR(IF(G76="","",IF(K76="","",IF(AND(VLOOKUP(G76,Mark,5,0)&gt;85),5,IF(AND(VLOOKUP(G76,Mark,5,0)&gt;75),4,IF(AND(VLOOKUP(G76,Mark,5,0)&gt;=65),3,0)))))+ROUNDUP(SUM(L76:P76)*15%,0),"")</f>
        <v/>
      </c>
      <c r="BD76" s="201" t="str">
        <f>IFERROR(IF(G76="","",IF(K76="","",IF(AND(VLOOKUP(G76,Mark,5,0)&gt;85),5,IF(AND(VLOOKUP(G76,Mark,5,0)&gt;75),4,IF(AND(VLOOKUP(G76,Mark,5,0)&gt;=65),3,0)))))+ROUNDUP(SUM(Q76:U76)*15%,0),"")</f>
        <v/>
      </c>
      <c r="BE76" s="201" t="str">
        <f>IFERROR(IF(G76="","",IF(K76="","",IF(AND(VLOOKUP(G76,Mark,5,0)&gt;85),5,IF(AND(VLOOKUP(G76,Mark,5,0)&gt;75),4,IF(AND(VLOOKUP(G76,Mark,5,0)&gt;=65),3,0)))))+ROUNDUP(SUM(V76:Z76)*15%,0),"")</f>
        <v/>
      </c>
      <c r="BF76" s="201" t="str">
        <f>IFERROR(IF(G76="","",IF(K76="","",IF(AND(VLOOKUP(G76,Mark,5,0)&gt;85),5,IF(AND(VLOOKUP(G76,Mark,5,0)&gt;75),4,IF(AND(VLOOKUP(G76,Mark,5,0)&gt;=65),3,0)))))+ROUNDUP(SUM(AA76:AD76)*15%,0),"")</f>
        <v/>
      </c>
      <c r="BG76" s="201" t="str">
        <f t="shared" si="29"/>
        <v/>
      </c>
      <c r="BH76" s="201" t="str">
        <f t="shared" si="30"/>
        <v/>
      </c>
    </row>
    <row r="77" spans="1:60">
      <c r="A77" s="4">
        <v>71</v>
      </c>
      <c r="B77" s="30" t="str">
        <f t="shared" si="20"/>
        <v>D</v>
      </c>
      <c r="C77" s="37">
        <f t="shared" si="21"/>
        <v>354</v>
      </c>
      <c r="D77" s="38">
        <f t="shared" si="22"/>
        <v>40189</v>
      </c>
      <c r="E77" s="39" t="str">
        <f t="shared" si="23"/>
        <v>YASMIN BANO</v>
      </c>
      <c r="F77" s="39" t="str">
        <f t="shared" si="24"/>
        <v>BARKAT ALI</v>
      </c>
      <c r="G77" s="40">
        <f t="shared" si="25"/>
        <v>736</v>
      </c>
      <c r="H77" s="120" t="str">
        <f t="shared" si="26"/>
        <v/>
      </c>
      <c r="I77" s="123"/>
      <c r="J77" s="124"/>
      <c r="K77" s="129" t="str">
        <f t="shared" si="27"/>
        <v/>
      </c>
      <c r="L77" s="51"/>
      <c r="M77" s="46"/>
      <c r="N77" s="46"/>
      <c r="O77" s="46"/>
      <c r="P77" s="46"/>
      <c r="Q77" s="56"/>
      <c r="R77" s="47"/>
      <c r="S77" s="47"/>
      <c r="T77" s="47"/>
      <c r="U77" s="47"/>
      <c r="V77" s="51"/>
      <c r="W77" s="46"/>
      <c r="X77" s="46"/>
      <c r="Y77" s="46"/>
      <c r="Z77" s="46"/>
      <c r="AA77" s="51"/>
      <c r="AB77" s="46"/>
      <c r="AC77" s="46"/>
      <c r="AD77" s="46"/>
      <c r="AE77" s="51"/>
      <c r="AF77" s="46"/>
      <c r="AG77" s="46"/>
      <c r="AH77" s="46"/>
      <c r="AI77" s="51"/>
      <c r="AJ77" s="46"/>
      <c r="AK77" s="46"/>
      <c r="AL77" s="46"/>
      <c r="AM77" s="1"/>
      <c r="AN77" s="1"/>
      <c r="AO77" s="1"/>
      <c r="AP77" s="1"/>
      <c r="AQ77" s="1"/>
      <c r="BB77" s="201">
        <f t="shared" si="28"/>
        <v>736</v>
      </c>
      <c r="BC77" s="204" t="str">
        <f>IFERROR(IF(G77="","",IF(K77="","",IF(AND(VLOOKUP(G77,Mark,5,0)&gt;85),5,IF(AND(VLOOKUP(G77,Mark,5,0)&gt;75),4,IF(AND(VLOOKUP(G77,Mark,5,0)&gt;=65),3,0)))))+ROUNDUP(SUM(L77:P77)*15%,0),"")</f>
        <v/>
      </c>
      <c r="BD77" s="201" t="str">
        <f>IFERROR(IF(G77="","",IF(K77="","",IF(AND(VLOOKUP(G77,Mark,5,0)&gt;85),5,IF(AND(VLOOKUP(G77,Mark,5,0)&gt;75),4,IF(AND(VLOOKUP(G77,Mark,5,0)&gt;=65),3,0)))))+ROUNDUP(SUM(Q77:U77)*15%,0),"")</f>
        <v/>
      </c>
      <c r="BE77" s="201" t="str">
        <f>IFERROR(IF(G77="","",IF(K77="","",IF(AND(VLOOKUP(G77,Mark,5,0)&gt;85),5,IF(AND(VLOOKUP(G77,Mark,5,0)&gt;75),4,IF(AND(VLOOKUP(G77,Mark,5,0)&gt;=65),3,0)))))+ROUNDUP(SUM(V77:Z77)*15%,0),"")</f>
        <v/>
      </c>
      <c r="BF77" s="201" t="str">
        <f>IFERROR(IF(G77="","",IF(K77="","",IF(AND(VLOOKUP(G77,Mark,5,0)&gt;85),5,IF(AND(VLOOKUP(G77,Mark,5,0)&gt;75),4,IF(AND(VLOOKUP(G77,Mark,5,0)&gt;=65),3,0)))))+ROUNDUP(SUM(AA77:AD77)*15%,0),"")</f>
        <v/>
      </c>
      <c r="BG77" s="201" t="str">
        <f t="shared" si="29"/>
        <v/>
      </c>
      <c r="BH77" s="201" t="str">
        <f t="shared" si="30"/>
        <v/>
      </c>
    </row>
    <row r="78" spans="1:60">
      <c r="A78" s="4">
        <v>72</v>
      </c>
      <c r="B78" s="30" t="str">
        <f t="shared" si="20"/>
        <v>D</v>
      </c>
      <c r="C78" s="37">
        <f t="shared" si="21"/>
        <v>891</v>
      </c>
      <c r="D78" s="38">
        <f t="shared" si="22"/>
        <v>39574</v>
      </c>
      <c r="E78" s="39" t="str">
        <f t="shared" si="23"/>
        <v>YOGEETA DAGDI</v>
      </c>
      <c r="F78" s="39" t="str">
        <f t="shared" si="24"/>
        <v>RAJURAM DAGDI</v>
      </c>
      <c r="G78" s="40">
        <f t="shared" si="25"/>
        <v>737</v>
      </c>
      <c r="H78" s="120" t="str">
        <f t="shared" si="26"/>
        <v/>
      </c>
      <c r="I78" s="123"/>
      <c r="J78" s="124"/>
      <c r="K78" s="129" t="str">
        <f t="shared" si="27"/>
        <v/>
      </c>
      <c r="L78" s="51"/>
      <c r="M78" s="46"/>
      <c r="N78" s="46"/>
      <c r="O78" s="46"/>
      <c r="P78" s="46"/>
      <c r="Q78" s="56"/>
      <c r="R78" s="47"/>
      <c r="S78" s="47"/>
      <c r="T78" s="47"/>
      <c r="U78" s="47"/>
      <c r="V78" s="51"/>
      <c r="W78" s="46"/>
      <c r="X78" s="46"/>
      <c r="Y78" s="46"/>
      <c r="Z78" s="46"/>
      <c r="AA78" s="51"/>
      <c r="AB78" s="46"/>
      <c r="AC78" s="46"/>
      <c r="AD78" s="46"/>
      <c r="AE78" s="51"/>
      <c r="AF78" s="46"/>
      <c r="AG78" s="46"/>
      <c r="AH78" s="46"/>
      <c r="AI78" s="51"/>
      <c r="AJ78" s="46"/>
      <c r="AK78" s="46"/>
      <c r="AL78" s="46"/>
      <c r="AM78" s="1"/>
      <c r="AN78" s="1"/>
      <c r="AO78" s="1"/>
      <c r="AP78" s="1"/>
      <c r="AQ78" s="1"/>
      <c r="BB78" s="201">
        <f t="shared" si="28"/>
        <v>737</v>
      </c>
      <c r="BC78" s="204" t="str">
        <f>IFERROR(IF(G78="","",IF(K78="","",IF(AND(VLOOKUP(G78,Mark,5,0)&gt;85),5,IF(AND(VLOOKUP(G78,Mark,5,0)&gt;75),4,IF(AND(VLOOKUP(G78,Mark,5,0)&gt;=65),3,0)))))+ROUNDUP(SUM(L78:P78)*15%,0),"")</f>
        <v/>
      </c>
      <c r="BD78" s="201" t="str">
        <f>IFERROR(IF(G78="","",IF(K78="","",IF(AND(VLOOKUP(G78,Mark,5,0)&gt;85),5,IF(AND(VLOOKUP(G78,Mark,5,0)&gt;75),4,IF(AND(VLOOKUP(G78,Mark,5,0)&gt;=65),3,0)))))+ROUNDUP(SUM(Q78:U78)*15%,0),"")</f>
        <v/>
      </c>
      <c r="BE78" s="201" t="str">
        <f>IFERROR(IF(G78="","",IF(K78="","",IF(AND(VLOOKUP(G78,Mark,5,0)&gt;85),5,IF(AND(VLOOKUP(G78,Mark,5,0)&gt;75),4,IF(AND(VLOOKUP(G78,Mark,5,0)&gt;=65),3,0)))))+ROUNDUP(SUM(V78:Z78)*15%,0),"")</f>
        <v/>
      </c>
      <c r="BF78" s="201" t="str">
        <f>IFERROR(IF(G78="","",IF(K78="","",IF(AND(VLOOKUP(G78,Mark,5,0)&gt;85),5,IF(AND(VLOOKUP(G78,Mark,5,0)&gt;75),4,IF(AND(VLOOKUP(G78,Mark,5,0)&gt;=65),3,0)))))+ROUNDUP(SUM(AA78:AD78)*15%,0),"")</f>
        <v/>
      </c>
      <c r="BG78" s="201" t="str">
        <f t="shared" si="29"/>
        <v/>
      </c>
      <c r="BH78" s="201" t="str">
        <f t="shared" si="30"/>
        <v/>
      </c>
    </row>
    <row r="79" spans="1:60">
      <c r="A79" s="4">
        <v>73</v>
      </c>
      <c r="B79" s="30" t="str">
        <f t="shared" si="20"/>
        <v>D</v>
      </c>
      <c r="C79" s="37">
        <f t="shared" si="21"/>
        <v>895</v>
      </c>
      <c r="D79" s="38">
        <f t="shared" si="22"/>
        <v>39614</v>
      </c>
      <c r="E79" s="39" t="str">
        <f t="shared" si="23"/>
        <v>YUVRAJ</v>
      </c>
      <c r="F79" s="39" t="str">
        <f t="shared" si="24"/>
        <v>MALLA RAM SEERVI</v>
      </c>
      <c r="G79" s="40">
        <f t="shared" si="25"/>
        <v>738</v>
      </c>
      <c r="H79" s="120" t="str">
        <f t="shared" si="26"/>
        <v/>
      </c>
      <c r="I79" s="123"/>
      <c r="J79" s="124"/>
      <c r="K79" s="129" t="str">
        <f t="shared" si="27"/>
        <v/>
      </c>
      <c r="L79" s="51"/>
      <c r="M79" s="46"/>
      <c r="N79" s="46"/>
      <c r="O79" s="46"/>
      <c r="P79" s="46"/>
      <c r="Q79" s="56"/>
      <c r="R79" s="47"/>
      <c r="S79" s="47"/>
      <c r="T79" s="47"/>
      <c r="U79" s="47"/>
      <c r="V79" s="51"/>
      <c r="W79" s="46"/>
      <c r="X79" s="46"/>
      <c r="Y79" s="46"/>
      <c r="Z79" s="46"/>
      <c r="AA79" s="51"/>
      <c r="AB79" s="46"/>
      <c r="AC79" s="46"/>
      <c r="AD79" s="46"/>
      <c r="AE79" s="51"/>
      <c r="AF79" s="46"/>
      <c r="AG79" s="46"/>
      <c r="AH79" s="46"/>
      <c r="AI79" s="51"/>
      <c r="AJ79" s="46"/>
      <c r="AK79" s="46"/>
      <c r="AL79" s="46"/>
      <c r="AM79" s="1"/>
      <c r="AN79" s="1"/>
      <c r="AO79" s="1"/>
      <c r="AP79" s="1"/>
      <c r="AQ79" s="1"/>
      <c r="BB79" s="201">
        <f t="shared" si="28"/>
        <v>738</v>
      </c>
      <c r="BC79" s="204" t="str">
        <f>IFERROR(IF(G79="","",IF(K79="","",IF(AND(VLOOKUP(G79,Mark,5,0)&gt;85),5,IF(AND(VLOOKUP(G79,Mark,5,0)&gt;75),4,IF(AND(VLOOKUP(G79,Mark,5,0)&gt;=65),3,0)))))+ROUNDUP(SUM(L79:P79)*15%,0),"")</f>
        <v/>
      </c>
      <c r="BD79" s="201" t="str">
        <f>IFERROR(IF(G79="","",IF(K79="","",IF(AND(VLOOKUP(G79,Mark,5,0)&gt;85),5,IF(AND(VLOOKUP(G79,Mark,5,0)&gt;75),4,IF(AND(VLOOKUP(G79,Mark,5,0)&gt;=65),3,0)))))+ROUNDUP(SUM(Q79:U79)*15%,0),"")</f>
        <v/>
      </c>
      <c r="BE79" s="201" t="str">
        <f>IFERROR(IF(G79="","",IF(K79="","",IF(AND(VLOOKUP(G79,Mark,5,0)&gt;85),5,IF(AND(VLOOKUP(G79,Mark,5,0)&gt;75),4,IF(AND(VLOOKUP(G79,Mark,5,0)&gt;=65),3,0)))))+ROUNDUP(SUM(V79:Z79)*15%,0),"")</f>
        <v/>
      </c>
      <c r="BF79" s="201" t="str">
        <f>IFERROR(IF(G79="","",IF(K79="","",IF(AND(VLOOKUP(G79,Mark,5,0)&gt;85),5,IF(AND(VLOOKUP(G79,Mark,5,0)&gt;75),4,IF(AND(VLOOKUP(G79,Mark,5,0)&gt;=65),3,0)))))+ROUNDUP(SUM(AA79:AD79)*15%,0),"")</f>
        <v/>
      </c>
      <c r="BG79" s="201" t="str">
        <f t="shared" si="29"/>
        <v/>
      </c>
      <c r="BH79" s="201" t="str">
        <f t="shared" si="30"/>
        <v/>
      </c>
    </row>
    <row r="80" spans="1:60">
      <c r="A80" s="4">
        <v>74</v>
      </c>
      <c r="B80" s="30" t="str">
        <f t="shared" si="20"/>
        <v>D</v>
      </c>
      <c r="C80" s="37">
        <f t="shared" si="21"/>
        <v>516</v>
      </c>
      <c r="D80" s="38">
        <f t="shared" si="22"/>
        <v>39952</v>
      </c>
      <c r="E80" s="39" t="str">
        <f t="shared" si="23"/>
        <v>AKSHITA</v>
      </c>
      <c r="F80" s="39" t="str">
        <f t="shared" si="24"/>
        <v>MAHESH KUMAR</v>
      </c>
      <c r="G80" s="40">
        <f t="shared" si="25"/>
        <v>801</v>
      </c>
      <c r="H80" s="120" t="str">
        <f t="shared" si="26"/>
        <v/>
      </c>
      <c r="I80" s="123"/>
      <c r="J80" s="124"/>
      <c r="K80" s="129" t="str">
        <f t="shared" si="27"/>
        <v/>
      </c>
      <c r="L80" s="51"/>
      <c r="M80" s="46"/>
      <c r="N80" s="46"/>
      <c r="O80" s="46"/>
      <c r="P80" s="46"/>
      <c r="Q80" s="56"/>
      <c r="R80" s="47"/>
      <c r="S80" s="47"/>
      <c r="T80" s="47"/>
      <c r="U80" s="47"/>
      <c r="V80" s="51"/>
      <c r="W80" s="46"/>
      <c r="X80" s="46"/>
      <c r="Y80" s="46"/>
      <c r="Z80" s="46"/>
      <c r="AA80" s="51"/>
      <c r="AB80" s="46"/>
      <c r="AC80" s="46"/>
      <c r="AD80" s="46"/>
      <c r="AE80" s="51"/>
      <c r="AF80" s="46"/>
      <c r="AG80" s="46"/>
      <c r="AH80" s="46"/>
      <c r="AI80" s="51"/>
      <c r="AJ80" s="46"/>
      <c r="AK80" s="46"/>
      <c r="AL80" s="46"/>
      <c r="AM80" s="1"/>
      <c r="AN80" s="1"/>
      <c r="AO80" s="1"/>
      <c r="AP80" s="1"/>
      <c r="AQ80" s="1"/>
      <c r="BB80" s="201">
        <f t="shared" si="28"/>
        <v>801</v>
      </c>
      <c r="BC80" s="204" t="str">
        <f>IFERROR(IF(G80="","",IF(K80="","",IF(AND(VLOOKUP(G80,Mark,5,0)&gt;85),5,IF(AND(VLOOKUP(G80,Mark,5,0)&gt;75),4,IF(AND(VLOOKUP(G80,Mark,5,0)&gt;=65),3,0)))))+ROUNDUP(SUM(L80:P80)*15%,0),"")</f>
        <v/>
      </c>
      <c r="BD80" s="201" t="str">
        <f>IFERROR(IF(G80="","",IF(K80="","",IF(AND(VLOOKUP(G80,Mark,5,0)&gt;85),5,IF(AND(VLOOKUP(G80,Mark,5,0)&gt;75),4,IF(AND(VLOOKUP(G80,Mark,5,0)&gt;=65),3,0)))))+ROUNDUP(SUM(Q80:U80)*15%,0),"")</f>
        <v/>
      </c>
      <c r="BE80" s="201" t="str">
        <f>IFERROR(IF(G80="","",IF(K80="","",IF(AND(VLOOKUP(G80,Mark,5,0)&gt;85),5,IF(AND(VLOOKUP(G80,Mark,5,0)&gt;75),4,IF(AND(VLOOKUP(G80,Mark,5,0)&gt;=65),3,0)))))+ROUNDUP(SUM(V80:Z80)*15%,0),"")</f>
        <v/>
      </c>
      <c r="BF80" s="201" t="str">
        <f>IFERROR(IF(G80="","",IF(K80="","",IF(AND(VLOOKUP(G80,Mark,5,0)&gt;85),5,IF(AND(VLOOKUP(G80,Mark,5,0)&gt;75),4,IF(AND(VLOOKUP(G80,Mark,5,0)&gt;=65),3,0)))))+ROUNDUP(SUM(AA80:AD80)*15%,0),"")</f>
        <v/>
      </c>
      <c r="BG80" s="201" t="str">
        <f t="shared" si="29"/>
        <v/>
      </c>
      <c r="BH80" s="201" t="str">
        <f t="shared" si="30"/>
        <v/>
      </c>
    </row>
    <row r="81" spans="1:60">
      <c r="A81" s="4">
        <v>75</v>
      </c>
      <c r="B81" s="30" t="str">
        <f t="shared" si="20"/>
        <v>D</v>
      </c>
      <c r="C81" s="37">
        <f t="shared" si="21"/>
        <v>795</v>
      </c>
      <c r="D81" s="38">
        <f t="shared" si="22"/>
        <v>39893</v>
      </c>
      <c r="E81" s="39" t="str">
        <f t="shared" si="23"/>
        <v>BEENA KUMARI</v>
      </c>
      <c r="F81" s="39" t="str">
        <f t="shared" si="24"/>
        <v>SOHAN LAL</v>
      </c>
      <c r="G81" s="40">
        <f t="shared" si="25"/>
        <v>802</v>
      </c>
      <c r="H81" s="120" t="str">
        <f t="shared" si="26"/>
        <v/>
      </c>
      <c r="I81" s="123"/>
      <c r="J81" s="124"/>
      <c r="K81" s="129" t="str">
        <f t="shared" si="27"/>
        <v/>
      </c>
      <c r="L81" s="51"/>
      <c r="M81" s="46"/>
      <c r="N81" s="46"/>
      <c r="O81" s="46"/>
      <c r="P81" s="46"/>
      <c r="Q81" s="56"/>
      <c r="R81" s="47"/>
      <c r="S81" s="47"/>
      <c r="T81" s="47"/>
      <c r="U81" s="47"/>
      <c r="V81" s="51"/>
      <c r="W81" s="46"/>
      <c r="X81" s="46"/>
      <c r="Y81" s="46"/>
      <c r="Z81" s="46"/>
      <c r="AA81" s="51"/>
      <c r="AB81" s="46"/>
      <c r="AC81" s="46"/>
      <c r="AD81" s="46"/>
      <c r="AE81" s="51"/>
      <c r="AF81" s="46"/>
      <c r="AG81" s="46"/>
      <c r="AH81" s="46"/>
      <c r="AI81" s="51"/>
      <c r="AJ81" s="46"/>
      <c r="AK81" s="46"/>
      <c r="AL81" s="46"/>
      <c r="AM81" s="1"/>
      <c r="AN81" s="1"/>
      <c r="AO81" s="1"/>
      <c r="AP81" s="1"/>
      <c r="AQ81" s="1"/>
      <c r="BB81" s="201">
        <f t="shared" si="28"/>
        <v>802</v>
      </c>
      <c r="BC81" s="204" t="str">
        <f>IFERROR(IF(G81="","",IF(K81="","",IF(AND(VLOOKUP(G81,Mark,5,0)&gt;85),5,IF(AND(VLOOKUP(G81,Mark,5,0)&gt;75),4,IF(AND(VLOOKUP(G81,Mark,5,0)&gt;=65),3,0)))))+ROUNDUP(SUM(L81:P81)*15%,0),"")</f>
        <v/>
      </c>
      <c r="BD81" s="201" t="str">
        <f>IFERROR(IF(G81="","",IF(K81="","",IF(AND(VLOOKUP(G81,Mark,5,0)&gt;85),5,IF(AND(VLOOKUP(G81,Mark,5,0)&gt;75),4,IF(AND(VLOOKUP(G81,Mark,5,0)&gt;=65),3,0)))))+ROUNDUP(SUM(Q81:U81)*15%,0),"")</f>
        <v/>
      </c>
      <c r="BE81" s="201" t="str">
        <f>IFERROR(IF(G81="","",IF(K81="","",IF(AND(VLOOKUP(G81,Mark,5,0)&gt;85),5,IF(AND(VLOOKUP(G81,Mark,5,0)&gt;75),4,IF(AND(VLOOKUP(G81,Mark,5,0)&gt;=65),3,0)))))+ROUNDUP(SUM(V81:Z81)*15%,0),"")</f>
        <v/>
      </c>
      <c r="BF81" s="201" t="str">
        <f>IFERROR(IF(G81="","",IF(K81="","",IF(AND(VLOOKUP(G81,Mark,5,0)&gt;85),5,IF(AND(VLOOKUP(G81,Mark,5,0)&gt;75),4,IF(AND(VLOOKUP(G81,Mark,5,0)&gt;=65),3,0)))))+ROUNDUP(SUM(AA81:AD81)*15%,0),"")</f>
        <v/>
      </c>
      <c r="BG81" s="201" t="str">
        <f t="shared" si="29"/>
        <v/>
      </c>
      <c r="BH81" s="201" t="str">
        <f t="shared" si="30"/>
        <v/>
      </c>
    </row>
    <row r="82" spans="1:60">
      <c r="A82" s="4">
        <v>76</v>
      </c>
      <c r="B82" s="30" t="str">
        <f t="shared" si="20"/>
        <v>D</v>
      </c>
      <c r="C82" s="37">
        <f t="shared" si="21"/>
        <v>919</v>
      </c>
      <c r="D82" s="38">
        <f t="shared" si="22"/>
        <v>39273</v>
      </c>
      <c r="E82" s="39" t="str">
        <f t="shared" si="23"/>
        <v>BHARAT JOGAWAT</v>
      </c>
      <c r="F82" s="39" t="str">
        <f t="shared" si="24"/>
        <v>GHANSHYAM JOGAWAT</v>
      </c>
      <c r="G82" s="40">
        <f t="shared" si="25"/>
        <v>803</v>
      </c>
      <c r="H82" s="120" t="str">
        <f t="shared" si="26"/>
        <v/>
      </c>
      <c r="I82" s="123"/>
      <c r="J82" s="124"/>
      <c r="K82" s="129" t="str">
        <f t="shared" si="27"/>
        <v/>
      </c>
      <c r="L82" s="51"/>
      <c r="M82" s="46"/>
      <c r="N82" s="46"/>
      <c r="O82" s="46"/>
      <c r="P82" s="46"/>
      <c r="Q82" s="56"/>
      <c r="R82" s="47"/>
      <c r="S82" s="47"/>
      <c r="T82" s="47"/>
      <c r="U82" s="47"/>
      <c r="V82" s="51"/>
      <c r="W82" s="46"/>
      <c r="X82" s="46"/>
      <c r="Y82" s="46"/>
      <c r="Z82" s="46"/>
      <c r="AA82" s="51"/>
      <c r="AB82" s="46"/>
      <c r="AC82" s="46"/>
      <c r="AD82" s="46"/>
      <c r="AE82" s="51"/>
      <c r="AF82" s="46"/>
      <c r="AG82" s="46"/>
      <c r="AH82" s="46"/>
      <c r="AI82" s="51"/>
      <c r="AJ82" s="46"/>
      <c r="AK82" s="46"/>
      <c r="AL82" s="46"/>
      <c r="AM82" s="1"/>
      <c r="AN82" s="1"/>
      <c r="AO82" s="1"/>
      <c r="AP82" s="1"/>
      <c r="AQ82" s="1"/>
      <c r="BB82" s="201">
        <f t="shared" si="28"/>
        <v>803</v>
      </c>
      <c r="BC82" s="204" t="str">
        <f>IFERROR(IF(G82="","",IF(K82="","",IF(AND(VLOOKUP(G82,Mark,5,0)&gt;85),5,IF(AND(VLOOKUP(G82,Mark,5,0)&gt;75),4,IF(AND(VLOOKUP(G82,Mark,5,0)&gt;=65),3,0)))))+ROUNDUP(SUM(L82:P82)*15%,0),"")</f>
        <v/>
      </c>
      <c r="BD82" s="201" t="str">
        <f>IFERROR(IF(G82="","",IF(K82="","",IF(AND(VLOOKUP(G82,Mark,5,0)&gt;85),5,IF(AND(VLOOKUP(G82,Mark,5,0)&gt;75),4,IF(AND(VLOOKUP(G82,Mark,5,0)&gt;=65),3,0)))))+ROUNDUP(SUM(Q82:U82)*15%,0),"")</f>
        <v/>
      </c>
      <c r="BE82" s="201" t="str">
        <f>IFERROR(IF(G82="","",IF(K82="","",IF(AND(VLOOKUP(G82,Mark,5,0)&gt;85),5,IF(AND(VLOOKUP(G82,Mark,5,0)&gt;75),4,IF(AND(VLOOKUP(G82,Mark,5,0)&gt;=65),3,0)))))+ROUNDUP(SUM(V82:Z82)*15%,0),"")</f>
        <v/>
      </c>
      <c r="BF82" s="201" t="str">
        <f>IFERROR(IF(G82="","",IF(K82="","",IF(AND(VLOOKUP(G82,Mark,5,0)&gt;85),5,IF(AND(VLOOKUP(G82,Mark,5,0)&gt;75),4,IF(AND(VLOOKUP(G82,Mark,5,0)&gt;=65),3,0)))))+ROUNDUP(SUM(AA82:AD82)*15%,0),"")</f>
        <v/>
      </c>
      <c r="BG82" s="201" t="str">
        <f t="shared" si="29"/>
        <v/>
      </c>
      <c r="BH82" s="201" t="str">
        <f t="shared" si="30"/>
        <v/>
      </c>
    </row>
    <row r="83" spans="1:60">
      <c r="A83" s="4">
        <v>77</v>
      </c>
      <c r="B83" s="30" t="str">
        <f t="shared" si="20"/>
        <v>D</v>
      </c>
      <c r="C83" s="37">
        <f t="shared" si="21"/>
        <v>791</v>
      </c>
      <c r="D83" s="38">
        <f t="shared" si="22"/>
        <v>38809</v>
      </c>
      <c r="E83" s="39" t="str">
        <f t="shared" si="23"/>
        <v>BHARAT TANWAR</v>
      </c>
      <c r="F83" s="39" t="str">
        <f t="shared" si="24"/>
        <v>OMPRAKASH TANWAR</v>
      </c>
      <c r="G83" s="40">
        <f t="shared" si="25"/>
        <v>804</v>
      </c>
      <c r="H83" s="120" t="str">
        <f t="shared" si="26"/>
        <v/>
      </c>
      <c r="I83" s="123"/>
      <c r="J83" s="124"/>
      <c r="K83" s="129" t="str">
        <f t="shared" si="27"/>
        <v/>
      </c>
      <c r="L83" s="51"/>
      <c r="M83" s="46"/>
      <c r="N83" s="46"/>
      <c r="O83" s="46"/>
      <c r="P83" s="46"/>
      <c r="Q83" s="56"/>
      <c r="R83" s="47"/>
      <c r="S83" s="47"/>
      <c r="T83" s="47"/>
      <c r="U83" s="47"/>
      <c r="V83" s="51"/>
      <c r="W83" s="46"/>
      <c r="X83" s="46"/>
      <c r="Y83" s="46"/>
      <c r="Z83" s="46"/>
      <c r="AA83" s="51"/>
      <c r="AB83" s="46"/>
      <c r="AC83" s="46"/>
      <c r="AD83" s="46"/>
      <c r="AE83" s="51"/>
      <c r="AF83" s="46"/>
      <c r="AG83" s="46"/>
      <c r="AH83" s="46"/>
      <c r="AI83" s="51"/>
      <c r="AJ83" s="46"/>
      <c r="AK83" s="46"/>
      <c r="AL83" s="46"/>
      <c r="AM83" s="1"/>
      <c r="AN83" s="1"/>
      <c r="AO83" s="1"/>
      <c r="AP83" s="1"/>
      <c r="AQ83" s="1"/>
      <c r="BB83" s="201">
        <f t="shared" si="28"/>
        <v>804</v>
      </c>
      <c r="BC83" s="204" t="str">
        <f>IFERROR(IF(G83="","",IF(K83="","",IF(AND(VLOOKUP(G83,Mark,5,0)&gt;85),5,IF(AND(VLOOKUP(G83,Mark,5,0)&gt;75),4,IF(AND(VLOOKUP(G83,Mark,5,0)&gt;=65),3,0)))))+ROUNDUP(SUM(L83:P83)*15%,0),"")</f>
        <v/>
      </c>
      <c r="BD83" s="201" t="str">
        <f>IFERROR(IF(G83="","",IF(K83="","",IF(AND(VLOOKUP(G83,Mark,5,0)&gt;85),5,IF(AND(VLOOKUP(G83,Mark,5,0)&gt;75),4,IF(AND(VLOOKUP(G83,Mark,5,0)&gt;=65),3,0)))))+ROUNDUP(SUM(Q83:U83)*15%,0),"")</f>
        <v/>
      </c>
      <c r="BE83" s="201" t="str">
        <f>IFERROR(IF(G83="","",IF(K83="","",IF(AND(VLOOKUP(G83,Mark,5,0)&gt;85),5,IF(AND(VLOOKUP(G83,Mark,5,0)&gt;75),4,IF(AND(VLOOKUP(G83,Mark,5,0)&gt;=65),3,0)))))+ROUNDUP(SUM(V83:Z83)*15%,0),"")</f>
        <v/>
      </c>
      <c r="BF83" s="201" t="str">
        <f>IFERROR(IF(G83="","",IF(K83="","",IF(AND(VLOOKUP(G83,Mark,5,0)&gt;85),5,IF(AND(VLOOKUP(G83,Mark,5,0)&gt;75),4,IF(AND(VLOOKUP(G83,Mark,5,0)&gt;=65),3,0)))))+ROUNDUP(SUM(AA83:AD83)*15%,0),"")</f>
        <v/>
      </c>
      <c r="BG83" s="201" t="str">
        <f t="shared" si="29"/>
        <v/>
      </c>
      <c r="BH83" s="201" t="str">
        <f t="shared" si="30"/>
        <v/>
      </c>
    </row>
    <row r="84" spans="1:60">
      <c r="A84" s="4">
        <v>78</v>
      </c>
      <c r="B84" s="30" t="str">
        <f t="shared" si="20"/>
        <v>E</v>
      </c>
      <c r="C84" s="37">
        <f t="shared" si="21"/>
        <v>305</v>
      </c>
      <c r="D84" s="38">
        <f t="shared" si="22"/>
        <v>40138</v>
      </c>
      <c r="E84" s="39" t="str">
        <f t="shared" si="23"/>
        <v>BHUMIKA JALWANIYA</v>
      </c>
      <c r="F84" s="39" t="str">
        <f t="shared" si="24"/>
        <v>POORAN CHAND</v>
      </c>
      <c r="G84" s="40">
        <f t="shared" si="25"/>
        <v>805</v>
      </c>
      <c r="H84" s="120" t="str">
        <f t="shared" si="26"/>
        <v/>
      </c>
      <c r="I84" s="123"/>
      <c r="J84" s="124"/>
      <c r="K84" s="129" t="str">
        <f t="shared" si="27"/>
        <v/>
      </c>
      <c r="L84" s="51"/>
      <c r="M84" s="46"/>
      <c r="N84" s="46"/>
      <c r="O84" s="46"/>
      <c r="P84" s="46"/>
      <c r="Q84" s="56"/>
      <c r="R84" s="47"/>
      <c r="S84" s="47"/>
      <c r="T84" s="47"/>
      <c r="U84" s="47"/>
      <c r="V84" s="51"/>
      <c r="W84" s="46"/>
      <c r="X84" s="46"/>
      <c r="Y84" s="46"/>
      <c r="Z84" s="46"/>
      <c r="AA84" s="51"/>
      <c r="AB84" s="46"/>
      <c r="AC84" s="46"/>
      <c r="AD84" s="46"/>
      <c r="AE84" s="51"/>
      <c r="AF84" s="46"/>
      <c r="AG84" s="46"/>
      <c r="AH84" s="46"/>
      <c r="AI84" s="51"/>
      <c r="AJ84" s="46"/>
      <c r="AK84" s="46"/>
      <c r="AL84" s="46"/>
      <c r="AM84" s="1"/>
      <c r="AN84" s="1"/>
      <c r="AO84" s="1"/>
      <c r="AP84" s="1"/>
      <c r="AQ84" s="1"/>
      <c r="BB84" s="201">
        <f t="shared" si="28"/>
        <v>805</v>
      </c>
      <c r="BC84" s="204" t="str">
        <f>IFERROR(IF(G84="","",IF(K84="","",IF(AND(VLOOKUP(G84,Mark,5,0)&gt;85),5,IF(AND(VLOOKUP(G84,Mark,5,0)&gt;75),4,IF(AND(VLOOKUP(G84,Mark,5,0)&gt;=65),3,0)))))+ROUNDUP(SUM(L84:P84)*15%,0),"")</f>
        <v/>
      </c>
      <c r="BD84" s="201" t="str">
        <f>IFERROR(IF(G84="","",IF(K84="","",IF(AND(VLOOKUP(G84,Mark,5,0)&gt;85),5,IF(AND(VLOOKUP(G84,Mark,5,0)&gt;75),4,IF(AND(VLOOKUP(G84,Mark,5,0)&gt;=65),3,0)))))+ROUNDUP(SUM(Q84:U84)*15%,0),"")</f>
        <v/>
      </c>
      <c r="BE84" s="201" t="str">
        <f>IFERROR(IF(G84="","",IF(K84="","",IF(AND(VLOOKUP(G84,Mark,5,0)&gt;85),5,IF(AND(VLOOKUP(G84,Mark,5,0)&gt;75),4,IF(AND(VLOOKUP(G84,Mark,5,0)&gt;=65),3,0)))))+ROUNDUP(SUM(V84:Z84)*15%,0),"")</f>
        <v/>
      </c>
      <c r="BF84" s="201" t="str">
        <f>IFERROR(IF(G84="","",IF(K84="","",IF(AND(VLOOKUP(G84,Mark,5,0)&gt;85),5,IF(AND(VLOOKUP(G84,Mark,5,0)&gt;75),4,IF(AND(VLOOKUP(G84,Mark,5,0)&gt;=65),3,0)))))+ROUNDUP(SUM(AA84:AD84)*15%,0),"")</f>
        <v/>
      </c>
      <c r="BG84" s="201" t="str">
        <f t="shared" si="29"/>
        <v/>
      </c>
      <c r="BH84" s="201" t="str">
        <f t="shared" si="30"/>
        <v/>
      </c>
    </row>
    <row r="85" spans="1:60">
      <c r="A85" s="4">
        <v>79</v>
      </c>
      <c r="B85" s="30" t="str">
        <f t="shared" si="20"/>
        <v>E</v>
      </c>
      <c r="C85" s="37">
        <f t="shared" si="21"/>
        <v>790</v>
      </c>
      <c r="D85" s="38">
        <f t="shared" si="22"/>
        <v>39242</v>
      </c>
      <c r="E85" s="39" t="str">
        <f t="shared" si="23"/>
        <v>DINESH BAGRI</v>
      </c>
      <c r="F85" s="39" t="str">
        <f t="shared" si="24"/>
        <v>CHAMPALAL BAGRI</v>
      </c>
      <c r="G85" s="40">
        <f t="shared" si="25"/>
        <v>806</v>
      </c>
      <c r="H85" s="120" t="str">
        <f t="shared" si="26"/>
        <v/>
      </c>
      <c r="I85" s="123"/>
      <c r="J85" s="124"/>
      <c r="K85" s="129" t="str">
        <f t="shared" si="27"/>
        <v/>
      </c>
      <c r="L85" s="51"/>
      <c r="M85" s="46"/>
      <c r="N85" s="46"/>
      <c r="O85" s="46"/>
      <c r="P85" s="46"/>
      <c r="Q85" s="56"/>
      <c r="R85" s="47"/>
      <c r="S85" s="47"/>
      <c r="T85" s="47"/>
      <c r="U85" s="47"/>
      <c r="V85" s="51"/>
      <c r="W85" s="46"/>
      <c r="X85" s="46"/>
      <c r="Y85" s="46"/>
      <c r="Z85" s="46"/>
      <c r="AA85" s="51"/>
      <c r="AB85" s="46"/>
      <c r="AC85" s="46"/>
      <c r="AD85" s="46"/>
      <c r="AE85" s="51"/>
      <c r="AF85" s="46"/>
      <c r="AG85" s="46"/>
      <c r="AH85" s="46"/>
      <c r="AI85" s="51"/>
      <c r="AJ85" s="46"/>
      <c r="AK85" s="46"/>
      <c r="AL85" s="46"/>
      <c r="AM85" s="1"/>
      <c r="AN85" s="1"/>
      <c r="AO85" s="1"/>
      <c r="AP85" s="1"/>
      <c r="AQ85" s="1"/>
      <c r="BB85" s="201">
        <f t="shared" si="28"/>
        <v>806</v>
      </c>
      <c r="BC85" s="204" t="str">
        <f>IFERROR(IF(G85="","",IF(K85="","",IF(AND(VLOOKUP(G85,Mark,5,0)&gt;85),5,IF(AND(VLOOKUP(G85,Mark,5,0)&gt;75),4,IF(AND(VLOOKUP(G85,Mark,5,0)&gt;=65),3,0)))))+ROUNDUP(SUM(L85:P85)*15%,0),"")</f>
        <v/>
      </c>
      <c r="BD85" s="201" t="str">
        <f>IFERROR(IF(G85="","",IF(K85="","",IF(AND(VLOOKUP(G85,Mark,5,0)&gt;85),5,IF(AND(VLOOKUP(G85,Mark,5,0)&gt;75),4,IF(AND(VLOOKUP(G85,Mark,5,0)&gt;=65),3,0)))))+ROUNDUP(SUM(Q85:U85)*15%,0),"")</f>
        <v/>
      </c>
      <c r="BE85" s="201" t="str">
        <f>IFERROR(IF(G85="","",IF(K85="","",IF(AND(VLOOKUP(G85,Mark,5,0)&gt;85),5,IF(AND(VLOOKUP(G85,Mark,5,0)&gt;75),4,IF(AND(VLOOKUP(G85,Mark,5,0)&gt;=65),3,0)))))+ROUNDUP(SUM(V85:Z85)*15%,0),"")</f>
        <v/>
      </c>
      <c r="BF85" s="201" t="str">
        <f>IFERROR(IF(G85="","",IF(K85="","",IF(AND(VLOOKUP(G85,Mark,5,0)&gt;85),5,IF(AND(VLOOKUP(G85,Mark,5,0)&gt;75),4,IF(AND(VLOOKUP(G85,Mark,5,0)&gt;=65),3,0)))))+ROUNDUP(SUM(AA85:AD85)*15%,0),"")</f>
        <v/>
      </c>
      <c r="BG85" s="201" t="str">
        <f t="shared" si="29"/>
        <v/>
      </c>
      <c r="BH85" s="201" t="str">
        <f t="shared" si="30"/>
        <v/>
      </c>
    </row>
    <row r="86" spans="1:60">
      <c r="A86" s="4">
        <v>80</v>
      </c>
      <c r="B86" s="30" t="str">
        <f t="shared" si="20"/>
        <v>E</v>
      </c>
      <c r="C86" s="37">
        <f t="shared" si="21"/>
        <v>786</v>
      </c>
      <c r="D86" s="38">
        <f t="shared" si="22"/>
        <v>38993</v>
      </c>
      <c r="E86" s="39" t="str">
        <f t="shared" si="23"/>
        <v>GOURAV GEHLOT</v>
      </c>
      <c r="F86" s="39" t="str">
        <f t="shared" si="24"/>
        <v>BABULAL GEHLOT</v>
      </c>
      <c r="G86" s="40">
        <f t="shared" si="25"/>
        <v>807</v>
      </c>
      <c r="H86" s="120" t="str">
        <f t="shared" si="26"/>
        <v/>
      </c>
      <c r="I86" s="123"/>
      <c r="J86" s="124"/>
      <c r="K86" s="129" t="str">
        <f t="shared" si="27"/>
        <v/>
      </c>
      <c r="L86" s="51"/>
      <c r="M86" s="46"/>
      <c r="N86" s="46"/>
      <c r="O86" s="46"/>
      <c r="P86" s="46"/>
      <c r="Q86" s="56"/>
      <c r="R86" s="47"/>
      <c r="S86" s="47"/>
      <c r="T86" s="47"/>
      <c r="U86" s="47"/>
      <c r="V86" s="51"/>
      <c r="W86" s="46"/>
      <c r="X86" s="46"/>
      <c r="Y86" s="46"/>
      <c r="Z86" s="46"/>
      <c r="AA86" s="51"/>
      <c r="AB86" s="46"/>
      <c r="AC86" s="46"/>
      <c r="AD86" s="46"/>
      <c r="AE86" s="51"/>
      <c r="AF86" s="46"/>
      <c r="AG86" s="46"/>
      <c r="AH86" s="46"/>
      <c r="AI86" s="51"/>
      <c r="AJ86" s="46"/>
      <c r="AK86" s="46"/>
      <c r="AL86" s="46"/>
      <c r="AM86" s="1"/>
      <c r="AN86" s="1"/>
      <c r="AO86" s="1"/>
      <c r="AP86" s="1"/>
      <c r="AQ86" s="1"/>
      <c r="BB86" s="201">
        <f t="shared" si="28"/>
        <v>807</v>
      </c>
      <c r="BC86" s="204" t="str">
        <f>IFERROR(IF(G86="","",IF(K86="","",IF(AND(VLOOKUP(G86,Mark,5,0)&gt;85),5,IF(AND(VLOOKUP(G86,Mark,5,0)&gt;75),4,IF(AND(VLOOKUP(G86,Mark,5,0)&gt;=65),3,0)))))+ROUNDUP(SUM(L86:P86)*15%,0),"")</f>
        <v/>
      </c>
      <c r="BD86" s="201" t="str">
        <f>IFERROR(IF(G86="","",IF(K86="","",IF(AND(VLOOKUP(G86,Mark,5,0)&gt;85),5,IF(AND(VLOOKUP(G86,Mark,5,0)&gt;75),4,IF(AND(VLOOKUP(G86,Mark,5,0)&gt;=65),3,0)))))+ROUNDUP(SUM(Q86:U86)*15%,0),"")</f>
        <v/>
      </c>
      <c r="BE86" s="201" t="str">
        <f>IFERROR(IF(G86="","",IF(K86="","",IF(AND(VLOOKUP(G86,Mark,5,0)&gt;85),5,IF(AND(VLOOKUP(G86,Mark,5,0)&gt;75),4,IF(AND(VLOOKUP(G86,Mark,5,0)&gt;=65),3,0)))))+ROUNDUP(SUM(V86:Z86)*15%,0),"")</f>
        <v/>
      </c>
      <c r="BF86" s="201" t="str">
        <f>IFERROR(IF(G86="","",IF(K86="","",IF(AND(VLOOKUP(G86,Mark,5,0)&gt;85),5,IF(AND(VLOOKUP(G86,Mark,5,0)&gt;75),4,IF(AND(VLOOKUP(G86,Mark,5,0)&gt;=65),3,0)))))+ROUNDUP(SUM(AA86:AD86)*15%,0),"")</f>
        <v/>
      </c>
      <c r="BG86" s="201" t="str">
        <f t="shared" si="29"/>
        <v/>
      </c>
      <c r="BH86" s="201" t="str">
        <f t="shared" si="30"/>
        <v/>
      </c>
    </row>
    <row r="87" spans="1:60">
      <c r="A87" s="4">
        <v>81</v>
      </c>
      <c r="B87" s="30" t="str">
        <f t="shared" si="20"/>
        <v>E</v>
      </c>
      <c r="C87" s="37">
        <f t="shared" si="21"/>
        <v>242</v>
      </c>
      <c r="D87" s="38">
        <f t="shared" si="22"/>
        <v>39668</v>
      </c>
      <c r="E87" s="39" t="str">
        <f t="shared" si="23"/>
        <v>GUDDI</v>
      </c>
      <c r="F87" s="39" t="str">
        <f t="shared" si="24"/>
        <v>DEENU KHAN</v>
      </c>
      <c r="G87" s="40">
        <f t="shared" si="25"/>
        <v>808</v>
      </c>
      <c r="H87" s="120" t="str">
        <f t="shared" si="26"/>
        <v/>
      </c>
      <c r="I87" s="123"/>
      <c r="J87" s="124"/>
      <c r="K87" s="129" t="str">
        <f t="shared" si="27"/>
        <v/>
      </c>
      <c r="L87" s="51"/>
      <c r="M87" s="46"/>
      <c r="N87" s="46"/>
      <c r="O87" s="46"/>
      <c r="P87" s="46"/>
      <c r="Q87" s="56"/>
      <c r="R87" s="47"/>
      <c r="S87" s="47"/>
      <c r="T87" s="47"/>
      <c r="U87" s="47"/>
      <c r="V87" s="51"/>
      <c r="W87" s="46"/>
      <c r="X87" s="46"/>
      <c r="Y87" s="46"/>
      <c r="Z87" s="46"/>
      <c r="AA87" s="51"/>
      <c r="AB87" s="46"/>
      <c r="AC87" s="46"/>
      <c r="AD87" s="46"/>
      <c r="AE87" s="51"/>
      <c r="AF87" s="46"/>
      <c r="AG87" s="46"/>
      <c r="AH87" s="46"/>
      <c r="AI87" s="51"/>
      <c r="AJ87" s="46"/>
      <c r="AK87" s="46"/>
      <c r="AL87" s="46"/>
      <c r="AM87" s="1"/>
      <c r="AN87" s="1"/>
      <c r="AO87" s="1"/>
      <c r="AP87" s="1"/>
      <c r="AQ87" s="1"/>
      <c r="BB87" s="201">
        <f t="shared" si="28"/>
        <v>808</v>
      </c>
      <c r="BC87" s="204" t="str">
        <f>IFERROR(IF(G87="","",IF(K87="","",IF(AND(VLOOKUP(G87,Mark,5,0)&gt;85),5,IF(AND(VLOOKUP(G87,Mark,5,0)&gt;75),4,IF(AND(VLOOKUP(G87,Mark,5,0)&gt;=65),3,0)))))+ROUNDUP(SUM(L87:P87)*15%,0),"")</f>
        <v/>
      </c>
      <c r="BD87" s="201" t="str">
        <f>IFERROR(IF(G87="","",IF(K87="","",IF(AND(VLOOKUP(G87,Mark,5,0)&gt;85),5,IF(AND(VLOOKUP(G87,Mark,5,0)&gt;75),4,IF(AND(VLOOKUP(G87,Mark,5,0)&gt;=65),3,0)))))+ROUNDUP(SUM(Q87:U87)*15%,0),"")</f>
        <v/>
      </c>
      <c r="BE87" s="201" t="str">
        <f>IFERROR(IF(G87="","",IF(K87="","",IF(AND(VLOOKUP(G87,Mark,5,0)&gt;85),5,IF(AND(VLOOKUP(G87,Mark,5,0)&gt;75),4,IF(AND(VLOOKUP(G87,Mark,5,0)&gt;=65),3,0)))))+ROUNDUP(SUM(V87:Z87)*15%,0),"")</f>
        <v/>
      </c>
      <c r="BF87" s="201" t="str">
        <f>IFERROR(IF(G87="","",IF(K87="","",IF(AND(VLOOKUP(G87,Mark,5,0)&gt;85),5,IF(AND(VLOOKUP(G87,Mark,5,0)&gt;75),4,IF(AND(VLOOKUP(G87,Mark,5,0)&gt;=65),3,0)))))+ROUNDUP(SUM(AA87:AD87)*15%,0),"")</f>
        <v/>
      </c>
      <c r="BG87" s="201" t="str">
        <f t="shared" si="29"/>
        <v/>
      </c>
      <c r="BH87" s="201" t="str">
        <f t="shared" si="30"/>
        <v/>
      </c>
    </row>
    <row r="88" spans="1:60">
      <c r="A88" s="4">
        <v>82</v>
      </c>
      <c r="B88" s="30" t="str">
        <f t="shared" si="20"/>
        <v>E</v>
      </c>
      <c r="C88" s="37">
        <f t="shared" si="21"/>
        <v>787</v>
      </c>
      <c r="D88" s="38">
        <f t="shared" si="22"/>
        <v>39416</v>
      </c>
      <c r="E88" s="39" t="str">
        <f t="shared" si="23"/>
        <v>HIMANSHU BAGRI</v>
      </c>
      <c r="F88" s="39" t="str">
        <f t="shared" si="24"/>
        <v>SHYAM LAL</v>
      </c>
      <c r="G88" s="40">
        <f t="shared" si="25"/>
        <v>809</v>
      </c>
      <c r="H88" s="120" t="str">
        <f t="shared" si="26"/>
        <v/>
      </c>
      <c r="I88" s="123"/>
      <c r="J88" s="124"/>
      <c r="K88" s="129" t="str">
        <f t="shared" si="27"/>
        <v/>
      </c>
      <c r="L88" s="51"/>
      <c r="M88" s="46"/>
      <c r="N88" s="46"/>
      <c r="O88" s="46"/>
      <c r="P88" s="46"/>
      <c r="Q88" s="56"/>
      <c r="R88" s="47"/>
      <c r="S88" s="47"/>
      <c r="T88" s="47"/>
      <c r="U88" s="47"/>
      <c r="V88" s="51"/>
      <c r="W88" s="46"/>
      <c r="X88" s="46"/>
      <c r="Y88" s="46"/>
      <c r="Z88" s="46"/>
      <c r="AA88" s="51"/>
      <c r="AB88" s="46"/>
      <c r="AC88" s="46"/>
      <c r="AD88" s="46"/>
      <c r="AE88" s="51"/>
      <c r="AF88" s="46"/>
      <c r="AG88" s="46"/>
      <c r="AH88" s="46"/>
      <c r="AI88" s="51"/>
      <c r="AJ88" s="46"/>
      <c r="AK88" s="46"/>
      <c r="AL88" s="46"/>
      <c r="AM88" s="1"/>
      <c r="AN88" s="1"/>
      <c r="AO88" s="1"/>
      <c r="AP88" s="1"/>
      <c r="AQ88" s="1"/>
      <c r="BB88" s="201">
        <f t="shared" si="28"/>
        <v>809</v>
      </c>
      <c r="BC88" s="204" t="str">
        <f>IFERROR(IF(G88="","",IF(K88="","",IF(AND(VLOOKUP(G88,Mark,5,0)&gt;85),5,IF(AND(VLOOKUP(G88,Mark,5,0)&gt;75),4,IF(AND(VLOOKUP(G88,Mark,5,0)&gt;=65),3,0)))))+ROUNDUP(SUM(L88:P88)*15%,0),"")</f>
        <v/>
      </c>
      <c r="BD88" s="201" t="str">
        <f>IFERROR(IF(G88="","",IF(K88="","",IF(AND(VLOOKUP(G88,Mark,5,0)&gt;85),5,IF(AND(VLOOKUP(G88,Mark,5,0)&gt;75),4,IF(AND(VLOOKUP(G88,Mark,5,0)&gt;=65),3,0)))))+ROUNDUP(SUM(Q88:U88)*15%,0),"")</f>
        <v/>
      </c>
      <c r="BE88" s="201" t="str">
        <f>IFERROR(IF(G88="","",IF(K88="","",IF(AND(VLOOKUP(G88,Mark,5,0)&gt;85),5,IF(AND(VLOOKUP(G88,Mark,5,0)&gt;75),4,IF(AND(VLOOKUP(G88,Mark,5,0)&gt;=65),3,0)))))+ROUNDUP(SUM(V88:Z88)*15%,0),"")</f>
        <v/>
      </c>
      <c r="BF88" s="201" t="str">
        <f>IFERROR(IF(G88="","",IF(K88="","",IF(AND(VLOOKUP(G88,Mark,5,0)&gt;85),5,IF(AND(VLOOKUP(G88,Mark,5,0)&gt;75),4,IF(AND(VLOOKUP(G88,Mark,5,0)&gt;=65),3,0)))))+ROUNDUP(SUM(AA88:AD88)*15%,0),"")</f>
        <v/>
      </c>
      <c r="BG88" s="201" t="str">
        <f t="shared" si="29"/>
        <v/>
      </c>
      <c r="BH88" s="201" t="str">
        <f t="shared" si="30"/>
        <v/>
      </c>
    </row>
    <row r="89" spans="1:60">
      <c r="A89" s="4">
        <v>83</v>
      </c>
      <c r="B89" s="30" t="str">
        <f t="shared" si="20"/>
        <v>E</v>
      </c>
      <c r="C89" s="37">
        <f t="shared" si="21"/>
        <v>800</v>
      </c>
      <c r="D89" s="38">
        <f t="shared" si="22"/>
        <v>39702</v>
      </c>
      <c r="E89" s="39" t="str">
        <f t="shared" si="23"/>
        <v>JAYA</v>
      </c>
      <c r="F89" s="39" t="str">
        <f t="shared" si="24"/>
        <v>JETHA RAM</v>
      </c>
      <c r="G89" s="40">
        <f t="shared" si="25"/>
        <v>810</v>
      </c>
      <c r="H89" s="120" t="str">
        <f t="shared" si="26"/>
        <v/>
      </c>
      <c r="I89" s="123"/>
      <c r="J89" s="124"/>
      <c r="K89" s="129" t="str">
        <f t="shared" si="27"/>
        <v/>
      </c>
      <c r="L89" s="51"/>
      <c r="M89" s="46"/>
      <c r="N89" s="46"/>
      <c r="O89" s="46"/>
      <c r="P89" s="46"/>
      <c r="Q89" s="56"/>
      <c r="R89" s="47"/>
      <c r="S89" s="47"/>
      <c r="T89" s="47"/>
      <c r="U89" s="47"/>
      <c r="V89" s="51"/>
      <c r="W89" s="46"/>
      <c r="X89" s="46"/>
      <c r="Y89" s="46"/>
      <c r="Z89" s="46"/>
      <c r="AA89" s="51"/>
      <c r="AB89" s="46"/>
      <c r="AC89" s="46"/>
      <c r="AD89" s="46"/>
      <c r="AE89" s="51"/>
      <c r="AF89" s="46"/>
      <c r="AG89" s="46"/>
      <c r="AH89" s="46"/>
      <c r="AI89" s="51"/>
      <c r="AJ89" s="46"/>
      <c r="AK89" s="46"/>
      <c r="AL89" s="46"/>
      <c r="AM89" s="1"/>
      <c r="AN89" s="1"/>
      <c r="AO89" s="1"/>
      <c r="AP89" s="1"/>
      <c r="AQ89" s="1"/>
      <c r="BB89" s="201">
        <f t="shared" si="28"/>
        <v>810</v>
      </c>
      <c r="BC89" s="204" t="str">
        <f>IFERROR(IF(G89="","",IF(K89="","",IF(AND(VLOOKUP(G89,Mark,5,0)&gt;85),5,IF(AND(VLOOKUP(G89,Mark,5,0)&gt;75),4,IF(AND(VLOOKUP(G89,Mark,5,0)&gt;=65),3,0)))))+ROUNDUP(SUM(L89:P89)*15%,0),"")</f>
        <v/>
      </c>
      <c r="BD89" s="201" t="str">
        <f>IFERROR(IF(G89="","",IF(K89="","",IF(AND(VLOOKUP(G89,Mark,5,0)&gt;85),5,IF(AND(VLOOKUP(G89,Mark,5,0)&gt;75),4,IF(AND(VLOOKUP(G89,Mark,5,0)&gt;=65),3,0)))))+ROUNDUP(SUM(Q89:U89)*15%,0),"")</f>
        <v/>
      </c>
      <c r="BE89" s="201" t="str">
        <f>IFERROR(IF(G89="","",IF(K89="","",IF(AND(VLOOKUP(G89,Mark,5,0)&gt;85),5,IF(AND(VLOOKUP(G89,Mark,5,0)&gt;75),4,IF(AND(VLOOKUP(G89,Mark,5,0)&gt;=65),3,0)))))+ROUNDUP(SUM(V89:Z89)*15%,0),"")</f>
        <v/>
      </c>
      <c r="BF89" s="201" t="str">
        <f>IFERROR(IF(G89="","",IF(K89="","",IF(AND(VLOOKUP(G89,Mark,5,0)&gt;85),5,IF(AND(VLOOKUP(G89,Mark,5,0)&gt;75),4,IF(AND(VLOOKUP(G89,Mark,5,0)&gt;=65),3,0)))))+ROUNDUP(SUM(AA89:AD89)*15%,0),"")</f>
        <v/>
      </c>
      <c r="BG89" s="201" t="str">
        <f t="shared" si="29"/>
        <v/>
      </c>
      <c r="BH89" s="201" t="str">
        <f t="shared" si="30"/>
        <v/>
      </c>
    </row>
    <row r="90" spans="1:60">
      <c r="A90" s="4">
        <v>84</v>
      </c>
      <c r="B90" s="30" t="str">
        <f t="shared" si="20"/>
        <v>E</v>
      </c>
      <c r="C90" s="37">
        <f t="shared" si="21"/>
        <v>796</v>
      </c>
      <c r="D90" s="38">
        <f t="shared" si="22"/>
        <v>39687</v>
      </c>
      <c r="E90" s="39" t="str">
        <f t="shared" si="23"/>
        <v>JENI CHOUHAN</v>
      </c>
      <c r="F90" s="39" t="str">
        <f t="shared" si="24"/>
        <v>MUKESH CHOUHAN</v>
      </c>
      <c r="G90" s="40">
        <f t="shared" si="25"/>
        <v>811</v>
      </c>
      <c r="H90" s="120" t="str">
        <f t="shared" si="26"/>
        <v/>
      </c>
      <c r="I90" s="123"/>
      <c r="J90" s="124"/>
      <c r="K90" s="129" t="str">
        <f t="shared" si="27"/>
        <v/>
      </c>
      <c r="L90" s="51"/>
      <c r="M90" s="46"/>
      <c r="N90" s="46"/>
      <c r="O90" s="46"/>
      <c r="P90" s="46"/>
      <c r="Q90" s="56"/>
      <c r="R90" s="47"/>
      <c r="S90" s="47"/>
      <c r="T90" s="47"/>
      <c r="U90" s="47"/>
      <c r="V90" s="51"/>
      <c r="W90" s="46"/>
      <c r="X90" s="46"/>
      <c r="Y90" s="46"/>
      <c r="Z90" s="46"/>
      <c r="AA90" s="51"/>
      <c r="AB90" s="46"/>
      <c r="AC90" s="46"/>
      <c r="AD90" s="46"/>
      <c r="AE90" s="51"/>
      <c r="AF90" s="46"/>
      <c r="AG90" s="46"/>
      <c r="AH90" s="46"/>
      <c r="AI90" s="51"/>
      <c r="AJ90" s="46"/>
      <c r="AK90" s="46"/>
      <c r="AL90" s="46"/>
      <c r="AM90" s="1"/>
      <c r="AN90" s="1"/>
      <c r="AO90" s="1"/>
      <c r="AP90" s="1"/>
      <c r="AQ90" s="1"/>
      <c r="BB90" s="201">
        <f t="shared" si="28"/>
        <v>811</v>
      </c>
      <c r="BC90" s="204" t="str">
        <f>IFERROR(IF(G90="","",IF(K90="","",IF(AND(VLOOKUP(G90,Mark,5,0)&gt;85),5,IF(AND(VLOOKUP(G90,Mark,5,0)&gt;75),4,IF(AND(VLOOKUP(G90,Mark,5,0)&gt;=65),3,0)))))+ROUNDUP(SUM(L90:P90)*15%,0),"")</f>
        <v/>
      </c>
      <c r="BD90" s="201" t="str">
        <f>IFERROR(IF(G90="","",IF(K90="","",IF(AND(VLOOKUP(G90,Mark,5,0)&gt;85),5,IF(AND(VLOOKUP(G90,Mark,5,0)&gt;75),4,IF(AND(VLOOKUP(G90,Mark,5,0)&gt;=65),3,0)))))+ROUNDUP(SUM(Q90:U90)*15%,0),"")</f>
        <v/>
      </c>
      <c r="BE90" s="201" t="str">
        <f>IFERROR(IF(G90="","",IF(K90="","",IF(AND(VLOOKUP(G90,Mark,5,0)&gt;85),5,IF(AND(VLOOKUP(G90,Mark,5,0)&gt;75),4,IF(AND(VLOOKUP(G90,Mark,5,0)&gt;=65),3,0)))))+ROUNDUP(SUM(V90:Z90)*15%,0),"")</f>
        <v/>
      </c>
      <c r="BF90" s="201" t="str">
        <f>IFERROR(IF(G90="","",IF(K90="","",IF(AND(VLOOKUP(G90,Mark,5,0)&gt;85),5,IF(AND(VLOOKUP(G90,Mark,5,0)&gt;75),4,IF(AND(VLOOKUP(G90,Mark,5,0)&gt;=65),3,0)))))+ROUNDUP(SUM(AA90:AD90)*15%,0),"")</f>
        <v/>
      </c>
      <c r="BG90" s="201" t="str">
        <f t="shared" si="29"/>
        <v/>
      </c>
      <c r="BH90" s="201" t="str">
        <f t="shared" si="30"/>
        <v/>
      </c>
    </row>
    <row r="91" spans="1:60">
      <c r="A91" s="4">
        <v>85</v>
      </c>
      <c r="B91" s="30" t="str">
        <f t="shared" si="20"/>
        <v>E</v>
      </c>
      <c r="C91" s="37">
        <f t="shared" si="21"/>
        <v>573</v>
      </c>
      <c r="D91" s="38">
        <f t="shared" si="22"/>
        <v>39640</v>
      </c>
      <c r="E91" s="39" t="str">
        <f t="shared" si="23"/>
        <v>JYOTI CHOUHAN</v>
      </c>
      <c r="F91" s="39" t="str">
        <f t="shared" si="24"/>
        <v>MANA RAM</v>
      </c>
      <c r="G91" s="40">
        <f t="shared" si="25"/>
        <v>812</v>
      </c>
      <c r="H91" s="120" t="str">
        <f t="shared" si="26"/>
        <v/>
      </c>
      <c r="I91" s="123"/>
      <c r="J91" s="124"/>
      <c r="K91" s="129" t="str">
        <f t="shared" si="27"/>
        <v/>
      </c>
      <c r="L91" s="51"/>
      <c r="M91" s="46"/>
      <c r="N91" s="46"/>
      <c r="O91" s="46"/>
      <c r="P91" s="46"/>
      <c r="Q91" s="56"/>
      <c r="R91" s="47"/>
      <c r="S91" s="47"/>
      <c r="T91" s="47"/>
      <c r="U91" s="47"/>
      <c r="V91" s="51"/>
      <c r="W91" s="46"/>
      <c r="X91" s="46"/>
      <c r="Y91" s="46"/>
      <c r="Z91" s="46"/>
      <c r="AA91" s="51"/>
      <c r="AB91" s="46"/>
      <c r="AC91" s="46"/>
      <c r="AD91" s="46"/>
      <c r="AE91" s="51"/>
      <c r="AF91" s="46"/>
      <c r="AG91" s="46"/>
      <c r="AH91" s="46"/>
      <c r="AI91" s="51"/>
      <c r="AJ91" s="46"/>
      <c r="AK91" s="46"/>
      <c r="AL91" s="46"/>
      <c r="AM91" s="1"/>
      <c r="AN91" s="1"/>
      <c r="AO91" s="1"/>
      <c r="AP91" s="1"/>
      <c r="AQ91" s="1"/>
      <c r="BB91" s="201">
        <f t="shared" si="28"/>
        <v>812</v>
      </c>
      <c r="BC91" s="204" t="str">
        <f>IFERROR(IF(G91="","",IF(K91="","",IF(AND(VLOOKUP(G91,Mark,5,0)&gt;85),5,IF(AND(VLOOKUP(G91,Mark,5,0)&gt;75),4,IF(AND(VLOOKUP(G91,Mark,5,0)&gt;=65),3,0)))))+ROUNDUP(SUM(L91:P91)*15%,0),"")</f>
        <v/>
      </c>
      <c r="BD91" s="201" t="str">
        <f>IFERROR(IF(G91="","",IF(K91="","",IF(AND(VLOOKUP(G91,Mark,5,0)&gt;85),5,IF(AND(VLOOKUP(G91,Mark,5,0)&gt;75),4,IF(AND(VLOOKUP(G91,Mark,5,0)&gt;=65),3,0)))))+ROUNDUP(SUM(Q91:U91)*15%,0),"")</f>
        <v/>
      </c>
      <c r="BE91" s="201" t="str">
        <f>IFERROR(IF(G91="","",IF(K91="","",IF(AND(VLOOKUP(G91,Mark,5,0)&gt;85),5,IF(AND(VLOOKUP(G91,Mark,5,0)&gt;75),4,IF(AND(VLOOKUP(G91,Mark,5,0)&gt;=65),3,0)))))+ROUNDUP(SUM(V91:Z91)*15%,0),"")</f>
        <v/>
      </c>
      <c r="BF91" s="201" t="str">
        <f>IFERROR(IF(G91="","",IF(K91="","",IF(AND(VLOOKUP(G91,Mark,5,0)&gt;85),5,IF(AND(VLOOKUP(G91,Mark,5,0)&gt;75),4,IF(AND(VLOOKUP(G91,Mark,5,0)&gt;=65),3,0)))))+ROUNDUP(SUM(AA91:AD91)*15%,0),"")</f>
        <v/>
      </c>
      <c r="BG91" s="201" t="str">
        <f t="shared" si="29"/>
        <v/>
      </c>
      <c r="BH91" s="201" t="str">
        <f t="shared" si="30"/>
        <v/>
      </c>
    </row>
    <row r="92" spans="1:60">
      <c r="A92" s="4">
        <v>86</v>
      </c>
      <c r="B92" s="30" t="str">
        <f t="shared" si="20"/>
        <v>E</v>
      </c>
      <c r="C92" s="37">
        <f t="shared" si="21"/>
        <v>920</v>
      </c>
      <c r="D92" s="38">
        <f t="shared" si="22"/>
        <v>39454</v>
      </c>
      <c r="E92" s="39" t="str">
        <f t="shared" si="23"/>
        <v>KAMLESH BAGARI</v>
      </c>
      <c r="F92" s="39" t="str">
        <f t="shared" si="24"/>
        <v>CHETAN PRAKASH</v>
      </c>
      <c r="G92" s="40">
        <f t="shared" si="25"/>
        <v>813</v>
      </c>
      <c r="H92" s="120" t="str">
        <f t="shared" si="26"/>
        <v/>
      </c>
      <c r="I92" s="123"/>
      <c r="J92" s="124"/>
      <c r="K92" s="129" t="str">
        <f t="shared" si="27"/>
        <v/>
      </c>
      <c r="L92" s="51"/>
      <c r="M92" s="46"/>
      <c r="N92" s="46"/>
      <c r="O92" s="46"/>
      <c r="P92" s="46"/>
      <c r="Q92" s="56"/>
      <c r="R92" s="47"/>
      <c r="S92" s="47"/>
      <c r="T92" s="47"/>
      <c r="U92" s="47"/>
      <c r="V92" s="51"/>
      <c r="W92" s="46"/>
      <c r="X92" s="46"/>
      <c r="Y92" s="46"/>
      <c r="Z92" s="46"/>
      <c r="AA92" s="51"/>
      <c r="AB92" s="46"/>
      <c r="AC92" s="46"/>
      <c r="AD92" s="46"/>
      <c r="AE92" s="51"/>
      <c r="AF92" s="46"/>
      <c r="AG92" s="46"/>
      <c r="AH92" s="46"/>
      <c r="AI92" s="51"/>
      <c r="AJ92" s="46"/>
      <c r="AK92" s="46"/>
      <c r="AL92" s="46"/>
      <c r="AM92" s="1"/>
      <c r="AN92" s="1"/>
      <c r="AO92" s="1"/>
      <c r="AP92" s="1"/>
      <c r="AQ92" s="1"/>
      <c r="BB92" s="201">
        <f t="shared" si="28"/>
        <v>813</v>
      </c>
      <c r="BC92" s="204" t="str">
        <f>IFERROR(IF(G92="","",IF(K92="","",IF(AND(VLOOKUP(G92,Mark,5,0)&gt;85),5,IF(AND(VLOOKUP(G92,Mark,5,0)&gt;75),4,IF(AND(VLOOKUP(G92,Mark,5,0)&gt;=65),3,0)))))+ROUNDUP(SUM(L92:P92)*15%,0),"")</f>
        <v/>
      </c>
      <c r="BD92" s="201" t="str">
        <f>IFERROR(IF(G92="","",IF(K92="","",IF(AND(VLOOKUP(G92,Mark,5,0)&gt;85),5,IF(AND(VLOOKUP(G92,Mark,5,0)&gt;75),4,IF(AND(VLOOKUP(G92,Mark,5,0)&gt;=65),3,0)))))+ROUNDUP(SUM(Q92:U92)*15%,0),"")</f>
        <v/>
      </c>
      <c r="BE92" s="201" t="str">
        <f>IFERROR(IF(G92="","",IF(K92="","",IF(AND(VLOOKUP(G92,Mark,5,0)&gt;85),5,IF(AND(VLOOKUP(G92,Mark,5,0)&gt;75),4,IF(AND(VLOOKUP(G92,Mark,5,0)&gt;=65),3,0)))))+ROUNDUP(SUM(V92:Z92)*15%,0),"")</f>
        <v/>
      </c>
      <c r="BF92" s="201" t="str">
        <f>IFERROR(IF(G92="","",IF(K92="","",IF(AND(VLOOKUP(G92,Mark,5,0)&gt;85),5,IF(AND(VLOOKUP(G92,Mark,5,0)&gt;75),4,IF(AND(VLOOKUP(G92,Mark,5,0)&gt;=65),3,0)))))+ROUNDUP(SUM(AA92:AD92)*15%,0),"")</f>
        <v/>
      </c>
      <c r="BG92" s="201" t="str">
        <f t="shared" si="29"/>
        <v/>
      </c>
      <c r="BH92" s="201" t="str">
        <f t="shared" si="30"/>
        <v/>
      </c>
    </row>
    <row r="93" spans="1:60">
      <c r="A93" s="4">
        <v>87</v>
      </c>
      <c r="B93" s="30" t="str">
        <f t="shared" si="20"/>
        <v>E</v>
      </c>
      <c r="C93" s="37">
        <f t="shared" si="21"/>
        <v>797</v>
      </c>
      <c r="D93" s="38">
        <f t="shared" si="22"/>
        <v>40395</v>
      </c>
      <c r="E93" s="39" t="str">
        <f t="shared" si="23"/>
        <v>KHUSHBOO SAINI</v>
      </c>
      <c r="F93" s="39" t="str">
        <f t="shared" si="24"/>
        <v>SAMPAT RAJ</v>
      </c>
      <c r="G93" s="40">
        <f t="shared" si="25"/>
        <v>814</v>
      </c>
      <c r="H93" s="120" t="str">
        <f t="shared" si="26"/>
        <v/>
      </c>
      <c r="I93" s="123"/>
      <c r="J93" s="124"/>
      <c r="K93" s="129" t="str">
        <f t="shared" si="27"/>
        <v/>
      </c>
      <c r="L93" s="51"/>
      <c r="M93" s="46"/>
      <c r="N93" s="46"/>
      <c r="O93" s="46"/>
      <c r="P93" s="46"/>
      <c r="Q93" s="56"/>
      <c r="R93" s="47"/>
      <c r="S93" s="47"/>
      <c r="T93" s="47"/>
      <c r="U93" s="47"/>
      <c r="V93" s="51"/>
      <c r="W93" s="46"/>
      <c r="X93" s="46"/>
      <c r="Y93" s="46"/>
      <c r="Z93" s="46"/>
      <c r="AA93" s="51"/>
      <c r="AB93" s="46"/>
      <c r="AC93" s="46"/>
      <c r="AD93" s="46"/>
      <c r="AE93" s="51"/>
      <c r="AF93" s="46"/>
      <c r="AG93" s="46"/>
      <c r="AH93" s="46"/>
      <c r="AI93" s="51"/>
      <c r="AJ93" s="46"/>
      <c r="AK93" s="46"/>
      <c r="AL93" s="46"/>
      <c r="AM93" s="1"/>
      <c r="AN93" s="1"/>
      <c r="AO93" s="1"/>
      <c r="AP93" s="1"/>
      <c r="AQ93" s="1"/>
      <c r="BB93" s="201">
        <f t="shared" si="28"/>
        <v>814</v>
      </c>
      <c r="BC93" s="204" t="str">
        <f>IFERROR(IF(G93="","",IF(K93="","",IF(AND(VLOOKUP(G93,Mark,5,0)&gt;85),5,IF(AND(VLOOKUP(G93,Mark,5,0)&gt;75),4,IF(AND(VLOOKUP(G93,Mark,5,0)&gt;=65),3,0)))))+ROUNDUP(SUM(L93:P93)*15%,0),"")</f>
        <v/>
      </c>
      <c r="BD93" s="201" t="str">
        <f>IFERROR(IF(G93="","",IF(K93="","",IF(AND(VLOOKUP(G93,Mark,5,0)&gt;85),5,IF(AND(VLOOKUP(G93,Mark,5,0)&gt;75),4,IF(AND(VLOOKUP(G93,Mark,5,0)&gt;=65),3,0)))))+ROUNDUP(SUM(Q93:U93)*15%,0),"")</f>
        <v/>
      </c>
      <c r="BE93" s="201" t="str">
        <f>IFERROR(IF(G93="","",IF(K93="","",IF(AND(VLOOKUP(G93,Mark,5,0)&gt;85),5,IF(AND(VLOOKUP(G93,Mark,5,0)&gt;75),4,IF(AND(VLOOKUP(G93,Mark,5,0)&gt;=65),3,0)))))+ROUNDUP(SUM(V93:Z93)*15%,0),"")</f>
        <v/>
      </c>
      <c r="BF93" s="201" t="str">
        <f>IFERROR(IF(G93="","",IF(K93="","",IF(AND(VLOOKUP(G93,Mark,5,0)&gt;85),5,IF(AND(VLOOKUP(G93,Mark,5,0)&gt;75),4,IF(AND(VLOOKUP(G93,Mark,5,0)&gt;=65),3,0)))))+ROUNDUP(SUM(AA93:AD93)*15%,0),"")</f>
        <v/>
      </c>
      <c r="BG93" s="201" t="str">
        <f t="shared" si="29"/>
        <v/>
      </c>
      <c r="BH93" s="201" t="str">
        <f t="shared" si="30"/>
        <v/>
      </c>
    </row>
    <row r="94" spans="1:60">
      <c r="A94" s="4">
        <v>88</v>
      </c>
      <c r="B94" s="30" t="str">
        <f t="shared" si="20"/>
        <v>E</v>
      </c>
      <c r="C94" s="37">
        <f t="shared" si="21"/>
        <v>794</v>
      </c>
      <c r="D94" s="38">
        <f t="shared" si="22"/>
        <v>39940</v>
      </c>
      <c r="E94" s="39" t="str">
        <f t="shared" si="23"/>
        <v>KHUSHI BAGRI</v>
      </c>
      <c r="F94" s="39" t="str">
        <f t="shared" si="24"/>
        <v>PRAKASH CHAND BAGRI</v>
      </c>
      <c r="G94" s="40">
        <f t="shared" si="25"/>
        <v>815</v>
      </c>
      <c r="H94" s="120" t="str">
        <f t="shared" si="26"/>
        <v/>
      </c>
      <c r="I94" s="123"/>
      <c r="J94" s="124"/>
      <c r="K94" s="129" t="str">
        <f t="shared" si="27"/>
        <v/>
      </c>
      <c r="L94" s="51"/>
      <c r="M94" s="46"/>
      <c r="N94" s="46"/>
      <c r="O94" s="46"/>
      <c r="P94" s="46"/>
      <c r="Q94" s="56"/>
      <c r="R94" s="47"/>
      <c r="S94" s="47"/>
      <c r="T94" s="47"/>
      <c r="U94" s="47"/>
      <c r="V94" s="51"/>
      <c r="W94" s="46"/>
      <c r="X94" s="46"/>
      <c r="Y94" s="46"/>
      <c r="Z94" s="46"/>
      <c r="AA94" s="51"/>
      <c r="AB94" s="46"/>
      <c r="AC94" s="46"/>
      <c r="AD94" s="46"/>
      <c r="AE94" s="51"/>
      <c r="AF94" s="46"/>
      <c r="AG94" s="46"/>
      <c r="AH94" s="46"/>
      <c r="AI94" s="51"/>
      <c r="AJ94" s="46"/>
      <c r="AK94" s="46"/>
      <c r="AL94" s="46"/>
      <c r="AM94" s="1"/>
      <c r="AN94" s="1"/>
      <c r="AO94" s="1"/>
      <c r="AP94" s="1"/>
      <c r="AQ94" s="1"/>
      <c r="BB94" s="201">
        <f t="shared" si="28"/>
        <v>815</v>
      </c>
      <c r="BC94" s="204" t="str">
        <f>IFERROR(IF(G94="","",IF(K94="","",IF(AND(VLOOKUP(G94,Mark,5,0)&gt;85),5,IF(AND(VLOOKUP(G94,Mark,5,0)&gt;75),4,IF(AND(VLOOKUP(G94,Mark,5,0)&gt;=65),3,0)))))+ROUNDUP(SUM(L94:P94)*15%,0),"")</f>
        <v/>
      </c>
      <c r="BD94" s="201" t="str">
        <f>IFERROR(IF(G94="","",IF(K94="","",IF(AND(VLOOKUP(G94,Mark,5,0)&gt;85),5,IF(AND(VLOOKUP(G94,Mark,5,0)&gt;75),4,IF(AND(VLOOKUP(G94,Mark,5,0)&gt;=65),3,0)))))+ROUNDUP(SUM(Q94:U94)*15%,0),"")</f>
        <v/>
      </c>
      <c r="BE94" s="201" t="str">
        <f>IFERROR(IF(G94="","",IF(K94="","",IF(AND(VLOOKUP(G94,Mark,5,0)&gt;85),5,IF(AND(VLOOKUP(G94,Mark,5,0)&gt;75),4,IF(AND(VLOOKUP(G94,Mark,5,0)&gt;=65),3,0)))))+ROUNDUP(SUM(V94:Z94)*15%,0),"")</f>
        <v/>
      </c>
      <c r="BF94" s="201" t="str">
        <f>IFERROR(IF(G94="","",IF(K94="","",IF(AND(VLOOKUP(G94,Mark,5,0)&gt;85),5,IF(AND(VLOOKUP(G94,Mark,5,0)&gt;75),4,IF(AND(VLOOKUP(G94,Mark,5,0)&gt;=65),3,0)))))+ROUNDUP(SUM(AA94:AD94)*15%,0),"")</f>
        <v/>
      </c>
      <c r="BG94" s="201" t="str">
        <f t="shared" si="29"/>
        <v/>
      </c>
      <c r="BH94" s="201" t="str">
        <f t="shared" si="30"/>
        <v/>
      </c>
    </row>
    <row r="95" spans="1:60">
      <c r="A95" s="4">
        <v>89</v>
      </c>
      <c r="B95" s="30" t="str">
        <f t="shared" si="20"/>
        <v>E</v>
      </c>
      <c r="C95" s="37">
        <f t="shared" si="21"/>
        <v>918</v>
      </c>
      <c r="D95" s="38">
        <f t="shared" si="22"/>
        <v>39047</v>
      </c>
      <c r="E95" s="39" t="str">
        <f t="shared" si="23"/>
        <v>KHUSHYANT GURJAR</v>
      </c>
      <c r="F95" s="39" t="str">
        <f t="shared" si="24"/>
        <v>DAYA RAM GURJAR</v>
      </c>
      <c r="G95" s="40">
        <f t="shared" si="25"/>
        <v>816</v>
      </c>
      <c r="H95" s="120" t="str">
        <f t="shared" si="26"/>
        <v/>
      </c>
      <c r="I95" s="123"/>
      <c r="J95" s="124"/>
      <c r="K95" s="129" t="str">
        <f t="shared" si="27"/>
        <v/>
      </c>
      <c r="L95" s="51"/>
      <c r="M95" s="46"/>
      <c r="N95" s="46"/>
      <c r="O95" s="46"/>
      <c r="P95" s="46"/>
      <c r="Q95" s="56"/>
      <c r="R95" s="47"/>
      <c r="S95" s="47"/>
      <c r="T95" s="47"/>
      <c r="U95" s="47"/>
      <c r="V95" s="51"/>
      <c r="W95" s="46"/>
      <c r="X95" s="46"/>
      <c r="Y95" s="46"/>
      <c r="Z95" s="46"/>
      <c r="AA95" s="51"/>
      <c r="AB95" s="46"/>
      <c r="AC95" s="46"/>
      <c r="AD95" s="46"/>
      <c r="AE95" s="51"/>
      <c r="AF95" s="46"/>
      <c r="AG95" s="46"/>
      <c r="AH95" s="46"/>
      <c r="AI95" s="51"/>
      <c r="AJ95" s="46"/>
      <c r="AK95" s="46"/>
      <c r="AL95" s="46"/>
      <c r="AM95" s="1"/>
      <c r="AN95" s="1"/>
      <c r="AO95" s="1"/>
      <c r="AP95" s="1"/>
      <c r="AQ95" s="1"/>
      <c r="BB95" s="201">
        <f t="shared" si="28"/>
        <v>816</v>
      </c>
      <c r="BC95" s="204" t="str">
        <f>IFERROR(IF(G95="","",IF(K95="","",IF(AND(VLOOKUP(G95,Mark,5,0)&gt;85),5,IF(AND(VLOOKUP(G95,Mark,5,0)&gt;75),4,IF(AND(VLOOKUP(G95,Mark,5,0)&gt;=65),3,0)))))+ROUNDUP(SUM(L95:P95)*15%,0),"")</f>
        <v/>
      </c>
      <c r="BD95" s="201" t="str">
        <f>IFERROR(IF(G95="","",IF(K95="","",IF(AND(VLOOKUP(G95,Mark,5,0)&gt;85),5,IF(AND(VLOOKUP(G95,Mark,5,0)&gt;75),4,IF(AND(VLOOKUP(G95,Mark,5,0)&gt;=65),3,0)))))+ROUNDUP(SUM(Q95:U95)*15%,0),"")</f>
        <v/>
      </c>
      <c r="BE95" s="201" t="str">
        <f>IFERROR(IF(G95="","",IF(K95="","",IF(AND(VLOOKUP(G95,Mark,5,0)&gt;85),5,IF(AND(VLOOKUP(G95,Mark,5,0)&gt;75),4,IF(AND(VLOOKUP(G95,Mark,5,0)&gt;=65),3,0)))))+ROUNDUP(SUM(V95:Z95)*15%,0),"")</f>
        <v/>
      </c>
      <c r="BF95" s="201" t="str">
        <f>IFERROR(IF(G95="","",IF(K95="","",IF(AND(VLOOKUP(G95,Mark,5,0)&gt;85),5,IF(AND(VLOOKUP(G95,Mark,5,0)&gt;75),4,IF(AND(VLOOKUP(G95,Mark,5,0)&gt;=65),3,0)))))+ROUNDUP(SUM(AA95:AD95)*15%,0),"")</f>
        <v/>
      </c>
      <c r="BG95" s="201" t="str">
        <f t="shared" si="29"/>
        <v/>
      </c>
      <c r="BH95" s="201" t="str">
        <f t="shared" si="30"/>
        <v/>
      </c>
    </row>
    <row r="96" spans="1:60">
      <c r="A96" s="4">
        <v>90</v>
      </c>
      <c r="B96" s="30" t="str">
        <f t="shared" si="20"/>
        <v>F</v>
      </c>
      <c r="C96" s="37">
        <f t="shared" si="21"/>
        <v>316</v>
      </c>
      <c r="D96" s="38">
        <f t="shared" si="22"/>
        <v>40089</v>
      </c>
      <c r="E96" s="39" t="str">
        <f t="shared" si="23"/>
        <v>MAYA KUMARI</v>
      </c>
      <c r="F96" s="39" t="str">
        <f t="shared" si="24"/>
        <v>MOHAN LAL</v>
      </c>
      <c r="G96" s="40">
        <f t="shared" si="25"/>
        <v>817</v>
      </c>
      <c r="H96" s="120" t="str">
        <f t="shared" si="26"/>
        <v/>
      </c>
      <c r="I96" s="123"/>
      <c r="J96" s="124"/>
      <c r="K96" s="129" t="str">
        <f t="shared" si="27"/>
        <v/>
      </c>
      <c r="L96" s="51"/>
      <c r="M96" s="46"/>
      <c r="N96" s="46"/>
      <c r="O96" s="46"/>
      <c r="P96" s="46"/>
      <c r="Q96" s="56"/>
      <c r="R96" s="47"/>
      <c r="S96" s="47"/>
      <c r="T96" s="47"/>
      <c r="U96" s="47"/>
      <c r="V96" s="51"/>
      <c r="W96" s="46"/>
      <c r="X96" s="46"/>
      <c r="Y96" s="46"/>
      <c r="Z96" s="46"/>
      <c r="AA96" s="51"/>
      <c r="AB96" s="46"/>
      <c r="AC96" s="46"/>
      <c r="AD96" s="46"/>
      <c r="AE96" s="51"/>
      <c r="AF96" s="46"/>
      <c r="AG96" s="46"/>
      <c r="AH96" s="46"/>
      <c r="AI96" s="51"/>
      <c r="AJ96" s="46"/>
      <c r="AK96" s="46"/>
      <c r="AL96" s="46"/>
      <c r="AM96" s="1"/>
      <c r="AN96" s="1"/>
      <c r="AO96" s="1"/>
      <c r="AP96" s="1"/>
      <c r="AQ96" s="1"/>
      <c r="BB96" s="201">
        <f t="shared" si="28"/>
        <v>817</v>
      </c>
      <c r="BC96" s="204" t="str">
        <f>IFERROR(IF(G96="","",IF(K96="","",IF(AND(VLOOKUP(G96,Mark,5,0)&gt;85),5,IF(AND(VLOOKUP(G96,Mark,5,0)&gt;75),4,IF(AND(VLOOKUP(G96,Mark,5,0)&gt;=65),3,0)))))+ROUNDUP(SUM(L96:P96)*15%,0),"")</f>
        <v/>
      </c>
      <c r="BD96" s="201" t="str">
        <f>IFERROR(IF(G96="","",IF(K96="","",IF(AND(VLOOKUP(G96,Mark,5,0)&gt;85),5,IF(AND(VLOOKUP(G96,Mark,5,0)&gt;75),4,IF(AND(VLOOKUP(G96,Mark,5,0)&gt;=65),3,0)))))+ROUNDUP(SUM(Q96:U96)*15%,0),"")</f>
        <v/>
      </c>
      <c r="BE96" s="201" t="str">
        <f>IFERROR(IF(G96="","",IF(K96="","",IF(AND(VLOOKUP(G96,Mark,5,0)&gt;85),5,IF(AND(VLOOKUP(G96,Mark,5,0)&gt;75),4,IF(AND(VLOOKUP(G96,Mark,5,0)&gt;=65),3,0)))))+ROUNDUP(SUM(V96:Z96)*15%,0),"")</f>
        <v/>
      </c>
      <c r="BF96" s="201" t="str">
        <f>IFERROR(IF(G96="","",IF(K96="","",IF(AND(VLOOKUP(G96,Mark,5,0)&gt;85),5,IF(AND(VLOOKUP(G96,Mark,5,0)&gt;75),4,IF(AND(VLOOKUP(G96,Mark,5,0)&gt;=65),3,0)))))+ROUNDUP(SUM(AA96:AD96)*15%,0),"")</f>
        <v/>
      </c>
      <c r="BG96" s="201" t="str">
        <f t="shared" si="29"/>
        <v/>
      </c>
      <c r="BH96" s="201" t="str">
        <f t="shared" si="30"/>
        <v/>
      </c>
    </row>
    <row r="97" spans="1:60">
      <c r="A97" s="4">
        <v>91</v>
      </c>
      <c r="B97" s="30" t="str">
        <f t="shared" si="20"/>
        <v>F</v>
      </c>
      <c r="C97" s="37">
        <f t="shared" si="21"/>
        <v>785</v>
      </c>
      <c r="D97" s="38">
        <f t="shared" si="22"/>
        <v>39507</v>
      </c>
      <c r="E97" s="39" t="str">
        <f t="shared" si="23"/>
        <v>MOHD SABIR</v>
      </c>
      <c r="F97" s="39" t="str">
        <f t="shared" si="24"/>
        <v>BABU MOHAMMAD</v>
      </c>
      <c r="G97" s="40">
        <f t="shared" si="25"/>
        <v>818</v>
      </c>
      <c r="H97" s="120" t="str">
        <f t="shared" si="26"/>
        <v/>
      </c>
      <c r="I97" s="123"/>
      <c r="J97" s="124"/>
      <c r="K97" s="129" t="str">
        <f t="shared" si="27"/>
        <v/>
      </c>
      <c r="L97" s="51"/>
      <c r="M97" s="46"/>
      <c r="N97" s="46"/>
      <c r="O97" s="46"/>
      <c r="P97" s="46"/>
      <c r="Q97" s="56"/>
      <c r="R97" s="47"/>
      <c r="S97" s="47"/>
      <c r="T97" s="47"/>
      <c r="U97" s="47"/>
      <c r="V97" s="51"/>
      <c r="W97" s="46"/>
      <c r="X97" s="46"/>
      <c r="Y97" s="46"/>
      <c r="Z97" s="46"/>
      <c r="AA97" s="51"/>
      <c r="AB97" s="46"/>
      <c r="AC97" s="46"/>
      <c r="AD97" s="46"/>
      <c r="AE97" s="51"/>
      <c r="AF97" s="46"/>
      <c r="AG97" s="46"/>
      <c r="AH97" s="46"/>
      <c r="AI97" s="51"/>
      <c r="AJ97" s="46"/>
      <c r="AK97" s="46"/>
      <c r="AL97" s="46"/>
      <c r="AM97" s="1"/>
      <c r="AN97" s="1"/>
      <c r="AO97" s="1"/>
      <c r="AP97" s="1"/>
      <c r="AQ97" s="1"/>
      <c r="BB97" s="201">
        <f t="shared" si="28"/>
        <v>818</v>
      </c>
      <c r="BC97" s="204" t="str">
        <f>IFERROR(IF(G97="","",IF(K97="","",IF(AND(VLOOKUP(G97,Mark,5,0)&gt;85),5,IF(AND(VLOOKUP(G97,Mark,5,0)&gt;75),4,IF(AND(VLOOKUP(G97,Mark,5,0)&gt;=65),3,0)))))+ROUNDUP(SUM(L97:P97)*15%,0),"")</f>
        <v/>
      </c>
      <c r="BD97" s="201" t="str">
        <f>IFERROR(IF(G97="","",IF(K97="","",IF(AND(VLOOKUP(G97,Mark,5,0)&gt;85),5,IF(AND(VLOOKUP(G97,Mark,5,0)&gt;75),4,IF(AND(VLOOKUP(G97,Mark,5,0)&gt;=65),3,0)))))+ROUNDUP(SUM(Q97:U97)*15%,0),"")</f>
        <v/>
      </c>
      <c r="BE97" s="201" t="str">
        <f>IFERROR(IF(G97="","",IF(K97="","",IF(AND(VLOOKUP(G97,Mark,5,0)&gt;85),5,IF(AND(VLOOKUP(G97,Mark,5,0)&gt;75),4,IF(AND(VLOOKUP(G97,Mark,5,0)&gt;=65),3,0)))))+ROUNDUP(SUM(V97:Z97)*15%,0),"")</f>
        <v/>
      </c>
      <c r="BF97" s="201" t="str">
        <f>IFERROR(IF(G97="","",IF(K97="","",IF(AND(VLOOKUP(G97,Mark,5,0)&gt;85),5,IF(AND(VLOOKUP(G97,Mark,5,0)&gt;75),4,IF(AND(VLOOKUP(G97,Mark,5,0)&gt;=65),3,0)))))+ROUNDUP(SUM(AA97:AD97)*15%,0),"")</f>
        <v/>
      </c>
      <c r="BG97" s="201" t="str">
        <f t="shared" si="29"/>
        <v/>
      </c>
      <c r="BH97" s="201" t="str">
        <f t="shared" si="30"/>
        <v/>
      </c>
    </row>
    <row r="98" spans="1:60">
      <c r="A98" s="4">
        <v>92</v>
      </c>
      <c r="B98" s="30" t="str">
        <f t="shared" si="20"/>
        <v>F</v>
      </c>
      <c r="C98" s="37">
        <f t="shared" si="21"/>
        <v>241</v>
      </c>
      <c r="D98" s="38">
        <f t="shared" si="22"/>
        <v>39653</v>
      </c>
      <c r="E98" s="39" t="str">
        <f t="shared" si="23"/>
        <v>MONA NAYAK</v>
      </c>
      <c r="F98" s="39" t="str">
        <f t="shared" si="24"/>
        <v>POONA RAM NAYAK</v>
      </c>
      <c r="G98" s="40">
        <f t="shared" si="25"/>
        <v>819</v>
      </c>
      <c r="H98" s="120" t="str">
        <f t="shared" si="26"/>
        <v/>
      </c>
      <c r="I98" s="123"/>
      <c r="J98" s="124"/>
      <c r="K98" s="129" t="str">
        <f t="shared" si="27"/>
        <v/>
      </c>
      <c r="L98" s="51"/>
      <c r="M98" s="46"/>
      <c r="N98" s="46"/>
      <c r="O98" s="46"/>
      <c r="P98" s="46"/>
      <c r="Q98" s="56"/>
      <c r="R98" s="47"/>
      <c r="S98" s="47"/>
      <c r="T98" s="47"/>
      <c r="U98" s="47"/>
      <c r="V98" s="51"/>
      <c r="W98" s="46"/>
      <c r="X98" s="46"/>
      <c r="Y98" s="46"/>
      <c r="Z98" s="46"/>
      <c r="AA98" s="51"/>
      <c r="AB98" s="46"/>
      <c r="AC98" s="46"/>
      <c r="AD98" s="46"/>
      <c r="AE98" s="51"/>
      <c r="AF98" s="46"/>
      <c r="AG98" s="46"/>
      <c r="AH98" s="46"/>
      <c r="AI98" s="51"/>
      <c r="AJ98" s="46"/>
      <c r="AK98" s="46"/>
      <c r="AL98" s="46"/>
      <c r="AM98" s="1"/>
      <c r="AN98" s="1"/>
      <c r="AO98" s="1"/>
      <c r="AP98" s="1"/>
      <c r="AQ98" s="1"/>
      <c r="BB98" s="201">
        <f t="shared" si="28"/>
        <v>819</v>
      </c>
      <c r="BC98" s="204" t="str">
        <f>IFERROR(IF(G98="","",IF(K98="","",IF(AND(VLOOKUP(G98,Mark,5,0)&gt;85),5,IF(AND(VLOOKUP(G98,Mark,5,0)&gt;75),4,IF(AND(VLOOKUP(G98,Mark,5,0)&gt;=65),3,0)))))+ROUNDUP(SUM(L98:P98)*15%,0),"")</f>
        <v/>
      </c>
      <c r="BD98" s="201" t="str">
        <f>IFERROR(IF(G98="","",IF(K98="","",IF(AND(VLOOKUP(G98,Mark,5,0)&gt;85),5,IF(AND(VLOOKUP(G98,Mark,5,0)&gt;75),4,IF(AND(VLOOKUP(G98,Mark,5,0)&gt;=65),3,0)))))+ROUNDUP(SUM(Q98:U98)*15%,0),"")</f>
        <v/>
      </c>
      <c r="BE98" s="201" t="str">
        <f>IFERROR(IF(G98="","",IF(K98="","",IF(AND(VLOOKUP(G98,Mark,5,0)&gt;85),5,IF(AND(VLOOKUP(G98,Mark,5,0)&gt;75),4,IF(AND(VLOOKUP(G98,Mark,5,0)&gt;=65),3,0)))))+ROUNDUP(SUM(V98:Z98)*15%,0),"")</f>
        <v/>
      </c>
      <c r="BF98" s="201" t="str">
        <f>IFERROR(IF(G98="","",IF(K98="","",IF(AND(VLOOKUP(G98,Mark,5,0)&gt;85),5,IF(AND(VLOOKUP(G98,Mark,5,0)&gt;75),4,IF(AND(VLOOKUP(G98,Mark,5,0)&gt;=65),3,0)))))+ROUNDUP(SUM(AA98:AD98)*15%,0),"")</f>
        <v/>
      </c>
      <c r="BG98" s="201" t="str">
        <f t="shared" si="29"/>
        <v/>
      </c>
      <c r="BH98" s="201" t="str">
        <f t="shared" si="30"/>
        <v/>
      </c>
    </row>
    <row r="99" spans="1:60">
      <c r="A99" s="4">
        <v>93</v>
      </c>
      <c r="B99" s="30" t="str">
        <f t="shared" si="20"/>
        <v>F</v>
      </c>
      <c r="C99" s="37">
        <f t="shared" si="21"/>
        <v>801</v>
      </c>
      <c r="D99" s="38">
        <f t="shared" si="22"/>
        <v>39654</v>
      </c>
      <c r="E99" s="39" t="str">
        <f t="shared" si="23"/>
        <v>MUSTAK KATHAT</v>
      </c>
      <c r="F99" s="39" t="str">
        <f t="shared" si="24"/>
        <v>MR SABIR KATHAT</v>
      </c>
      <c r="G99" s="40">
        <f t="shared" si="25"/>
        <v>820</v>
      </c>
      <c r="H99" s="120" t="str">
        <f t="shared" si="26"/>
        <v/>
      </c>
      <c r="I99" s="123"/>
      <c r="J99" s="124"/>
      <c r="K99" s="129" t="str">
        <f t="shared" si="27"/>
        <v/>
      </c>
      <c r="L99" s="51"/>
      <c r="M99" s="46"/>
      <c r="N99" s="46"/>
      <c r="O99" s="46"/>
      <c r="P99" s="46"/>
      <c r="Q99" s="56"/>
      <c r="R99" s="47"/>
      <c r="S99" s="47"/>
      <c r="T99" s="47"/>
      <c r="U99" s="47"/>
      <c r="V99" s="51"/>
      <c r="W99" s="46"/>
      <c r="X99" s="46"/>
      <c r="Y99" s="46"/>
      <c r="Z99" s="46"/>
      <c r="AA99" s="51"/>
      <c r="AB99" s="46"/>
      <c r="AC99" s="46"/>
      <c r="AD99" s="46"/>
      <c r="AE99" s="51"/>
      <c r="AF99" s="46"/>
      <c r="AG99" s="46"/>
      <c r="AH99" s="46"/>
      <c r="AI99" s="51"/>
      <c r="AJ99" s="46"/>
      <c r="AK99" s="46"/>
      <c r="AL99" s="46"/>
      <c r="AM99" s="1"/>
      <c r="AN99" s="1"/>
      <c r="AO99" s="1"/>
      <c r="AP99" s="1"/>
      <c r="AQ99" s="1"/>
      <c r="BB99" s="201">
        <f t="shared" si="28"/>
        <v>820</v>
      </c>
      <c r="BC99" s="204" t="str">
        <f>IFERROR(IF(G99="","",IF(K99="","",IF(AND(VLOOKUP(G99,Mark,5,0)&gt;85),5,IF(AND(VLOOKUP(G99,Mark,5,0)&gt;75),4,IF(AND(VLOOKUP(G99,Mark,5,0)&gt;=65),3,0)))))+ROUNDUP(SUM(L99:P99)*15%,0),"")</f>
        <v/>
      </c>
      <c r="BD99" s="201" t="str">
        <f>IFERROR(IF(G99="","",IF(K99="","",IF(AND(VLOOKUP(G99,Mark,5,0)&gt;85),5,IF(AND(VLOOKUP(G99,Mark,5,0)&gt;75),4,IF(AND(VLOOKUP(G99,Mark,5,0)&gt;=65),3,0)))))+ROUNDUP(SUM(Q99:U99)*15%,0),"")</f>
        <v/>
      </c>
      <c r="BE99" s="201" t="str">
        <f>IFERROR(IF(G99="","",IF(K99="","",IF(AND(VLOOKUP(G99,Mark,5,0)&gt;85),5,IF(AND(VLOOKUP(G99,Mark,5,0)&gt;75),4,IF(AND(VLOOKUP(G99,Mark,5,0)&gt;=65),3,0)))))+ROUNDUP(SUM(V99:Z99)*15%,0),"")</f>
        <v/>
      </c>
      <c r="BF99" s="201" t="str">
        <f>IFERROR(IF(G99="","",IF(K99="","",IF(AND(VLOOKUP(G99,Mark,5,0)&gt;85),5,IF(AND(VLOOKUP(G99,Mark,5,0)&gt;75),4,IF(AND(VLOOKUP(G99,Mark,5,0)&gt;=65),3,0)))))+ROUNDUP(SUM(AA99:AD99)*15%,0),"")</f>
        <v/>
      </c>
      <c r="BG99" s="201" t="str">
        <f t="shared" si="29"/>
        <v/>
      </c>
      <c r="BH99" s="201" t="str">
        <f t="shared" si="30"/>
        <v/>
      </c>
    </row>
    <row r="100" spans="1:60">
      <c r="A100" s="4">
        <v>94</v>
      </c>
      <c r="B100" s="30" t="str">
        <f t="shared" si="20"/>
        <v>F</v>
      </c>
      <c r="C100" s="37">
        <f t="shared" si="21"/>
        <v>916</v>
      </c>
      <c r="D100" s="38">
        <f t="shared" si="22"/>
        <v>39752</v>
      </c>
      <c r="E100" s="39" t="str">
        <f t="shared" si="23"/>
        <v>NARENDRA CHOUHAN</v>
      </c>
      <c r="F100" s="39" t="str">
        <f t="shared" si="24"/>
        <v>OM PRAKASH</v>
      </c>
      <c r="G100" s="40">
        <f t="shared" si="25"/>
        <v>821</v>
      </c>
      <c r="H100" s="120" t="str">
        <f t="shared" si="26"/>
        <v/>
      </c>
      <c r="I100" s="123"/>
      <c r="J100" s="124"/>
      <c r="K100" s="129" t="str">
        <f t="shared" si="27"/>
        <v/>
      </c>
      <c r="L100" s="51"/>
      <c r="M100" s="46"/>
      <c r="N100" s="46"/>
      <c r="O100" s="46"/>
      <c r="P100" s="46"/>
      <c r="Q100" s="56"/>
      <c r="R100" s="47"/>
      <c r="S100" s="47"/>
      <c r="T100" s="47"/>
      <c r="U100" s="47"/>
      <c r="V100" s="51"/>
      <c r="W100" s="46"/>
      <c r="X100" s="46"/>
      <c r="Y100" s="46"/>
      <c r="Z100" s="46"/>
      <c r="AA100" s="51"/>
      <c r="AB100" s="46"/>
      <c r="AC100" s="46"/>
      <c r="AD100" s="46"/>
      <c r="AE100" s="51"/>
      <c r="AF100" s="46"/>
      <c r="AG100" s="46"/>
      <c r="AH100" s="46"/>
      <c r="AI100" s="51"/>
      <c r="AJ100" s="46"/>
      <c r="AK100" s="46"/>
      <c r="AL100" s="46"/>
      <c r="AM100" s="1"/>
      <c r="AN100" s="1"/>
      <c r="AO100" s="1"/>
      <c r="AP100" s="1"/>
      <c r="AQ100" s="1"/>
      <c r="BB100" s="201">
        <f t="shared" si="28"/>
        <v>821</v>
      </c>
      <c r="BC100" s="204" t="str">
        <f>IFERROR(IF(G100="","",IF(K100="","",IF(AND(VLOOKUP(G100,Mark,5,0)&gt;85),5,IF(AND(VLOOKUP(G100,Mark,5,0)&gt;75),4,IF(AND(VLOOKUP(G100,Mark,5,0)&gt;=65),3,0)))))+ROUNDUP(SUM(L100:P100)*15%,0),"")</f>
        <v/>
      </c>
      <c r="BD100" s="201" t="str">
        <f>IFERROR(IF(G100="","",IF(K100="","",IF(AND(VLOOKUP(G100,Mark,5,0)&gt;85),5,IF(AND(VLOOKUP(G100,Mark,5,0)&gt;75),4,IF(AND(VLOOKUP(G100,Mark,5,0)&gt;=65),3,0)))))+ROUNDUP(SUM(Q100:U100)*15%,0),"")</f>
        <v/>
      </c>
      <c r="BE100" s="201" t="str">
        <f>IFERROR(IF(G100="","",IF(K100="","",IF(AND(VLOOKUP(G100,Mark,5,0)&gt;85),5,IF(AND(VLOOKUP(G100,Mark,5,0)&gt;75),4,IF(AND(VLOOKUP(G100,Mark,5,0)&gt;=65),3,0)))))+ROUNDUP(SUM(V100:Z100)*15%,0),"")</f>
        <v/>
      </c>
      <c r="BF100" s="201" t="str">
        <f>IFERROR(IF(G100="","",IF(K100="","",IF(AND(VLOOKUP(G100,Mark,5,0)&gt;85),5,IF(AND(VLOOKUP(G100,Mark,5,0)&gt;75),4,IF(AND(VLOOKUP(G100,Mark,5,0)&gt;=65),3,0)))))+ROUNDUP(SUM(AA100:AD100)*15%,0),"")</f>
        <v/>
      </c>
      <c r="BG100" s="201" t="str">
        <f t="shared" si="29"/>
        <v/>
      </c>
      <c r="BH100" s="201" t="str">
        <f t="shared" si="30"/>
        <v/>
      </c>
    </row>
    <row r="101" spans="1:60">
      <c r="A101" s="4">
        <v>95</v>
      </c>
      <c r="B101" s="30" t="str">
        <f t="shared" si="20"/>
        <v>F</v>
      </c>
      <c r="C101" s="37">
        <f t="shared" si="21"/>
        <v>626</v>
      </c>
      <c r="D101" s="38">
        <f t="shared" si="22"/>
        <v>39917</v>
      </c>
      <c r="E101" s="39" t="str">
        <f t="shared" si="23"/>
        <v>NISHA MEGHWAL</v>
      </c>
      <c r="F101" s="39" t="str">
        <f t="shared" si="24"/>
        <v>GOVIND LAL</v>
      </c>
      <c r="G101" s="40">
        <f t="shared" si="25"/>
        <v>822</v>
      </c>
      <c r="H101" s="120" t="str">
        <f t="shared" si="26"/>
        <v/>
      </c>
      <c r="I101" s="123"/>
      <c r="J101" s="124"/>
      <c r="K101" s="129" t="str">
        <f t="shared" si="27"/>
        <v/>
      </c>
      <c r="L101" s="51"/>
      <c r="M101" s="46"/>
      <c r="N101" s="46"/>
      <c r="O101" s="46"/>
      <c r="P101" s="46"/>
      <c r="Q101" s="56"/>
      <c r="R101" s="47"/>
      <c r="S101" s="47"/>
      <c r="T101" s="47"/>
      <c r="U101" s="47"/>
      <c r="V101" s="51"/>
      <c r="W101" s="46"/>
      <c r="X101" s="46"/>
      <c r="Y101" s="46"/>
      <c r="Z101" s="46"/>
      <c r="AA101" s="51"/>
      <c r="AB101" s="46"/>
      <c r="AC101" s="46"/>
      <c r="AD101" s="46"/>
      <c r="AE101" s="51"/>
      <c r="AF101" s="46"/>
      <c r="AG101" s="46"/>
      <c r="AH101" s="46"/>
      <c r="AI101" s="51"/>
      <c r="AJ101" s="46"/>
      <c r="AK101" s="46"/>
      <c r="AL101" s="46"/>
      <c r="AM101" s="1"/>
      <c r="AN101" s="1"/>
      <c r="AO101" s="1"/>
      <c r="AP101" s="1"/>
      <c r="AQ101" s="1"/>
      <c r="BB101" s="201">
        <f t="shared" si="28"/>
        <v>822</v>
      </c>
      <c r="BC101" s="204" t="str">
        <f>IFERROR(IF(G101="","",IF(K101="","",IF(AND(VLOOKUP(G101,Mark,5,0)&gt;85),5,IF(AND(VLOOKUP(G101,Mark,5,0)&gt;75),4,IF(AND(VLOOKUP(G101,Mark,5,0)&gt;=65),3,0)))))+ROUNDUP(SUM(L101:P101)*15%,0),"")</f>
        <v/>
      </c>
      <c r="BD101" s="201" t="str">
        <f>IFERROR(IF(G101="","",IF(K101="","",IF(AND(VLOOKUP(G101,Mark,5,0)&gt;85),5,IF(AND(VLOOKUP(G101,Mark,5,0)&gt;75),4,IF(AND(VLOOKUP(G101,Mark,5,0)&gt;=65),3,0)))))+ROUNDUP(SUM(Q101:U101)*15%,0),"")</f>
        <v/>
      </c>
      <c r="BE101" s="201" t="str">
        <f>IFERROR(IF(G101="","",IF(K101="","",IF(AND(VLOOKUP(G101,Mark,5,0)&gt;85),5,IF(AND(VLOOKUP(G101,Mark,5,0)&gt;75),4,IF(AND(VLOOKUP(G101,Mark,5,0)&gt;=65),3,0)))))+ROUNDUP(SUM(V101:Z101)*15%,0),"")</f>
        <v/>
      </c>
      <c r="BF101" s="201" t="str">
        <f>IFERROR(IF(G101="","",IF(K101="","",IF(AND(VLOOKUP(G101,Mark,5,0)&gt;85),5,IF(AND(VLOOKUP(G101,Mark,5,0)&gt;75),4,IF(AND(VLOOKUP(G101,Mark,5,0)&gt;=65),3,0)))))+ROUNDUP(SUM(AA101:AD101)*15%,0),"")</f>
        <v/>
      </c>
      <c r="BG101" s="201" t="str">
        <f t="shared" si="29"/>
        <v/>
      </c>
      <c r="BH101" s="201" t="str">
        <f t="shared" si="30"/>
        <v/>
      </c>
    </row>
    <row r="102" spans="1:60">
      <c r="A102" s="4">
        <v>96</v>
      </c>
      <c r="B102" s="30" t="str">
        <f t="shared" si="20"/>
        <v>F</v>
      </c>
      <c r="C102" s="37">
        <f t="shared" si="21"/>
        <v>802</v>
      </c>
      <c r="D102" s="38">
        <f t="shared" si="22"/>
        <v>39662</v>
      </c>
      <c r="E102" s="39" t="str">
        <f t="shared" si="23"/>
        <v>PIYUSH DAGDI</v>
      </c>
      <c r="F102" s="39" t="str">
        <f t="shared" si="24"/>
        <v>BABULAL DAGDI</v>
      </c>
      <c r="G102" s="40">
        <f t="shared" si="25"/>
        <v>823</v>
      </c>
      <c r="H102" s="120" t="str">
        <f t="shared" si="26"/>
        <v/>
      </c>
      <c r="I102" s="123"/>
      <c r="J102" s="124"/>
      <c r="K102" s="129" t="str">
        <f t="shared" si="27"/>
        <v/>
      </c>
      <c r="L102" s="51"/>
      <c r="M102" s="46"/>
      <c r="N102" s="46"/>
      <c r="O102" s="46"/>
      <c r="P102" s="46"/>
      <c r="Q102" s="56"/>
      <c r="R102" s="47"/>
      <c r="S102" s="47"/>
      <c r="T102" s="47"/>
      <c r="U102" s="47"/>
      <c r="V102" s="51"/>
      <c r="W102" s="46"/>
      <c r="X102" s="46"/>
      <c r="Y102" s="46"/>
      <c r="Z102" s="46"/>
      <c r="AA102" s="51"/>
      <c r="AB102" s="46"/>
      <c r="AC102" s="46"/>
      <c r="AD102" s="46"/>
      <c r="AE102" s="51"/>
      <c r="AF102" s="46"/>
      <c r="AG102" s="46"/>
      <c r="AH102" s="46"/>
      <c r="AI102" s="51"/>
      <c r="AJ102" s="46"/>
      <c r="AK102" s="46"/>
      <c r="AL102" s="46"/>
      <c r="AM102" s="1"/>
      <c r="AN102" s="1"/>
      <c r="AO102" s="1"/>
      <c r="AP102" s="1"/>
      <c r="AQ102" s="1"/>
      <c r="BB102" s="201">
        <f t="shared" si="28"/>
        <v>823</v>
      </c>
      <c r="BC102" s="204" t="str">
        <f>IFERROR(IF(G102="","",IF(K102="","",IF(AND(VLOOKUP(G102,Mark,5,0)&gt;85),5,IF(AND(VLOOKUP(G102,Mark,5,0)&gt;75),4,IF(AND(VLOOKUP(G102,Mark,5,0)&gt;=65),3,0)))))+ROUNDUP(SUM(L102:P102)*15%,0),"")</f>
        <v/>
      </c>
      <c r="BD102" s="201" t="str">
        <f>IFERROR(IF(G102="","",IF(K102="","",IF(AND(VLOOKUP(G102,Mark,5,0)&gt;85),5,IF(AND(VLOOKUP(G102,Mark,5,0)&gt;75),4,IF(AND(VLOOKUP(G102,Mark,5,0)&gt;=65),3,0)))))+ROUNDUP(SUM(Q102:U102)*15%,0),"")</f>
        <v/>
      </c>
      <c r="BE102" s="201" t="str">
        <f>IFERROR(IF(G102="","",IF(K102="","",IF(AND(VLOOKUP(G102,Mark,5,0)&gt;85),5,IF(AND(VLOOKUP(G102,Mark,5,0)&gt;75),4,IF(AND(VLOOKUP(G102,Mark,5,0)&gt;=65),3,0)))))+ROUNDUP(SUM(V102:Z102)*15%,0),"")</f>
        <v/>
      </c>
      <c r="BF102" s="201" t="str">
        <f>IFERROR(IF(G102="","",IF(K102="","",IF(AND(VLOOKUP(G102,Mark,5,0)&gt;85),5,IF(AND(VLOOKUP(G102,Mark,5,0)&gt;75),4,IF(AND(VLOOKUP(G102,Mark,5,0)&gt;=65),3,0)))))+ROUNDUP(SUM(AA102:AD102)*15%,0),"")</f>
        <v/>
      </c>
      <c r="BG102" s="201" t="str">
        <f t="shared" si="29"/>
        <v/>
      </c>
      <c r="BH102" s="201" t="str">
        <f t="shared" si="30"/>
        <v/>
      </c>
    </row>
    <row r="103" spans="1:60">
      <c r="A103" s="4">
        <v>97</v>
      </c>
      <c r="B103" s="30" t="str">
        <f t="shared" ref="B103:B134" si="31">IFERROR(VLOOKUP(A103,Name1,3,0),"")</f>
        <v>F</v>
      </c>
      <c r="C103" s="37">
        <f t="shared" ref="C103:C134" si="32">IFERROR(VLOOKUP(A103,Name1,4,0),"")</f>
        <v>917</v>
      </c>
      <c r="D103" s="38">
        <f t="shared" ref="D103:D134" si="33">IFERROR(VLOOKUP(A103,Name1,11,0),"")</f>
        <v>39177</v>
      </c>
      <c r="E103" s="39" t="str">
        <f t="shared" ref="E103:E134" si="34">IFERROR(VLOOKUP(A103,Name1,6,0),"")</f>
        <v>PRAMOD GIRI</v>
      </c>
      <c r="F103" s="39" t="str">
        <f t="shared" ref="F103:F134" si="35">IFERROR(VLOOKUP(A103,Name1,8,0),"")</f>
        <v>PRAKASH GIRI</v>
      </c>
      <c r="G103" s="40">
        <f t="shared" ref="G103:G134" si="36">IFERROR(VLOOKUP(A103,Name1,12,0),"")</f>
        <v>824</v>
      </c>
      <c r="H103" s="120" t="str">
        <f t="shared" ref="H103:H134" si="37">IFERROR(VLOOKUP(A103,Name1,13,0),"")</f>
        <v/>
      </c>
      <c r="I103" s="123"/>
      <c r="J103" s="124"/>
      <c r="K103" s="129" t="str">
        <f t="shared" si="27"/>
        <v/>
      </c>
      <c r="L103" s="51"/>
      <c r="M103" s="46"/>
      <c r="N103" s="46"/>
      <c r="O103" s="46"/>
      <c r="P103" s="46"/>
      <c r="Q103" s="56"/>
      <c r="R103" s="47"/>
      <c r="S103" s="47"/>
      <c r="T103" s="47"/>
      <c r="U103" s="47"/>
      <c r="V103" s="51"/>
      <c r="W103" s="46"/>
      <c r="X103" s="46"/>
      <c r="Y103" s="46"/>
      <c r="Z103" s="46"/>
      <c r="AA103" s="51"/>
      <c r="AB103" s="46"/>
      <c r="AC103" s="46"/>
      <c r="AD103" s="46"/>
      <c r="AE103" s="51"/>
      <c r="AF103" s="46"/>
      <c r="AG103" s="46"/>
      <c r="AH103" s="46"/>
      <c r="AI103" s="51"/>
      <c r="AJ103" s="46"/>
      <c r="AK103" s="46"/>
      <c r="AL103" s="46"/>
      <c r="AM103" s="1"/>
      <c r="AN103" s="1"/>
      <c r="AO103" s="1"/>
      <c r="AP103" s="1"/>
      <c r="AQ103" s="1"/>
      <c r="BB103" s="201">
        <f t="shared" si="28"/>
        <v>824</v>
      </c>
      <c r="BC103" s="204" t="str">
        <f>IFERROR(IF(G103="","",IF(K103="","",IF(AND(VLOOKUP(G103,Mark,5,0)&gt;85),5,IF(AND(VLOOKUP(G103,Mark,5,0)&gt;75),4,IF(AND(VLOOKUP(G103,Mark,5,0)&gt;=65),3,0)))))+ROUNDUP(SUM(L103:P103)*15%,0),"")</f>
        <v/>
      </c>
      <c r="BD103" s="201" t="str">
        <f>IFERROR(IF(G103="","",IF(K103="","",IF(AND(VLOOKUP(G103,Mark,5,0)&gt;85),5,IF(AND(VLOOKUP(G103,Mark,5,0)&gt;75),4,IF(AND(VLOOKUP(G103,Mark,5,0)&gt;=65),3,0)))))+ROUNDUP(SUM(Q103:U103)*15%,0),"")</f>
        <v/>
      </c>
      <c r="BE103" s="201" t="str">
        <f>IFERROR(IF(G103="","",IF(K103="","",IF(AND(VLOOKUP(G103,Mark,5,0)&gt;85),5,IF(AND(VLOOKUP(G103,Mark,5,0)&gt;75),4,IF(AND(VLOOKUP(G103,Mark,5,0)&gt;=65),3,0)))))+ROUNDUP(SUM(V103:Z103)*15%,0),"")</f>
        <v/>
      </c>
      <c r="BF103" s="201" t="str">
        <f>IFERROR(IF(G103="","",IF(K103="","",IF(AND(VLOOKUP(G103,Mark,5,0)&gt;85),5,IF(AND(VLOOKUP(G103,Mark,5,0)&gt;75),4,IF(AND(VLOOKUP(G103,Mark,5,0)&gt;=65),3,0)))))+ROUNDUP(SUM(AA103:AD103)*15%,0),"")</f>
        <v/>
      </c>
      <c r="BG103" s="201" t="str">
        <f t="shared" si="29"/>
        <v/>
      </c>
      <c r="BH103" s="201" t="str">
        <f t="shared" si="30"/>
        <v/>
      </c>
    </row>
    <row r="104" spans="1:60">
      <c r="A104" s="4">
        <v>98</v>
      </c>
      <c r="B104" s="30" t="str">
        <f t="shared" si="31"/>
        <v>F</v>
      </c>
      <c r="C104" s="37">
        <f t="shared" si="32"/>
        <v>799</v>
      </c>
      <c r="D104" s="38">
        <f t="shared" si="33"/>
        <v>40070</v>
      </c>
      <c r="E104" s="39" t="str">
        <f t="shared" si="34"/>
        <v>PRAVIN KUMAR</v>
      </c>
      <c r="F104" s="39" t="str">
        <f t="shared" si="35"/>
        <v>MANGALA RAM</v>
      </c>
      <c r="G104" s="40">
        <f t="shared" si="36"/>
        <v>825</v>
      </c>
      <c r="H104" s="120" t="str">
        <f t="shared" si="37"/>
        <v/>
      </c>
      <c r="I104" s="123"/>
      <c r="J104" s="124"/>
      <c r="K104" s="129" t="str">
        <f t="shared" si="27"/>
        <v/>
      </c>
      <c r="L104" s="51"/>
      <c r="M104" s="46"/>
      <c r="N104" s="46"/>
      <c r="O104" s="46"/>
      <c r="P104" s="46"/>
      <c r="Q104" s="56"/>
      <c r="R104" s="47"/>
      <c r="S104" s="47"/>
      <c r="T104" s="47"/>
      <c r="U104" s="47"/>
      <c r="V104" s="51"/>
      <c r="W104" s="46"/>
      <c r="X104" s="46"/>
      <c r="Y104" s="46"/>
      <c r="Z104" s="46"/>
      <c r="AA104" s="51"/>
      <c r="AB104" s="46"/>
      <c r="AC104" s="46"/>
      <c r="AD104" s="46"/>
      <c r="AE104" s="51"/>
      <c r="AF104" s="46"/>
      <c r="AG104" s="46"/>
      <c r="AH104" s="46"/>
      <c r="AI104" s="51"/>
      <c r="AJ104" s="46"/>
      <c r="AK104" s="46"/>
      <c r="AL104" s="46"/>
      <c r="AM104" s="1"/>
      <c r="AN104" s="1"/>
      <c r="AO104" s="1"/>
      <c r="AP104" s="1"/>
      <c r="AQ104" s="1"/>
      <c r="BB104" s="201">
        <f t="shared" si="28"/>
        <v>825</v>
      </c>
      <c r="BC104" s="204" t="str">
        <f>IFERROR(IF(G104="","",IF(K104="","",IF(AND(VLOOKUP(G104,Mark,5,0)&gt;85),5,IF(AND(VLOOKUP(G104,Mark,5,0)&gt;75),4,IF(AND(VLOOKUP(G104,Mark,5,0)&gt;=65),3,0)))))+ROUNDUP(SUM(L104:P104)*15%,0),"")</f>
        <v/>
      </c>
      <c r="BD104" s="201" t="str">
        <f>IFERROR(IF(G104="","",IF(K104="","",IF(AND(VLOOKUP(G104,Mark,5,0)&gt;85),5,IF(AND(VLOOKUP(G104,Mark,5,0)&gt;75),4,IF(AND(VLOOKUP(G104,Mark,5,0)&gt;=65),3,0)))))+ROUNDUP(SUM(Q104:U104)*15%,0),"")</f>
        <v/>
      </c>
      <c r="BE104" s="201" t="str">
        <f>IFERROR(IF(G104="","",IF(K104="","",IF(AND(VLOOKUP(G104,Mark,5,0)&gt;85),5,IF(AND(VLOOKUP(G104,Mark,5,0)&gt;75),4,IF(AND(VLOOKUP(G104,Mark,5,0)&gt;=65),3,0)))))+ROUNDUP(SUM(V104:Z104)*15%,0),"")</f>
        <v/>
      </c>
      <c r="BF104" s="201" t="str">
        <f>IFERROR(IF(G104="","",IF(K104="","",IF(AND(VLOOKUP(G104,Mark,5,0)&gt;85),5,IF(AND(VLOOKUP(G104,Mark,5,0)&gt;75),4,IF(AND(VLOOKUP(G104,Mark,5,0)&gt;=65),3,0)))))+ROUNDUP(SUM(AA104:AD104)*15%,0),"")</f>
        <v/>
      </c>
      <c r="BG104" s="201" t="str">
        <f t="shared" si="29"/>
        <v/>
      </c>
      <c r="BH104" s="201" t="str">
        <f t="shared" si="30"/>
        <v/>
      </c>
    </row>
    <row r="105" spans="1:60">
      <c r="A105" s="4">
        <v>99</v>
      </c>
      <c r="B105" s="30" t="str">
        <f t="shared" si="31"/>
        <v>F</v>
      </c>
      <c r="C105" s="37">
        <f t="shared" si="32"/>
        <v>798</v>
      </c>
      <c r="D105" s="38">
        <f t="shared" si="33"/>
        <v>40167</v>
      </c>
      <c r="E105" s="39" t="str">
        <f t="shared" si="34"/>
        <v>PRERNA KHICHI</v>
      </c>
      <c r="F105" s="39" t="str">
        <f t="shared" si="35"/>
        <v>MAHENDRA SINGH</v>
      </c>
      <c r="G105" s="40">
        <f t="shared" si="36"/>
        <v>826</v>
      </c>
      <c r="H105" s="120" t="str">
        <f t="shared" si="37"/>
        <v/>
      </c>
      <c r="I105" s="123"/>
      <c r="J105" s="124"/>
      <c r="K105" s="129" t="str">
        <f t="shared" si="27"/>
        <v/>
      </c>
      <c r="L105" s="51"/>
      <c r="M105" s="46"/>
      <c r="N105" s="46"/>
      <c r="O105" s="46"/>
      <c r="P105" s="46"/>
      <c r="Q105" s="56"/>
      <c r="R105" s="47"/>
      <c r="S105" s="47"/>
      <c r="T105" s="47"/>
      <c r="U105" s="47"/>
      <c r="V105" s="51"/>
      <c r="W105" s="46"/>
      <c r="X105" s="46"/>
      <c r="Y105" s="46"/>
      <c r="Z105" s="46"/>
      <c r="AA105" s="51"/>
      <c r="AB105" s="46"/>
      <c r="AC105" s="46"/>
      <c r="AD105" s="46"/>
      <c r="AE105" s="51"/>
      <c r="AF105" s="46"/>
      <c r="AG105" s="46"/>
      <c r="AH105" s="46"/>
      <c r="AI105" s="51"/>
      <c r="AJ105" s="46"/>
      <c r="AK105" s="46"/>
      <c r="AL105" s="46"/>
      <c r="AM105" s="1"/>
      <c r="AN105" s="1"/>
      <c r="AO105" s="1"/>
      <c r="AP105" s="1"/>
      <c r="AQ105" s="1"/>
      <c r="BB105" s="201">
        <f t="shared" si="28"/>
        <v>826</v>
      </c>
      <c r="BC105" s="204" t="str">
        <f>IFERROR(IF(G105="","",IF(K105="","",IF(AND(VLOOKUP(G105,Mark,5,0)&gt;85),5,IF(AND(VLOOKUP(G105,Mark,5,0)&gt;75),4,IF(AND(VLOOKUP(G105,Mark,5,0)&gt;=65),3,0)))))+ROUNDUP(SUM(L105:P105)*15%,0),"")</f>
        <v/>
      </c>
      <c r="BD105" s="201" t="str">
        <f>IFERROR(IF(G105="","",IF(K105="","",IF(AND(VLOOKUP(G105,Mark,5,0)&gt;85),5,IF(AND(VLOOKUP(G105,Mark,5,0)&gt;75),4,IF(AND(VLOOKUP(G105,Mark,5,0)&gt;=65),3,0)))))+ROUNDUP(SUM(Q105:U105)*15%,0),"")</f>
        <v/>
      </c>
      <c r="BE105" s="201" t="str">
        <f>IFERROR(IF(G105="","",IF(K105="","",IF(AND(VLOOKUP(G105,Mark,5,0)&gt;85),5,IF(AND(VLOOKUP(G105,Mark,5,0)&gt;75),4,IF(AND(VLOOKUP(G105,Mark,5,0)&gt;=65),3,0)))))+ROUNDUP(SUM(V105:Z105)*15%,0),"")</f>
        <v/>
      </c>
      <c r="BF105" s="201" t="str">
        <f>IFERROR(IF(G105="","",IF(K105="","",IF(AND(VLOOKUP(G105,Mark,5,0)&gt;85),5,IF(AND(VLOOKUP(G105,Mark,5,0)&gt;75),4,IF(AND(VLOOKUP(G105,Mark,5,0)&gt;=65),3,0)))))+ROUNDUP(SUM(AA105:AD105)*15%,0),"")</f>
        <v/>
      </c>
      <c r="BG105" s="201" t="str">
        <f t="shared" si="29"/>
        <v/>
      </c>
      <c r="BH105" s="201" t="str">
        <f t="shared" si="30"/>
        <v/>
      </c>
    </row>
    <row r="106" spans="1:60">
      <c r="A106" s="4">
        <v>100</v>
      </c>
      <c r="B106" s="30" t="str">
        <f t="shared" si="31"/>
        <v>F</v>
      </c>
      <c r="C106" s="37">
        <f t="shared" si="32"/>
        <v>915</v>
      </c>
      <c r="D106" s="38">
        <f t="shared" si="33"/>
        <v>39611</v>
      </c>
      <c r="E106" s="39" t="str">
        <f t="shared" si="34"/>
        <v>RENUKA JAMERIYA</v>
      </c>
      <c r="F106" s="39" t="str">
        <f t="shared" si="35"/>
        <v>GAJENDRA DEV</v>
      </c>
      <c r="G106" s="40">
        <f t="shared" si="36"/>
        <v>828</v>
      </c>
      <c r="H106" s="120" t="str">
        <f t="shared" si="37"/>
        <v/>
      </c>
      <c r="I106" s="123"/>
      <c r="J106" s="124"/>
      <c r="K106" s="129" t="str">
        <f t="shared" si="27"/>
        <v/>
      </c>
      <c r="L106" s="51"/>
      <c r="M106" s="46"/>
      <c r="N106" s="46"/>
      <c r="O106" s="46"/>
      <c r="P106" s="46"/>
      <c r="Q106" s="56"/>
      <c r="R106" s="47"/>
      <c r="S106" s="47"/>
      <c r="T106" s="47"/>
      <c r="U106" s="47"/>
      <c r="V106" s="51"/>
      <c r="W106" s="46"/>
      <c r="X106" s="46"/>
      <c r="Y106" s="46"/>
      <c r="Z106" s="46"/>
      <c r="AA106" s="51"/>
      <c r="AB106" s="46"/>
      <c r="AC106" s="46"/>
      <c r="AD106" s="46"/>
      <c r="AE106" s="51"/>
      <c r="AF106" s="46"/>
      <c r="AG106" s="46"/>
      <c r="AH106" s="46"/>
      <c r="AI106" s="51"/>
      <c r="AJ106" s="46"/>
      <c r="AK106" s="46"/>
      <c r="AL106" s="46"/>
      <c r="AM106" s="1"/>
      <c r="AN106" s="1"/>
      <c r="AO106" s="1"/>
      <c r="AP106" s="1"/>
      <c r="AQ106" s="1"/>
      <c r="BB106" s="201">
        <f t="shared" si="28"/>
        <v>828</v>
      </c>
      <c r="BC106" s="204" t="str">
        <f>IFERROR(IF(G106="","",IF(K106="","",IF(AND(VLOOKUP(G106,Mark,5,0)&gt;85),5,IF(AND(VLOOKUP(G106,Mark,5,0)&gt;75),4,IF(AND(VLOOKUP(G106,Mark,5,0)&gt;=65),3,0)))))+ROUNDUP(SUM(L106:P106)*15%,0),"")</f>
        <v/>
      </c>
      <c r="BD106" s="201" t="str">
        <f>IFERROR(IF(G106="","",IF(K106="","",IF(AND(VLOOKUP(G106,Mark,5,0)&gt;85),5,IF(AND(VLOOKUP(G106,Mark,5,0)&gt;75),4,IF(AND(VLOOKUP(G106,Mark,5,0)&gt;=65),3,0)))))+ROUNDUP(SUM(Q106:U106)*15%,0),"")</f>
        <v/>
      </c>
      <c r="BE106" s="201" t="str">
        <f>IFERROR(IF(G106="","",IF(K106="","",IF(AND(VLOOKUP(G106,Mark,5,0)&gt;85),5,IF(AND(VLOOKUP(G106,Mark,5,0)&gt;75),4,IF(AND(VLOOKUP(G106,Mark,5,0)&gt;=65),3,0)))))+ROUNDUP(SUM(V106:Z106)*15%,0),"")</f>
        <v/>
      </c>
      <c r="BF106" s="201" t="str">
        <f>IFERROR(IF(G106="","",IF(K106="","",IF(AND(VLOOKUP(G106,Mark,5,0)&gt;85),5,IF(AND(VLOOKUP(G106,Mark,5,0)&gt;75),4,IF(AND(VLOOKUP(G106,Mark,5,0)&gt;=65),3,0)))))+ROUNDUP(SUM(AA106:AD106)*15%,0),"")</f>
        <v/>
      </c>
      <c r="BG106" s="201" t="str">
        <f t="shared" si="29"/>
        <v/>
      </c>
      <c r="BH106" s="201" t="str">
        <f t="shared" si="30"/>
        <v/>
      </c>
    </row>
    <row r="107" spans="1:60">
      <c r="A107" s="4">
        <v>101</v>
      </c>
      <c r="B107" s="30" t="str">
        <f t="shared" si="31"/>
        <v>G</v>
      </c>
      <c r="C107" s="37">
        <f t="shared" si="32"/>
        <v>788</v>
      </c>
      <c r="D107" s="38">
        <f t="shared" si="33"/>
        <v>39286</v>
      </c>
      <c r="E107" s="39" t="str">
        <f t="shared" si="34"/>
        <v>ROHIT BAGRI</v>
      </c>
      <c r="F107" s="39" t="str">
        <f t="shared" si="35"/>
        <v>RATAN LAL BAGRI</v>
      </c>
      <c r="G107" s="40">
        <f t="shared" si="36"/>
        <v>830</v>
      </c>
      <c r="H107" s="120" t="str">
        <f t="shared" si="37"/>
        <v/>
      </c>
      <c r="I107" s="123"/>
      <c r="J107" s="124"/>
      <c r="K107" s="129" t="str">
        <f t="shared" si="27"/>
        <v/>
      </c>
      <c r="L107" s="51"/>
      <c r="M107" s="46"/>
      <c r="N107" s="46"/>
      <c r="O107" s="46"/>
      <c r="P107" s="46"/>
      <c r="Q107" s="56"/>
      <c r="R107" s="47"/>
      <c r="S107" s="47"/>
      <c r="T107" s="47"/>
      <c r="U107" s="47"/>
      <c r="V107" s="51"/>
      <c r="W107" s="46"/>
      <c r="X107" s="46"/>
      <c r="Y107" s="46"/>
      <c r="Z107" s="46"/>
      <c r="AA107" s="51"/>
      <c r="AB107" s="46"/>
      <c r="AC107" s="46"/>
      <c r="AD107" s="46"/>
      <c r="AE107" s="51"/>
      <c r="AF107" s="46"/>
      <c r="AG107" s="46"/>
      <c r="AH107" s="46"/>
      <c r="AI107" s="51"/>
      <c r="AJ107" s="46"/>
      <c r="AK107" s="46"/>
      <c r="AL107" s="46"/>
      <c r="AM107" s="1"/>
      <c r="AN107" s="1"/>
      <c r="AO107" s="1"/>
      <c r="AP107" s="1"/>
      <c r="AQ107" s="1"/>
      <c r="BB107" s="201">
        <f t="shared" si="28"/>
        <v>830</v>
      </c>
      <c r="BC107" s="204" t="str">
        <f>IFERROR(IF(G107="","",IF(K107="","",IF(AND(VLOOKUP(G107,Mark,5,0)&gt;85),5,IF(AND(VLOOKUP(G107,Mark,5,0)&gt;75),4,IF(AND(VLOOKUP(G107,Mark,5,0)&gt;=65),3,0)))))+ROUNDUP(SUM(L107:P107)*15%,0),"")</f>
        <v/>
      </c>
      <c r="BD107" s="201" t="str">
        <f>IFERROR(IF(G107="","",IF(K107="","",IF(AND(VLOOKUP(G107,Mark,5,0)&gt;85),5,IF(AND(VLOOKUP(G107,Mark,5,0)&gt;75),4,IF(AND(VLOOKUP(G107,Mark,5,0)&gt;=65),3,0)))))+ROUNDUP(SUM(Q107:U107)*15%,0),"")</f>
        <v/>
      </c>
      <c r="BE107" s="201" t="str">
        <f>IFERROR(IF(G107="","",IF(K107="","",IF(AND(VLOOKUP(G107,Mark,5,0)&gt;85),5,IF(AND(VLOOKUP(G107,Mark,5,0)&gt;75),4,IF(AND(VLOOKUP(G107,Mark,5,0)&gt;=65),3,0)))))+ROUNDUP(SUM(V107:Z107)*15%,0),"")</f>
        <v/>
      </c>
      <c r="BF107" s="201" t="str">
        <f>IFERROR(IF(G107="","",IF(K107="","",IF(AND(VLOOKUP(G107,Mark,5,0)&gt;85),5,IF(AND(VLOOKUP(G107,Mark,5,0)&gt;75),4,IF(AND(VLOOKUP(G107,Mark,5,0)&gt;=65),3,0)))))+ROUNDUP(SUM(AA107:AD107)*15%,0),"")</f>
        <v/>
      </c>
      <c r="BG107" s="201" t="str">
        <f t="shared" si="29"/>
        <v/>
      </c>
      <c r="BH107" s="201" t="str">
        <f t="shared" si="30"/>
        <v/>
      </c>
    </row>
    <row r="108" spans="1:60">
      <c r="A108" s="4">
        <v>102</v>
      </c>
      <c r="B108" s="30" t="str">
        <f t="shared" si="31"/>
        <v>G</v>
      </c>
      <c r="C108" s="37">
        <f t="shared" si="32"/>
        <v>789</v>
      </c>
      <c r="D108" s="38">
        <f t="shared" si="33"/>
        <v>39376</v>
      </c>
      <c r="E108" s="39" t="str">
        <f t="shared" si="34"/>
        <v>SHUBHAM BHATI</v>
      </c>
      <c r="F108" s="39" t="str">
        <f t="shared" si="35"/>
        <v>KANA RAM BHATI</v>
      </c>
      <c r="G108" s="40">
        <f t="shared" si="36"/>
        <v>831</v>
      </c>
      <c r="H108" s="120" t="str">
        <f t="shared" si="37"/>
        <v/>
      </c>
      <c r="I108" s="123"/>
      <c r="J108" s="124"/>
      <c r="K108" s="129" t="str">
        <f t="shared" si="27"/>
        <v/>
      </c>
      <c r="L108" s="51"/>
      <c r="M108" s="46"/>
      <c r="N108" s="46"/>
      <c r="O108" s="46"/>
      <c r="P108" s="46"/>
      <c r="Q108" s="56"/>
      <c r="R108" s="47"/>
      <c r="S108" s="47"/>
      <c r="T108" s="47"/>
      <c r="U108" s="47"/>
      <c r="V108" s="51"/>
      <c r="W108" s="46"/>
      <c r="X108" s="46"/>
      <c r="Y108" s="46"/>
      <c r="Z108" s="46"/>
      <c r="AA108" s="51"/>
      <c r="AB108" s="46"/>
      <c r="AC108" s="46"/>
      <c r="AD108" s="46"/>
      <c r="AE108" s="51"/>
      <c r="AF108" s="46"/>
      <c r="AG108" s="46"/>
      <c r="AH108" s="46"/>
      <c r="AI108" s="51"/>
      <c r="AJ108" s="46"/>
      <c r="AK108" s="46"/>
      <c r="AL108" s="46"/>
      <c r="AM108" s="1"/>
      <c r="AN108" s="1"/>
      <c r="AO108" s="1"/>
      <c r="AP108" s="1"/>
      <c r="AQ108" s="1"/>
      <c r="BB108" s="201">
        <f t="shared" si="28"/>
        <v>831</v>
      </c>
      <c r="BC108" s="204" t="str">
        <f>IFERROR(IF(G108="","",IF(K108="","",IF(AND(VLOOKUP(G108,Mark,5,0)&gt;85),5,IF(AND(VLOOKUP(G108,Mark,5,0)&gt;75),4,IF(AND(VLOOKUP(G108,Mark,5,0)&gt;=65),3,0)))))+ROUNDUP(SUM(L108:P108)*15%,0),"")</f>
        <v/>
      </c>
      <c r="BD108" s="201" t="str">
        <f>IFERROR(IF(G108="","",IF(K108="","",IF(AND(VLOOKUP(G108,Mark,5,0)&gt;85),5,IF(AND(VLOOKUP(G108,Mark,5,0)&gt;75),4,IF(AND(VLOOKUP(G108,Mark,5,0)&gt;=65),3,0)))))+ROUNDUP(SUM(Q108:U108)*15%,0),"")</f>
        <v/>
      </c>
      <c r="BE108" s="201" t="str">
        <f>IFERROR(IF(G108="","",IF(K108="","",IF(AND(VLOOKUP(G108,Mark,5,0)&gt;85),5,IF(AND(VLOOKUP(G108,Mark,5,0)&gt;75),4,IF(AND(VLOOKUP(G108,Mark,5,0)&gt;=65),3,0)))))+ROUNDUP(SUM(V108:Z108)*15%,0),"")</f>
        <v/>
      </c>
      <c r="BF108" s="201" t="str">
        <f>IFERROR(IF(G108="","",IF(K108="","",IF(AND(VLOOKUP(G108,Mark,5,0)&gt;85),5,IF(AND(VLOOKUP(G108,Mark,5,0)&gt;75),4,IF(AND(VLOOKUP(G108,Mark,5,0)&gt;=65),3,0)))))+ROUNDUP(SUM(AA108:AD108)*15%,0),"")</f>
        <v/>
      </c>
      <c r="BG108" s="201" t="str">
        <f t="shared" si="29"/>
        <v/>
      </c>
      <c r="BH108" s="201" t="str">
        <f t="shared" si="30"/>
        <v/>
      </c>
    </row>
    <row r="109" spans="1:60">
      <c r="A109" s="4">
        <v>103</v>
      </c>
      <c r="B109" s="30" t="str">
        <f t="shared" si="31"/>
        <v>G</v>
      </c>
      <c r="C109" s="37">
        <f t="shared" si="32"/>
        <v>380</v>
      </c>
      <c r="D109" s="38">
        <f t="shared" si="33"/>
        <v>39877</v>
      </c>
      <c r="E109" s="39" t="str">
        <f t="shared" si="34"/>
        <v>SUHANA BANO</v>
      </c>
      <c r="F109" s="39" t="str">
        <f t="shared" si="35"/>
        <v>RAFIQ SHAH</v>
      </c>
      <c r="G109" s="40">
        <f t="shared" si="36"/>
        <v>832</v>
      </c>
      <c r="H109" s="120" t="str">
        <f t="shared" si="37"/>
        <v/>
      </c>
      <c r="I109" s="123"/>
      <c r="J109" s="124"/>
      <c r="K109" s="129" t="str">
        <f t="shared" si="27"/>
        <v/>
      </c>
      <c r="L109" s="51"/>
      <c r="M109" s="46"/>
      <c r="N109" s="46"/>
      <c r="O109" s="46"/>
      <c r="P109" s="46"/>
      <c r="Q109" s="56"/>
      <c r="R109" s="47"/>
      <c r="S109" s="47"/>
      <c r="T109" s="47"/>
      <c r="U109" s="47"/>
      <c r="V109" s="51"/>
      <c r="W109" s="46"/>
      <c r="X109" s="46"/>
      <c r="Y109" s="46"/>
      <c r="Z109" s="46"/>
      <c r="AA109" s="51"/>
      <c r="AB109" s="46"/>
      <c r="AC109" s="46"/>
      <c r="AD109" s="46"/>
      <c r="AE109" s="51"/>
      <c r="AF109" s="46"/>
      <c r="AG109" s="46"/>
      <c r="AH109" s="46"/>
      <c r="AI109" s="51"/>
      <c r="AJ109" s="46"/>
      <c r="AK109" s="46"/>
      <c r="AL109" s="46"/>
      <c r="AM109" s="1"/>
      <c r="AN109" s="1"/>
      <c r="AO109" s="1"/>
      <c r="AP109" s="1"/>
      <c r="AQ109" s="1"/>
      <c r="BB109" s="201">
        <f t="shared" si="28"/>
        <v>832</v>
      </c>
      <c r="BC109" s="204" t="str">
        <f>IFERROR(IF(G109="","",IF(K109="","",IF(AND(VLOOKUP(G109,Mark,5,0)&gt;85),5,IF(AND(VLOOKUP(G109,Mark,5,0)&gt;75),4,IF(AND(VLOOKUP(G109,Mark,5,0)&gt;=65),3,0)))))+ROUNDUP(SUM(L109:P109)*15%,0),"")</f>
        <v/>
      </c>
      <c r="BD109" s="201" t="str">
        <f>IFERROR(IF(G109="","",IF(K109="","",IF(AND(VLOOKUP(G109,Mark,5,0)&gt;85),5,IF(AND(VLOOKUP(G109,Mark,5,0)&gt;75),4,IF(AND(VLOOKUP(G109,Mark,5,0)&gt;=65),3,0)))))+ROUNDUP(SUM(Q109:U109)*15%,0),"")</f>
        <v/>
      </c>
      <c r="BE109" s="201" t="str">
        <f>IFERROR(IF(G109="","",IF(K109="","",IF(AND(VLOOKUP(G109,Mark,5,0)&gt;85),5,IF(AND(VLOOKUP(G109,Mark,5,0)&gt;75),4,IF(AND(VLOOKUP(G109,Mark,5,0)&gt;=65),3,0)))))+ROUNDUP(SUM(V109:Z109)*15%,0),"")</f>
        <v/>
      </c>
      <c r="BF109" s="201" t="str">
        <f>IFERROR(IF(G109="","",IF(K109="","",IF(AND(VLOOKUP(G109,Mark,5,0)&gt;85),5,IF(AND(VLOOKUP(G109,Mark,5,0)&gt;75),4,IF(AND(VLOOKUP(G109,Mark,5,0)&gt;=65),3,0)))))+ROUNDUP(SUM(AA109:AD109)*15%,0),"")</f>
        <v/>
      </c>
      <c r="BG109" s="201" t="str">
        <f t="shared" si="29"/>
        <v/>
      </c>
      <c r="BH109" s="201" t="str">
        <f t="shared" si="30"/>
        <v/>
      </c>
    </row>
    <row r="110" spans="1:60">
      <c r="A110" s="4">
        <v>104</v>
      </c>
      <c r="B110" s="30" t="str">
        <f t="shared" si="31"/>
        <v>G</v>
      </c>
      <c r="C110" s="37">
        <f t="shared" si="32"/>
        <v>639</v>
      </c>
      <c r="D110" s="38">
        <f t="shared" si="33"/>
        <v>39630</v>
      </c>
      <c r="E110" s="39" t="str">
        <f t="shared" si="34"/>
        <v>SUMAN KEER</v>
      </c>
      <c r="F110" s="39" t="str">
        <f t="shared" si="35"/>
        <v>BUDHA RAM KEER</v>
      </c>
      <c r="G110" s="40">
        <f t="shared" si="36"/>
        <v>833</v>
      </c>
      <c r="H110" s="120" t="str">
        <f t="shared" si="37"/>
        <v/>
      </c>
      <c r="I110" s="123"/>
      <c r="J110" s="124"/>
      <c r="K110" s="129" t="str">
        <f t="shared" si="27"/>
        <v/>
      </c>
      <c r="L110" s="51"/>
      <c r="M110" s="46"/>
      <c r="N110" s="46"/>
      <c r="O110" s="46"/>
      <c r="P110" s="46"/>
      <c r="Q110" s="56"/>
      <c r="R110" s="47"/>
      <c r="S110" s="47"/>
      <c r="T110" s="47"/>
      <c r="U110" s="47"/>
      <c r="V110" s="51"/>
      <c r="W110" s="46"/>
      <c r="X110" s="46"/>
      <c r="Y110" s="46"/>
      <c r="Z110" s="46"/>
      <c r="AA110" s="51"/>
      <c r="AB110" s="46"/>
      <c r="AC110" s="46"/>
      <c r="AD110" s="46"/>
      <c r="AE110" s="51"/>
      <c r="AF110" s="46"/>
      <c r="AG110" s="46"/>
      <c r="AH110" s="46"/>
      <c r="AI110" s="51"/>
      <c r="AJ110" s="46"/>
      <c r="AK110" s="46"/>
      <c r="AL110" s="46"/>
      <c r="AM110" s="1"/>
      <c r="AN110" s="1"/>
      <c r="AO110" s="1"/>
      <c r="AP110" s="1"/>
      <c r="AQ110" s="1"/>
      <c r="BB110" s="201">
        <f t="shared" si="28"/>
        <v>833</v>
      </c>
      <c r="BC110" s="204" t="str">
        <f>IFERROR(IF(G110="","",IF(K110="","",IF(AND(VLOOKUP(G110,Mark,5,0)&gt;85),5,IF(AND(VLOOKUP(G110,Mark,5,0)&gt;75),4,IF(AND(VLOOKUP(G110,Mark,5,0)&gt;=65),3,0)))))+ROUNDUP(SUM(L110:P110)*15%,0),"")</f>
        <v/>
      </c>
      <c r="BD110" s="201" t="str">
        <f>IFERROR(IF(G110="","",IF(K110="","",IF(AND(VLOOKUP(G110,Mark,5,0)&gt;85),5,IF(AND(VLOOKUP(G110,Mark,5,0)&gt;75),4,IF(AND(VLOOKUP(G110,Mark,5,0)&gt;=65),3,0)))))+ROUNDUP(SUM(Q110:U110)*15%,0),"")</f>
        <v/>
      </c>
      <c r="BE110" s="201" t="str">
        <f>IFERROR(IF(G110="","",IF(K110="","",IF(AND(VLOOKUP(G110,Mark,5,0)&gt;85),5,IF(AND(VLOOKUP(G110,Mark,5,0)&gt;75),4,IF(AND(VLOOKUP(G110,Mark,5,0)&gt;=65),3,0)))))+ROUNDUP(SUM(V110:Z110)*15%,0),"")</f>
        <v/>
      </c>
      <c r="BF110" s="201" t="str">
        <f>IFERROR(IF(G110="","",IF(K110="","",IF(AND(VLOOKUP(G110,Mark,5,0)&gt;85),5,IF(AND(VLOOKUP(G110,Mark,5,0)&gt;75),4,IF(AND(VLOOKUP(G110,Mark,5,0)&gt;=65),3,0)))))+ROUNDUP(SUM(AA110:AD110)*15%,0),"")</f>
        <v/>
      </c>
      <c r="BG110" s="201" t="str">
        <f t="shared" si="29"/>
        <v/>
      </c>
      <c r="BH110" s="201" t="str">
        <f t="shared" si="30"/>
        <v/>
      </c>
    </row>
    <row r="111" spans="1:60">
      <c r="A111" s="4">
        <v>105</v>
      </c>
      <c r="B111" s="30" t="str">
        <f t="shared" si="31"/>
        <v>G</v>
      </c>
      <c r="C111" s="37">
        <f t="shared" si="32"/>
        <v>793</v>
      </c>
      <c r="D111" s="38">
        <f t="shared" si="33"/>
        <v>39613</v>
      </c>
      <c r="E111" s="39" t="str">
        <f t="shared" si="34"/>
        <v>SURMA BAGRI</v>
      </c>
      <c r="F111" s="39" t="str">
        <f t="shared" si="35"/>
        <v>BHAGWAN LAL BAGRI</v>
      </c>
      <c r="G111" s="40">
        <f t="shared" si="36"/>
        <v>834</v>
      </c>
      <c r="H111" s="120" t="str">
        <f t="shared" si="37"/>
        <v/>
      </c>
      <c r="I111" s="123"/>
      <c r="J111" s="124"/>
      <c r="K111" s="129" t="str">
        <f t="shared" si="27"/>
        <v/>
      </c>
      <c r="L111" s="51"/>
      <c r="M111" s="46"/>
      <c r="N111" s="46"/>
      <c r="O111" s="46"/>
      <c r="P111" s="46"/>
      <c r="Q111" s="56"/>
      <c r="R111" s="47"/>
      <c r="S111" s="47"/>
      <c r="T111" s="47"/>
      <c r="U111" s="47"/>
      <c r="V111" s="51"/>
      <c r="W111" s="46"/>
      <c r="X111" s="46"/>
      <c r="Y111" s="46"/>
      <c r="Z111" s="46"/>
      <c r="AA111" s="51"/>
      <c r="AB111" s="46"/>
      <c r="AC111" s="46"/>
      <c r="AD111" s="46"/>
      <c r="AE111" s="51"/>
      <c r="AF111" s="46"/>
      <c r="AG111" s="46"/>
      <c r="AH111" s="46"/>
      <c r="AI111" s="51"/>
      <c r="AJ111" s="46"/>
      <c r="AK111" s="46"/>
      <c r="AL111" s="46"/>
      <c r="AM111" s="1"/>
      <c r="AN111" s="1"/>
      <c r="AO111" s="1"/>
      <c r="AP111" s="1"/>
      <c r="AQ111" s="1"/>
      <c r="BB111" s="201">
        <f t="shared" si="28"/>
        <v>834</v>
      </c>
      <c r="BC111" s="204" t="str">
        <f>IFERROR(IF(G111="","",IF(K111="","",IF(AND(VLOOKUP(G111,Mark,5,0)&gt;85),5,IF(AND(VLOOKUP(G111,Mark,5,0)&gt;75),4,IF(AND(VLOOKUP(G111,Mark,5,0)&gt;=65),3,0)))))+ROUNDUP(SUM(L111:P111)*15%,0),"")</f>
        <v/>
      </c>
      <c r="BD111" s="201" t="str">
        <f>IFERROR(IF(G111="","",IF(K111="","",IF(AND(VLOOKUP(G111,Mark,5,0)&gt;85),5,IF(AND(VLOOKUP(G111,Mark,5,0)&gt;75),4,IF(AND(VLOOKUP(G111,Mark,5,0)&gt;=65),3,0)))))+ROUNDUP(SUM(Q111:U111)*15%,0),"")</f>
        <v/>
      </c>
      <c r="BE111" s="201" t="str">
        <f>IFERROR(IF(G111="","",IF(K111="","",IF(AND(VLOOKUP(G111,Mark,5,0)&gt;85),5,IF(AND(VLOOKUP(G111,Mark,5,0)&gt;75),4,IF(AND(VLOOKUP(G111,Mark,5,0)&gt;=65),3,0)))))+ROUNDUP(SUM(V111:Z111)*15%,0),"")</f>
        <v/>
      </c>
      <c r="BF111" s="201" t="str">
        <f>IFERROR(IF(G111="","",IF(K111="","",IF(AND(VLOOKUP(G111,Mark,5,0)&gt;85),5,IF(AND(VLOOKUP(G111,Mark,5,0)&gt;75),4,IF(AND(VLOOKUP(G111,Mark,5,0)&gt;=65),3,0)))))+ROUNDUP(SUM(AA111:AD111)*15%,0),"")</f>
        <v/>
      </c>
      <c r="BG111" s="201" t="str">
        <f t="shared" si="29"/>
        <v/>
      </c>
      <c r="BH111" s="201" t="str">
        <f t="shared" si="30"/>
        <v/>
      </c>
    </row>
    <row r="112" spans="1:60">
      <c r="A112" s="4">
        <v>106</v>
      </c>
      <c r="B112" s="30" t="str">
        <f t="shared" si="31"/>
        <v>G</v>
      </c>
      <c r="C112" s="37">
        <f t="shared" si="32"/>
        <v>792</v>
      </c>
      <c r="D112" s="38">
        <f t="shared" si="33"/>
        <v>40048</v>
      </c>
      <c r="E112" s="39" t="str">
        <f t="shared" si="34"/>
        <v>YATIN CHHIPA</v>
      </c>
      <c r="F112" s="39" t="str">
        <f t="shared" si="35"/>
        <v>PRAVIN KUMAR CHHIPA</v>
      </c>
      <c r="G112" s="40">
        <f t="shared" si="36"/>
        <v>835</v>
      </c>
      <c r="H112" s="120" t="str">
        <f t="shared" si="37"/>
        <v/>
      </c>
      <c r="I112" s="123"/>
      <c r="J112" s="124"/>
      <c r="K112" s="129" t="str">
        <f t="shared" si="27"/>
        <v/>
      </c>
      <c r="L112" s="51"/>
      <c r="M112" s="46"/>
      <c r="N112" s="46"/>
      <c r="O112" s="46"/>
      <c r="P112" s="46"/>
      <c r="Q112" s="56"/>
      <c r="R112" s="47"/>
      <c r="S112" s="47"/>
      <c r="T112" s="47"/>
      <c r="U112" s="47"/>
      <c r="V112" s="51"/>
      <c r="W112" s="46"/>
      <c r="X112" s="46"/>
      <c r="Y112" s="46"/>
      <c r="Z112" s="46"/>
      <c r="AA112" s="51"/>
      <c r="AB112" s="46"/>
      <c r="AC112" s="46"/>
      <c r="AD112" s="46"/>
      <c r="AE112" s="51"/>
      <c r="AF112" s="46"/>
      <c r="AG112" s="46"/>
      <c r="AH112" s="46"/>
      <c r="AI112" s="51"/>
      <c r="AJ112" s="46"/>
      <c r="AK112" s="46"/>
      <c r="AL112" s="46"/>
      <c r="AM112" s="1"/>
      <c r="AN112" s="1"/>
      <c r="AO112" s="1"/>
      <c r="AP112" s="1"/>
      <c r="AQ112" s="1"/>
      <c r="BB112" s="201">
        <f t="shared" si="28"/>
        <v>835</v>
      </c>
      <c r="BC112" s="204" t="str">
        <f>IFERROR(IF(G112="","",IF(K112="","",IF(AND(VLOOKUP(G112,Mark,5,0)&gt;85),5,IF(AND(VLOOKUP(G112,Mark,5,0)&gt;75),4,IF(AND(VLOOKUP(G112,Mark,5,0)&gt;=65),3,0)))))+ROUNDUP(SUM(L112:P112)*15%,0),"")</f>
        <v/>
      </c>
      <c r="BD112" s="201" t="str">
        <f>IFERROR(IF(G112="","",IF(K112="","",IF(AND(VLOOKUP(G112,Mark,5,0)&gt;85),5,IF(AND(VLOOKUP(G112,Mark,5,0)&gt;75),4,IF(AND(VLOOKUP(G112,Mark,5,0)&gt;=65),3,0)))))+ROUNDUP(SUM(Q112:U112)*15%,0),"")</f>
        <v/>
      </c>
      <c r="BE112" s="201" t="str">
        <f>IFERROR(IF(G112="","",IF(K112="","",IF(AND(VLOOKUP(G112,Mark,5,0)&gt;85),5,IF(AND(VLOOKUP(G112,Mark,5,0)&gt;75),4,IF(AND(VLOOKUP(G112,Mark,5,0)&gt;=65),3,0)))))+ROUNDUP(SUM(V112:Z112)*15%,0),"")</f>
        <v/>
      </c>
      <c r="BF112" s="201" t="str">
        <f>IFERROR(IF(G112="","",IF(K112="","",IF(AND(VLOOKUP(G112,Mark,5,0)&gt;85),5,IF(AND(VLOOKUP(G112,Mark,5,0)&gt;75),4,IF(AND(VLOOKUP(G112,Mark,5,0)&gt;=65),3,0)))))+ROUNDUP(SUM(AA112:AD112)*15%,0),"")</f>
        <v/>
      </c>
      <c r="BG112" s="201" t="str">
        <f t="shared" si="29"/>
        <v/>
      </c>
      <c r="BH112" s="201" t="str">
        <f t="shared" si="30"/>
        <v/>
      </c>
    </row>
    <row r="113" spans="1:60">
      <c r="A113" s="4">
        <v>107</v>
      </c>
      <c r="B113" s="30" t="str">
        <f t="shared" si="31"/>
        <v>G</v>
      </c>
      <c r="C113" s="37">
        <f t="shared" si="32"/>
        <v>296</v>
      </c>
      <c r="D113" s="38">
        <f t="shared" si="33"/>
        <v>39519</v>
      </c>
      <c r="E113" s="39" t="str">
        <f t="shared" si="34"/>
        <v>BASANTI DEVI</v>
      </c>
      <c r="F113" s="39" t="str">
        <f t="shared" si="35"/>
        <v>RAMESH MEGHWAL</v>
      </c>
      <c r="G113" s="40">
        <f t="shared" si="36"/>
        <v>901</v>
      </c>
      <c r="H113" s="120" t="str">
        <f t="shared" si="37"/>
        <v/>
      </c>
      <c r="I113" s="123"/>
      <c r="J113" s="124"/>
      <c r="K113" s="129" t="str">
        <f t="shared" si="27"/>
        <v/>
      </c>
      <c r="L113" s="51"/>
      <c r="M113" s="46"/>
      <c r="N113" s="46"/>
      <c r="O113" s="46"/>
      <c r="P113" s="46"/>
      <c r="Q113" s="56"/>
      <c r="R113" s="47"/>
      <c r="S113" s="47"/>
      <c r="T113" s="47"/>
      <c r="U113" s="47"/>
      <c r="V113" s="51"/>
      <c r="W113" s="46"/>
      <c r="X113" s="46"/>
      <c r="Y113" s="46"/>
      <c r="Z113" s="46"/>
      <c r="AA113" s="51"/>
      <c r="AB113" s="46"/>
      <c r="AC113" s="46"/>
      <c r="AD113" s="46"/>
      <c r="AE113" s="51"/>
      <c r="AF113" s="46"/>
      <c r="AG113" s="46"/>
      <c r="AH113" s="46"/>
      <c r="AI113" s="51"/>
      <c r="AJ113" s="46"/>
      <c r="AK113" s="46"/>
      <c r="AL113" s="46"/>
      <c r="AM113" s="1"/>
      <c r="AN113" s="1"/>
      <c r="AO113" s="1"/>
      <c r="AP113" s="1"/>
      <c r="AQ113" s="1"/>
      <c r="BB113" s="201">
        <f t="shared" si="28"/>
        <v>901</v>
      </c>
      <c r="BC113" s="204" t="str">
        <f>IFERROR(IF(G113="","",IF(K113="","",IF(AND(VLOOKUP(G113,Mark,5,0)&gt;85),5,IF(AND(VLOOKUP(G113,Mark,5,0)&gt;75),4,IF(AND(VLOOKUP(G113,Mark,5,0)&gt;=65),3,0)))))+ROUNDUP(SUM(L113:P113)*15%,0),"")</f>
        <v/>
      </c>
      <c r="BD113" s="201" t="str">
        <f>IFERROR(IF(G113="","",IF(K113="","",IF(AND(VLOOKUP(G113,Mark,5,0)&gt;85),5,IF(AND(VLOOKUP(G113,Mark,5,0)&gt;75),4,IF(AND(VLOOKUP(G113,Mark,5,0)&gt;=65),3,0)))))+ROUNDUP(SUM(Q113:U113)*15%,0),"")</f>
        <v/>
      </c>
      <c r="BE113" s="201" t="str">
        <f>IFERROR(IF(G113="","",IF(K113="","",IF(AND(VLOOKUP(G113,Mark,5,0)&gt;85),5,IF(AND(VLOOKUP(G113,Mark,5,0)&gt;75),4,IF(AND(VLOOKUP(G113,Mark,5,0)&gt;=65),3,0)))))+ROUNDUP(SUM(V113:Z113)*15%,0),"")</f>
        <v/>
      </c>
      <c r="BF113" s="201" t="str">
        <f>IFERROR(IF(G113="","",IF(K113="","",IF(AND(VLOOKUP(G113,Mark,5,0)&gt;85),5,IF(AND(VLOOKUP(G113,Mark,5,0)&gt;75),4,IF(AND(VLOOKUP(G113,Mark,5,0)&gt;=65),3,0)))))+ROUNDUP(SUM(AA113:AD113)*15%,0),"")</f>
        <v/>
      </c>
      <c r="BG113" s="201" t="str">
        <f t="shared" si="29"/>
        <v/>
      </c>
      <c r="BH113" s="201" t="str">
        <f t="shared" si="30"/>
        <v/>
      </c>
    </row>
    <row r="114" spans="1:60">
      <c r="A114" s="4">
        <v>108</v>
      </c>
      <c r="B114" s="30" t="str">
        <f t="shared" si="31"/>
        <v>G</v>
      </c>
      <c r="C114" s="37">
        <f t="shared" si="32"/>
        <v>972</v>
      </c>
      <c r="D114" s="38">
        <f t="shared" si="33"/>
        <v>38874</v>
      </c>
      <c r="E114" s="39" t="str">
        <f t="shared" si="34"/>
        <v>BIPASA PARIHAR</v>
      </c>
      <c r="F114" s="39" t="str">
        <f t="shared" si="35"/>
        <v>HIRA LAL PARIHAR</v>
      </c>
      <c r="G114" s="40">
        <f t="shared" si="36"/>
        <v>902</v>
      </c>
      <c r="H114" s="120" t="str">
        <f t="shared" si="37"/>
        <v/>
      </c>
      <c r="I114" s="123"/>
      <c r="J114" s="124"/>
      <c r="K114" s="129" t="str">
        <f t="shared" si="27"/>
        <v/>
      </c>
      <c r="L114" s="51"/>
      <c r="M114" s="46"/>
      <c r="N114" s="46"/>
      <c r="O114" s="46"/>
      <c r="P114" s="46"/>
      <c r="Q114" s="56"/>
      <c r="R114" s="47"/>
      <c r="S114" s="47"/>
      <c r="T114" s="47"/>
      <c r="U114" s="47"/>
      <c r="V114" s="51"/>
      <c r="W114" s="46"/>
      <c r="X114" s="46"/>
      <c r="Y114" s="46"/>
      <c r="Z114" s="46"/>
      <c r="AA114" s="51"/>
      <c r="AB114" s="46"/>
      <c r="AC114" s="46"/>
      <c r="AD114" s="46"/>
      <c r="AE114" s="51"/>
      <c r="AF114" s="46"/>
      <c r="AG114" s="46"/>
      <c r="AH114" s="46"/>
      <c r="AI114" s="51"/>
      <c r="AJ114" s="46"/>
      <c r="AK114" s="46"/>
      <c r="AL114" s="46"/>
      <c r="AM114" s="1"/>
      <c r="AN114" s="1"/>
      <c r="AO114" s="1"/>
      <c r="AP114" s="1"/>
      <c r="AQ114" s="1"/>
      <c r="BB114" s="201">
        <f t="shared" si="28"/>
        <v>902</v>
      </c>
      <c r="BC114" s="204" t="str">
        <f>IFERROR(IF(G114="","",IF(K114="","",IF(AND(VLOOKUP(G114,Mark,5,0)&gt;85),5,IF(AND(VLOOKUP(G114,Mark,5,0)&gt;75),4,IF(AND(VLOOKUP(G114,Mark,5,0)&gt;=65),3,0)))))+ROUNDUP(SUM(L114:P114)*15%,0),"")</f>
        <v/>
      </c>
      <c r="BD114" s="201" t="str">
        <f>IFERROR(IF(G114="","",IF(K114="","",IF(AND(VLOOKUP(G114,Mark,5,0)&gt;85),5,IF(AND(VLOOKUP(G114,Mark,5,0)&gt;75),4,IF(AND(VLOOKUP(G114,Mark,5,0)&gt;=65),3,0)))))+ROUNDUP(SUM(Q114:U114)*15%,0),"")</f>
        <v/>
      </c>
      <c r="BE114" s="201" t="str">
        <f>IFERROR(IF(G114="","",IF(K114="","",IF(AND(VLOOKUP(G114,Mark,5,0)&gt;85),5,IF(AND(VLOOKUP(G114,Mark,5,0)&gt;75),4,IF(AND(VLOOKUP(G114,Mark,5,0)&gt;=65),3,0)))))+ROUNDUP(SUM(V114:Z114)*15%,0),"")</f>
        <v/>
      </c>
      <c r="BF114" s="201" t="str">
        <f>IFERROR(IF(G114="","",IF(K114="","",IF(AND(VLOOKUP(G114,Mark,5,0)&gt;85),5,IF(AND(VLOOKUP(G114,Mark,5,0)&gt;75),4,IF(AND(VLOOKUP(G114,Mark,5,0)&gt;=65),3,0)))))+ROUNDUP(SUM(AA114:AD114)*15%,0),"")</f>
        <v/>
      </c>
      <c r="BG114" s="201" t="str">
        <f t="shared" si="29"/>
        <v/>
      </c>
      <c r="BH114" s="201" t="str">
        <f t="shared" si="30"/>
        <v/>
      </c>
    </row>
    <row r="115" spans="1:60">
      <c r="A115" s="4">
        <v>109</v>
      </c>
      <c r="B115" s="30" t="str">
        <f t="shared" si="31"/>
        <v>G</v>
      </c>
      <c r="C115" s="37">
        <f t="shared" si="32"/>
        <v>776</v>
      </c>
      <c r="D115" s="38">
        <f t="shared" si="33"/>
        <v>39714</v>
      </c>
      <c r="E115" s="39" t="str">
        <f t="shared" si="34"/>
        <v>CHHAVI JANGID</v>
      </c>
      <c r="F115" s="39" t="str">
        <f t="shared" si="35"/>
        <v>RAKESH KUMAR</v>
      </c>
      <c r="G115" s="40">
        <f t="shared" si="36"/>
        <v>903</v>
      </c>
      <c r="H115" s="120" t="str">
        <f t="shared" si="37"/>
        <v/>
      </c>
      <c r="I115" s="123"/>
      <c r="J115" s="124"/>
      <c r="K115" s="129" t="str">
        <f t="shared" si="27"/>
        <v/>
      </c>
      <c r="L115" s="51"/>
      <c r="M115" s="46"/>
      <c r="N115" s="46"/>
      <c r="O115" s="46"/>
      <c r="P115" s="46"/>
      <c r="Q115" s="56"/>
      <c r="R115" s="47"/>
      <c r="S115" s="47"/>
      <c r="T115" s="47"/>
      <c r="U115" s="47"/>
      <c r="V115" s="51"/>
      <c r="W115" s="46"/>
      <c r="X115" s="46"/>
      <c r="Y115" s="46"/>
      <c r="Z115" s="46"/>
      <c r="AA115" s="51"/>
      <c r="AB115" s="46"/>
      <c r="AC115" s="46"/>
      <c r="AD115" s="46"/>
      <c r="AE115" s="51"/>
      <c r="AF115" s="46"/>
      <c r="AG115" s="46"/>
      <c r="AH115" s="46"/>
      <c r="AI115" s="51"/>
      <c r="AJ115" s="46"/>
      <c r="AK115" s="46"/>
      <c r="AL115" s="46"/>
      <c r="AM115" s="1"/>
      <c r="AN115" s="1"/>
      <c r="AO115" s="1"/>
      <c r="AP115" s="1"/>
      <c r="AQ115" s="1"/>
      <c r="BB115" s="201">
        <f t="shared" si="28"/>
        <v>903</v>
      </c>
      <c r="BC115" s="204" t="str">
        <f>IFERROR(IF(G115="","",IF(K115="","",IF(AND(VLOOKUP(G115,Mark,5,0)&gt;85),5,IF(AND(VLOOKUP(G115,Mark,5,0)&gt;75),4,IF(AND(VLOOKUP(G115,Mark,5,0)&gt;=65),3,0)))))+ROUNDUP(SUM(L115:P115)*15%,0),"")</f>
        <v/>
      </c>
      <c r="BD115" s="201" t="str">
        <f>IFERROR(IF(G115="","",IF(K115="","",IF(AND(VLOOKUP(G115,Mark,5,0)&gt;85),5,IF(AND(VLOOKUP(G115,Mark,5,0)&gt;75),4,IF(AND(VLOOKUP(G115,Mark,5,0)&gt;=65),3,0)))))+ROUNDUP(SUM(Q115:U115)*15%,0),"")</f>
        <v/>
      </c>
      <c r="BE115" s="201" t="str">
        <f>IFERROR(IF(G115="","",IF(K115="","",IF(AND(VLOOKUP(G115,Mark,5,0)&gt;85),5,IF(AND(VLOOKUP(G115,Mark,5,0)&gt;75),4,IF(AND(VLOOKUP(G115,Mark,5,0)&gt;=65),3,0)))))+ROUNDUP(SUM(V115:Z115)*15%,0),"")</f>
        <v/>
      </c>
      <c r="BF115" s="201" t="str">
        <f>IFERROR(IF(G115="","",IF(K115="","",IF(AND(VLOOKUP(G115,Mark,5,0)&gt;85),5,IF(AND(VLOOKUP(G115,Mark,5,0)&gt;75),4,IF(AND(VLOOKUP(G115,Mark,5,0)&gt;=65),3,0)))))+ROUNDUP(SUM(AA115:AD115)*15%,0),"")</f>
        <v/>
      </c>
      <c r="BG115" s="201" t="str">
        <f t="shared" si="29"/>
        <v/>
      </c>
      <c r="BH115" s="201" t="str">
        <f t="shared" si="30"/>
        <v/>
      </c>
    </row>
    <row r="116" spans="1:60">
      <c r="A116" s="4">
        <v>110</v>
      </c>
      <c r="B116" s="30" t="str">
        <f t="shared" si="31"/>
        <v>G</v>
      </c>
      <c r="C116" s="37">
        <f t="shared" si="32"/>
        <v>240</v>
      </c>
      <c r="D116" s="38">
        <f t="shared" si="33"/>
        <v>38587</v>
      </c>
      <c r="E116" s="39" t="str">
        <f t="shared" si="34"/>
        <v>DEEPIKA</v>
      </c>
      <c r="F116" s="39" t="str">
        <f t="shared" si="35"/>
        <v>SHANKAR LAL</v>
      </c>
      <c r="G116" s="40">
        <f t="shared" si="36"/>
        <v>904</v>
      </c>
      <c r="H116" s="120" t="str">
        <f t="shared" si="37"/>
        <v/>
      </c>
      <c r="I116" s="123"/>
      <c r="J116" s="124"/>
      <c r="K116" s="129" t="str">
        <f t="shared" si="27"/>
        <v/>
      </c>
      <c r="L116" s="51"/>
      <c r="M116" s="46"/>
      <c r="N116" s="46"/>
      <c r="O116" s="46"/>
      <c r="P116" s="46"/>
      <c r="Q116" s="56"/>
      <c r="R116" s="47"/>
      <c r="S116" s="47"/>
      <c r="T116" s="47"/>
      <c r="U116" s="47"/>
      <c r="V116" s="51"/>
      <c r="W116" s="46"/>
      <c r="X116" s="46"/>
      <c r="Y116" s="46"/>
      <c r="Z116" s="46"/>
      <c r="AA116" s="51"/>
      <c r="AB116" s="46"/>
      <c r="AC116" s="46"/>
      <c r="AD116" s="46"/>
      <c r="AE116" s="51"/>
      <c r="AF116" s="46"/>
      <c r="AG116" s="46"/>
      <c r="AH116" s="46"/>
      <c r="AI116" s="51"/>
      <c r="AJ116" s="46"/>
      <c r="AK116" s="46"/>
      <c r="AL116" s="46"/>
      <c r="AM116" s="1"/>
      <c r="AN116" s="1"/>
      <c r="AO116" s="1"/>
      <c r="AP116" s="1"/>
      <c r="AQ116" s="1"/>
      <c r="BB116" s="201">
        <f t="shared" si="28"/>
        <v>904</v>
      </c>
      <c r="BC116" s="204" t="str">
        <f>IFERROR(IF(G116="","",IF(K116="","",IF(AND(VLOOKUP(G116,Mark,5,0)&gt;85),5,IF(AND(VLOOKUP(G116,Mark,5,0)&gt;75),4,IF(AND(VLOOKUP(G116,Mark,5,0)&gt;=65),3,0)))))+ROUNDUP(SUM(L116:P116)*15%,0),"")</f>
        <v/>
      </c>
      <c r="BD116" s="201" t="str">
        <f>IFERROR(IF(G116="","",IF(K116="","",IF(AND(VLOOKUP(G116,Mark,5,0)&gt;85),5,IF(AND(VLOOKUP(G116,Mark,5,0)&gt;75),4,IF(AND(VLOOKUP(G116,Mark,5,0)&gt;=65),3,0)))))+ROUNDUP(SUM(Q116:U116)*15%,0),"")</f>
        <v/>
      </c>
      <c r="BE116" s="201" t="str">
        <f>IFERROR(IF(G116="","",IF(K116="","",IF(AND(VLOOKUP(G116,Mark,5,0)&gt;85),5,IF(AND(VLOOKUP(G116,Mark,5,0)&gt;75),4,IF(AND(VLOOKUP(G116,Mark,5,0)&gt;=65),3,0)))))+ROUNDUP(SUM(V116:Z116)*15%,0),"")</f>
        <v/>
      </c>
      <c r="BF116" s="201" t="str">
        <f>IFERROR(IF(G116="","",IF(K116="","",IF(AND(VLOOKUP(G116,Mark,5,0)&gt;85),5,IF(AND(VLOOKUP(G116,Mark,5,0)&gt;75),4,IF(AND(VLOOKUP(G116,Mark,5,0)&gt;=65),3,0)))))+ROUNDUP(SUM(AA116:AD116)*15%,0),"")</f>
        <v/>
      </c>
      <c r="BG116" s="201" t="str">
        <f t="shared" si="29"/>
        <v/>
      </c>
      <c r="BH116" s="201" t="str">
        <f t="shared" si="30"/>
        <v/>
      </c>
    </row>
    <row r="117" spans="1:60">
      <c r="A117" s="4">
        <v>111</v>
      </c>
      <c r="B117" s="30" t="str">
        <f t="shared" si="31"/>
        <v>G</v>
      </c>
      <c r="C117" s="37">
        <f t="shared" si="32"/>
        <v>777</v>
      </c>
      <c r="D117" s="38">
        <f t="shared" si="33"/>
        <v>38723</v>
      </c>
      <c r="E117" s="39" t="str">
        <f t="shared" si="34"/>
        <v>DEEPIKA BAGRI</v>
      </c>
      <c r="F117" s="39" t="str">
        <f t="shared" si="35"/>
        <v>SATAYANARAYAN</v>
      </c>
      <c r="G117" s="40">
        <f t="shared" si="36"/>
        <v>905</v>
      </c>
      <c r="H117" s="120" t="str">
        <f t="shared" si="37"/>
        <v/>
      </c>
      <c r="I117" s="123"/>
      <c r="J117" s="124"/>
      <c r="K117" s="129" t="str">
        <f t="shared" si="27"/>
        <v/>
      </c>
      <c r="L117" s="51"/>
      <c r="M117" s="46"/>
      <c r="N117" s="46"/>
      <c r="O117" s="46"/>
      <c r="P117" s="46"/>
      <c r="Q117" s="56"/>
      <c r="R117" s="47"/>
      <c r="S117" s="47"/>
      <c r="T117" s="47"/>
      <c r="U117" s="47"/>
      <c r="V117" s="51"/>
      <c r="W117" s="46"/>
      <c r="X117" s="46"/>
      <c r="Y117" s="46"/>
      <c r="Z117" s="46"/>
      <c r="AA117" s="51"/>
      <c r="AB117" s="46"/>
      <c r="AC117" s="46"/>
      <c r="AD117" s="46"/>
      <c r="AE117" s="51"/>
      <c r="AF117" s="46"/>
      <c r="AG117" s="46"/>
      <c r="AH117" s="46"/>
      <c r="AI117" s="51"/>
      <c r="AJ117" s="46"/>
      <c r="AK117" s="46"/>
      <c r="AL117" s="46"/>
      <c r="AM117" s="1"/>
      <c r="AN117" s="1"/>
      <c r="AO117" s="1"/>
      <c r="AP117" s="1"/>
      <c r="AQ117" s="1"/>
      <c r="BB117" s="201">
        <f t="shared" si="28"/>
        <v>905</v>
      </c>
      <c r="BC117" s="204" t="str">
        <f>IFERROR(IF(G117="","",IF(K117="","",IF(AND(VLOOKUP(G117,Mark,5,0)&gt;85),5,IF(AND(VLOOKUP(G117,Mark,5,0)&gt;75),4,IF(AND(VLOOKUP(G117,Mark,5,0)&gt;=65),3,0)))))+ROUNDUP(SUM(L117:P117)*15%,0),"")</f>
        <v/>
      </c>
      <c r="BD117" s="201" t="str">
        <f>IFERROR(IF(G117="","",IF(K117="","",IF(AND(VLOOKUP(G117,Mark,5,0)&gt;85),5,IF(AND(VLOOKUP(G117,Mark,5,0)&gt;75),4,IF(AND(VLOOKUP(G117,Mark,5,0)&gt;=65),3,0)))))+ROUNDUP(SUM(Q117:U117)*15%,0),"")</f>
        <v/>
      </c>
      <c r="BE117" s="201" t="str">
        <f>IFERROR(IF(G117="","",IF(K117="","",IF(AND(VLOOKUP(G117,Mark,5,0)&gt;85),5,IF(AND(VLOOKUP(G117,Mark,5,0)&gt;75),4,IF(AND(VLOOKUP(G117,Mark,5,0)&gt;=65),3,0)))))+ROUNDUP(SUM(V117:Z117)*15%,0),"")</f>
        <v/>
      </c>
      <c r="BF117" s="201" t="str">
        <f>IFERROR(IF(G117="","",IF(K117="","",IF(AND(VLOOKUP(G117,Mark,5,0)&gt;85),5,IF(AND(VLOOKUP(G117,Mark,5,0)&gt;75),4,IF(AND(VLOOKUP(G117,Mark,5,0)&gt;=65),3,0)))))+ROUNDUP(SUM(AA117:AD117)*15%,0),"")</f>
        <v/>
      </c>
      <c r="BG117" s="201" t="str">
        <f t="shared" si="29"/>
        <v/>
      </c>
      <c r="BH117" s="201" t="str">
        <f t="shared" si="30"/>
        <v/>
      </c>
    </row>
    <row r="118" spans="1:60">
      <c r="A118" s="4">
        <v>112</v>
      </c>
      <c r="B118" s="30" t="str">
        <f t="shared" si="31"/>
        <v>G</v>
      </c>
      <c r="C118" s="37">
        <f t="shared" si="32"/>
        <v>589</v>
      </c>
      <c r="D118" s="38">
        <f t="shared" si="33"/>
        <v>39148</v>
      </c>
      <c r="E118" s="39" t="str">
        <f t="shared" si="34"/>
        <v>DIMPAL</v>
      </c>
      <c r="F118" s="39" t="str">
        <f t="shared" si="35"/>
        <v>DHARMARAM</v>
      </c>
      <c r="G118" s="40">
        <f t="shared" si="36"/>
        <v>906</v>
      </c>
      <c r="H118" s="120" t="str">
        <f t="shared" si="37"/>
        <v/>
      </c>
      <c r="I118" s="123"/>
      <c r="J118" s="124"/>
      <c r="K118" s="129" t="str">
        <f t="shared" si="27"/>
        <v/>
      </c>
      <c r="L118" s="51"/>
      <c r="M118" s="46"/>
      <c r="N118" s="46"/>
      <c r="O118" s="46"/>
      <c r="P118" s="46"/>
      <c r="Q118" s="56"/>
      <c r="R118" s="47"/>
      <c r="S118" s="47"/>
      <c r="T118" s="47"/>
      <c r="U118" s="47"/>
      <c r="V118" s="51"/>
      <c r="W118" s="46"/>
      <c r="X118" s="46"/>
      <c r="Y118" s="46"/>
      <c r="Z118" s="46"/>
      <c r="AA118" s="51"/>
      <c r="AB118" s="46"/>
      <c r="AC118" s="46"/>
      <c r="AD118" s="46"/>
      <c r="AE118" s="51"/>
      <c r="AF118" s="46"/>
      <c r="AG118" s="46"/>
      <c r="AH118" s="46"/>
      <c r="AI118" s="51"/>
      <c r="AJ118" s="46"/>
      <c r="AK118" s="46"/>
      <c r="AL118" s="46"/>
      <c r="AM118" s="1"/>
      <c r="AN118" s="1"/>
      <c r="AO118" s="1"/>
      <c r="AP118" s="1"/>
      <c r="AQ118" s="1"/>
      <c r="BB118" s="201">
        <f t="shared" si="28"/>
        <v>906</v>
      </c>
      <c r="BC118" s="204" t="str">
        <f>IFERROR(IF(G118="","",IF(K118="","",IF(AND(VLOOKUP(G118,Mark,5,0)&gt;85),5,IF(AND(VLOOKUP(G118,Mark,5,0)&gt;75),4,IF(AND(VLOOKUP(G118,Mark,5,0)&gt;=65),3,0)))))+ROUNDUP(SUM(L118:P118)*15%,0),"")</f>
        <v/>
      </c>
      <c r="BD118" s="201" t="str">
        <f>IFERROR(IF(G118="","",IF(K118="","",IF(AND(VLOOKUP(G118,Mark,5,0)&gt;85),5,IF(AND(VLOOKUP(G118,Mark,5,0)&gt;75),4,IF(AND(VLOOKUP(G118,Mark,5,0)&gt;=65),3,0)))))+ROUNDUP(SUM(Q118:U118)*15%,0),"")</f>
        <v/>
      </c>
      <c r="BE118" s="201" t="str">
        <f>IFERROR(IF(G118="","",IF(K118="","",IF(AND(VLOOKUP(G118,Mark,5,0)&gt;85),5,IF(AND(VLOOKUP(G118,Mark,5,0)&gt;75),4,IF(AND(VLOOKUP(G118,Mark,5,0)&gt;=65),3,0)))))+ROUNDUP(SUM(V118:Z118)*15%,0),"")</f>
        <v/>
      </c>
      <c r="BF118" s="201" t="str">
        <f>IFERROR(IF(G118="","",IF(K118="","",IF(AND(VLOOKUP(G118,Mark,5,0)&gt;85),5,IF(AND(VLOOKUP(G118,Mark,5,0)&gt;75),4,IF(AND(VLOOKUP(G118,Mark,5,0)&gt;=65),3,0)))))+ROUNDUP(SUM(AA118:AD118)*15%,0),"")</f>
        <v/>
      </c>
      <c r="BG118" s="201" t="str">
        <f t="shared" si="29"/>
        <v/>
      </c>
      <c r="BH118" s="201" t="str">
        <f t="shared" si="30"/>
        <v/>
      </c>
    </row>
    <row r="119" spans="1:60">
      <c r="A119" s="4">
        <v>113</v>
      </c>
      <c r="B119" s="30" t="str">
        <f t="shared" si="31"/>
        <v>G</v>
      </c>
      <c r="C119" s="37">
        <f t="shared" si="32"/>
        <v>778</v>
      </c>
      <c r="D119" s="38">
        <f t="shared" si="33"/>
        <v>39595</v>
      </c>
      <c r="E119" s="39" t="str">
        <f t="shared" si="34"/>
        <v>GAYATRI SOLANKI</v>
      </c>
      <c r="F119" s="39" t="str">
        <f t="shared" si="35"/>
        <v>LAXMINARAYAN</v>
      </c>
      <c r="G119" s="40">
        <f t="shared" si="36"/>
        <v>907</v>
      </c>
      <c r="H119" s="120" t="str">
        <f t="shared" si="37"/>
        <v/>
      </c>
      <c r="I119" s="123"/>
      <c r="J119" s="124"/>
      <c r="K119" s="129" t="str">
        <f t="shared" si="27"/>
        <v/>
      </c>
      <c r="L119" s="51"/>
      <c r="M119" s="46"/>
      <c r="N119" s="46"/>
      <c r="O119" s="46"/>
      <c r="P119" s="46"/>
      <c r="Q119" s="56"/>
      <c r="R119" s="47"/>
      <c r="S119" s="47"/>
      <c r="T119" s="47"/>
      <c r="U119" s="47"/>
      <c r="V119" s="51"/>
      <c r="W119" s="46"/>
      <c r="X119" s="46"/>
      <c r="Y119" s="46"/>
      <c r="Z119" s="46"/>
      <c r="AA119" s="51"/>
      <c r="AB119" s="46"/>
      <c r="AC119" s="46"/>
      <c r="AD119" s="46"/>
      <c r="AE119" s="51"/>
      <c r="AF119" s="46"/>
      <c r="AG119" s="46"/>
      <c r="AH119" s="46"/>
      <c r="AI119" s="51"/>
      <c r="AJ119" s="46"/>
      <c r="AK119" s="46"/>
      <c r="AL119" s="46"/>
      <c r="AM119" s="1"/>
      <c r="AN119" s="1"/>
      <c r="AO119" s="1"/>
      <c r="AP119" s="1"/>
      <c r="AQ119" s="1"/>
      <c r="BB119" s="201">
        <f t="shared" si="28"/>
        <v>907</v>
      </c>
      <c r="BC119" s="204" t="str">
        <f>IFERROR(IF(G119="","",IF(K119="","",IF(AND(VLOOKUP(G119,Mark,5,0)&gt;85),5,IF(AND(VLOOKUP(G119,Mark,5,0)&gt;75),4,IF(AND(VLOOKUP(G119,Mark,5,0)&gt;=65),3,0)))))+ROUNDUP(SUM(L119:P119)*15%,0),"")</f>
        <v/>
      </c>
      <c r="BD119" s="201" t="str">
        <f>IFERROR(IF(G119="","",IF(K119="","",IF(AND(VLOOKUP(G119,Mark,5,0)&gt;85),5,IF(AND(VLOOKUP(G119,Mark,5,0)&gt;75),4,IF(AND(VLOOKUP(G119,Mark,5,0)&gt;=65),3,0)))))+ROUNDUP(SUM(Q119:U119)*15%,0),"")</f>
        <v/>
      </c>
      <c r="BE119" s="201" t="str">
        <f>IFERROR(IF(G119="","",IF(K119="","",IF(AND(VLOOKUP(G119,Mark,5,0)&gt;85),5,IF(AND(VLOOKUP(G119,Mark,5,0)&gt;75),4,IF(AND(VLOOKUP(G119,Mark,5,0)&gt;=65),3,0)))))+ROUNDUP(SUM(V119:Z119)*15%,0),"")</f>
        <v/>
      </c>
      <c r="BF119" s="201" t="str">
        <f>IFERROR(IF(G119="","",IF(K119="","",IF(AND(VLOOKUP(G119,Mark,5,0)&gt;85),5,IF(AND(VLOOKUP(G119,Mark,5,0)&gt;75),4,IF(AND(VLOOKUP(G119,Mark,5,0)&gt;=65),3,0)))))+ROUNDUP(SUM(AA119:AD119)*15%,0),"")</f>
        <v/>
      </c>
      <c r="BG119" s="201" t="str">
        <f t="shared" si="29"/>
        <v/>
      </c>
      <c r="BH119" s="201" t="str">
        <f t="shared" si="30"/>
        <v/>
      </c>
    </row>
    <row r="120" spans="1:60" ht="24">
      <c r="A120" s="4">
        <v>114</v>
      </c>
      <c r="B120" s="30" t="str">
        <f t="shared" si="31"/>
        <v>G</v>
      </c>
      <c r="C120" s="37">
        <f t="shared" si="32"/>
        <v>975</v>
      </c>
      <c r="D120" s="38">
        <f t="shared" si="33"/>
        <v>39689</v>
      </c>
      <c r="E120" s="39" t="str">
        <f t="shared" si="34"/>
        <v>HARSHVARDHAN SINGH RAJAWAT</v>
      </c>
      <c r="F120" s="39" t="str">
        <f t="shared" si="35"/>
        <v>VIKRAM SINGH</v>
      </c>
      <c r="G120" s="40">
        <f t="shared" si="36"/>
        <v>908</v>
      </c>
      <c r="H120" s="120" t="str">
        <f t="shared" si="37"/>
        <v/>
      </c>
      <c r="I120" s="123"/>
      <c r="J120" s="124"/>
      <c r="K120" s="129" t="str">
        <f t="shared" si="27"/>
        <v/>
      </c>
      <c r="L120" s="51"/>
      <c r="M120" s="46"/>
      <c r="N120" s="46"/>
      <c r="O120" s="46"/>
      <c r="P120" s="46"/>
      <c r="Q120" s="56"/>
      <c r="R120" s="47"/>
      <c r="S120" s="47"/>
      <c r="T120" s="47"/>
      <c r="U120" s="47"/>
      <c r="V120" s="51"/>
      <c r="W120" s="46"/>
      <c r="X120" s="46"/>
      <c r="Y120" s="46"/>
      <c r="Z120" s="46"/>
      <c r="AA120" s="51"/>
      <c r="AB120" s="46"/>
      <c r="AC120" s="46"/>
      <c r="AD120" s="46"/>
      <c r="AE120" s="51"/>
      <c r="AF120" s="46"/>
      <c r="AG120" s="46"/>
      <c r="AH120" s="46"/>
      <c r="AI120" s="51"/>
      <c r="AJ120" s="46"/>
      <c r="AK120" s="46"/>
      <c r="AL120" s="46"/>
      <c r="AM120" s="1"/>
      <c r="AN120" s="1"/>
      <c r="AO120" s="1"/>
      <c r="AP120" s="1"/>
      <c r="AQ120" s="1"/>
      <c r="BB120" s="201">
        <f t="shared" si="28"/>
        <v>908</v>
      </c>
      <c r="BC120" s="204" t="str">
        <f>IFERROR(IF(G120="","",IF(K120="","",IF(AND(VLOOKUP(G120,Mark,5,0)&gt;85),5,IF(AND(VLOOKUP(G120,Mark,5,0)&gt;75),4,IF(AND(VLOOKUP(G120,Mark,5,0)&gt;=65),3,0)))))+ROUNDUP(SUM(L120:P120)*15%,0),"")</f>
        <v/>
      </c>
      <c r="BD120" s="201" t="str">
        <f>IFERROR(IF(G120="","",IF(K120="","",IF(AND(VLOOKUP(G120,Mark,5,0)&gt;85),5,IF(AND(VLOOKUP(G120,Mark,5,0)&gt;75),4,IF(AND(VLOOKUP(G120,Mark,5,0)&gt;=65),3,0)))))+ROUNDUP(SUM(Q120:U120)*15%,0),"")</f>
        <v/>
      </c>
      <c r="BE120" s="201" t="str">
        <f>IFERROR(IF(G120="","",IF(K120="","",IF(AND(VLOOKUP(G120,Mark,5,0)&gt;85),5,IF(AND(VLOOKUP(G120,Mark,5,0)&gt;75),4,IF(AND(VLOOKUP(G120,Mark,5,0)&gt;=65),3,0)))))+ROUNDUP(SUM(V120:Z120)*15%,0),"")</f>
        <v/>
      </c>
      <c r="BF120" s="201" t="str">
        <f>IFERROR(IF(G120="","",IF(K120="","",IF(AND(VLOOKUP(G120,Mark,5,0)&gt;85),5,IF(AND(VLOOKUP(G120,Mark,5,0)&gt;75),4,IF(AND(VLOOKUP(G120,Mark,5,0)&gt;=65),3,0)))))+ROUNDUP(SUM(AA120:AD120)*15%,0),"")</f>
        <v/>
      </c>
      <c r="BG120" s="201" t="str">
        <f t="shared" si="29"/>
        <v/>
      </c>
      <c r="BH120" s="201" t="str">
        <f t="shared" si="30"/>
        <v/>
      </c>
    </row>
    <row r="121" spans="1:60">
      <c r="A121" s="4">
        <v>115</v>
      </c>
      <c r="B121" s="30" t="str">
        <f t="shared" si="31"/>
        <v>G</v>
      </c>
      <c r="C121" s="37">
        <f t="shared" si="32"/>
        <v>235</v>
      </c>
      <c r="D121" s="38">
        <f t="shared" si="33"/>
        <v>39052</v>
      </c>
      <c r="E121" s="39" t="str">
        <f t="shared" si="34"/>
        <v>HEENA BANO</v>
      </c>
      <c r="F121" s="39" t="str">
        <f t="shared" si="35"/>
        <v>LALU KHAN</v>
      </c>
      <c r="G121" s="40">
        <f t="shared" si="36"/>
        <v>909</v>
      </c>
      <c r="H121" s="120" t="str">
        <f t="shared" si="37"/>
        <v/>
      </c>
      <c r="I121" s="123"/>
      <c r="J121" s="124"/>
      <c r="K121" s="129" t="str">
        <f t="shared" si="27"/>
        <v/>
      </c>
      <c r="L121" s="51"/>
      <c r="M121" s="46"/>
      <c r="N121" s="46"/>
      <c r="O121" s="46"/>
      <c r="P121" s="46"/>
      <c r="Q121" s="56"/>
      <c r="R121" s="47"/>
      <c r="S121" s="47"/>
      <c r="T121" s="47"/>
      <c r="U121" s="47"/>
      <c r="V121" s="51"/>
      <c r="W121" s="46"/>
      <c r="X121" s="46"/>
      <c r="Y121" s="46"/>
      <c r="Z121" s="46"/>
      <c r="AA121" s="51"/>
      <c r="AB121" s="46"/>
      <c r="AC121" s="46"/>
      <c r="AD121" s="46"/>
      <c r="AE121" s="51"/>
      <c r="AF121" s="46"/>
      <c r="AG121" s="46"/>
      <c r="AH121" s="46"/>
      <c r="AI121" s="51"/>
      <c r="AJ121" s="46"/>
      <c r="AK121" s="46"/>
      <c r="AL121" s="46"/>
      <c r="AM121" s="1"/>
      <c r="AN121" s="1"/>
      <c r="AO121" s="1"/>
      <c r="AP121" s="1"/>
      <c r="AQ121" s="1"/>
      <c r="BB121" s="201">
        <f t="shared" si="28"/>
        <v>909</v>
      </c>
      <c r="BC121" s="204" t="str">
        <f>IFERROR(IF(G121="","",IF(K121="","",IF(AND(VLOOKUP(G121,Mark,5,0)&gt;85),5,IF(AND(VLOOKUP(G121,Mark,5,0)&gt;75),4,IF(AND(VLOOKUP(G121,Mark,5,0)&gt;=65),3,0)))))+ROUNDUP(SUM(L121:P121)*15%,0),"")</f>
        <v/>
      </c>
      <c r="BD121" s="201" t="str">
        <f>IFERROR(IF(G121="","",IF(K121="","",IF(AND(VLOOKUP(G121,Mark,5,0)&gt;85),5,IF(AND(VLOOKUP(G121,Mark,5,0)&gt;75),4,IF(AND(VLOOKUP(G121,Mark,5,0)&gt;=65),3,0)))))+ROUNDUP(SUM(Q121:U121)*15%,0),"")</f>
        <v/>
      </c>
      <c r="BE121" s="201" t="str">
        <f>IFERROR(IF(G121="","",IF(K121="","",IF(AND(VLOOKUP(G121,Mark,5,0)&gt;85),5,IF(AND(VLOOKUP(G121,Mark,5,0)&gt;75),4,IF(AND(VLOOKUP(G121,Mark,5,0)&gt;=65),3,0)))))+ROUNDUP(SUM(V121:Z121)*15%,0),"")</f>
        <v/>
      </c>
      <c r="BF121" s="201" t="str">
        <f>IFERROR(IF(G121="","",IF(K121="","",IF(AND(VLOOKUP(G121,Mark,5,0)&gt;85),5,IF(AND(VLOOKUP(G121,Mark,5,0)&gt;75),4,IF(AND(VLOOKUP(G121,Mark,5,0)&gt;=65),3,0)))))+ROUNDUP(SUM(AA121:AD121)*15%,0),"")</f>
        <v/>
      </c>
      <c r="BG121" s="201" t="str">
        <f t="shared" si="29"/>
        <v/>
      </c>
      <c r="BH121" s="201" t="str">
        <f t="shared" si="30"/>
        <v/>
      </c>
    </row>
    <row r="122" spans="1:60">
      <c r="A122" s="4">
        <v>116</v>
      </c>
      <c r="B122" s="30" t="str">
        <f t="shared" si="31"/>
        <v>G</v>
      </c>
      <c r="C122" s="37">
        <f t="shared" si="32"/>
        <v>966</v>
      </c>
      <c r="D122" s="38">
        <f t="shared" si="33"/>
        <v>39301</v>
      </c>
      <c r="E122" s="39" t="str">
        <f t="shared" si="34"/>
        <v>IRFAN KATHAT</v>
      </c>
      <c r="F122" s="39" t="str">
        <f t="shared" si="35"/>
        <v>VINOD KATHAT</v>
      </c>
      <c r="G122" s="40">
        <f t="shared" si="36"/>
        <v>910</v>
      </c>
      <c r="H122" s="120" t="str">
        <f t="shared" si="37"/>
        <v/>
      </c>
      <c r="I122" s="123"/>
      <c r="J122" s="124"/>
      <c r="K122" s="129" t="str">
        <f t="shared" si="27"/>
        <v/>
      </c>
      <c r="L122" s="51"/>
      <c r="M122" s="46"/>
      <c r="N122" s="46"/>
      <c r="O122" s="46"/>
      <c r="P122" s="46"/>
      <c r="Q122" s="56"/>
      <c r="R122" s="47"/>
      <c r="S122" s="47"/>
      <c r="T122" s="47"/>
      <c r="U122" s="47"/>
      <c r="V122" s="51"/>
      <c r="W122" s="46"/>
      <c r="X122" s="46"/>
      <c r="Y122" s="46"/>
      <c r="Z122" s="46"/>
      <c r="AA122" s="51"/>
      <c r="AB122" s="46"/>
      <c r="AC122" s="46"/>
      <c r="AD122" s="46"/>
      <c r="AE122" s="51"/>
      <c r="AF122" s="46"/>
      <c r="AG122" s="46"/>
      <c r="AH122" s="46"/>
      <c r="AI122" s="51"/>
      <c r="AJ122" s="46"/>
      <c r="AK122" s="46"/>
      <c r="AL122" s="46"/>
      <c r="AM122" s="1"/>
      <c r="AN122" s="1"/>
      <c r="AO122" s="1"/>
      <c r="AP122" s="1"/>
      <c r="AQ122" s="1"/>
      <c r="BB122" s="201">
        <f t="shared" si="28"/>
        <v>910</v>
      </c>
      <c r="BC122" s="204" t="str">
        <f>IFERROR(IF(G122="","",IF(K122="","",IF(AND(VLOOKUP(G122,Mark,5,0)&gt;85),5,IF(AND(VLOOKUP(G122,Mark,5,0)&gt;75),4,IF(AND(VLOOKUP(G122,Mark,5,0)&gt;=65),3,0)))))+ROUNDUP(SUM(L122:P122)*15%,0),"")</f>
        <v/>
      </c>
      <c r="BD122" s="201" t="str">
        <f>IFERROR(IF(G122="","",IF(K122="","",IF(AND(VLOOKUP(G122,Mark,5,0)&gt;85),5,IF(AND(VLOOKUP(G122,Mark,5,0)&gt;75),4,IF(AND(VLOOKUP(G122,Mark,5,0)&gt;=65),3,0)))))+ROUNDUP(SUM(Q122:U122)*15%,0),"")</f>
        <v/>
      </c>
      <c r="BE122" s="201" t="str">
        <f>IFERROR(IF(G122="","",IF(K122="","",IF(AND(VLOOKUP(G122,Mark,5,0)&gt;85),5,IF(AND(VLOOKUP(G122,Mark,5,0)&gt;75),4,IF(AND(VLOOKUP(G122,Mark,5,0)&gt;=65),3,0)))))+ROUNDUP(SUM(V122:Z122)*15%,0),"")</f>
        <v/>
      </c>
      <c r="BF122" s="201" t="str">
        <f>IFERROR(IF(G122="","",IF(K122="","",IF(AND(VLOOKUP(G122,Mark,5,0)&gt;85),5,IF(AND(VLOOKUP(G122,Mark,5,0)&gt;75),4,IF(AND(VLOOKUP(G122,Mark,5,0)&gt;=65),3,0)))))+ROUNDUP(SUM(AA122:AD122)*15%,0),"")</f>
        <v/>
      </c>
      <c r="BG122" s="201" t="str">
        <f t="shared" si="29"/>
        <v/>
      </c>
      <c r="BH122" s="201" t="str">
        <f t="shared" si="30"/>
        <v/>
      </c>
    </row>
    <row r="123" spans="1:60">
      <c r="A123" s="4">
        <v>117</v>
      </c>
      <c r="B123" s="30" t="str">
        <f t="shared" si="31"/>
        <v>H</v>
      </c>
      <c r="C123" s="37">
        <f t="shared" si="32"/>
        <v>545</v>
      </c>
      <c r="D123" s="38">
        <f t="shared" si="33"/>
        <v>39465</v>
      </c>
      <c r="E123" s="39" t="str">
        <f t="shared" si="34"/>
        <v>ISHIKA</v>
      </c>
      <c r="F123" s="39" t="str">
        <f t="shared" si="35"/>
        <v>NAND KISHOR</v>
      </c>
      <c r="G123" s="40">
        <f t="shared" si="36"/>
        <v>911</v>
      </c>
      <c r="H123" s="120" t="str">
        <f t="shared" si="37"/>
        <v/>
      </c>
      <c r="I123" s="123"/>
      <c r="J123" s="124"/>
      <c r="K123" s="129" t="str">
        <f t="shared" si="27"/>
        <v/>
      </c>
      <c r="L123" s="51"/>
      <c r="M123" s="46"/>
      <c r="N123" s="46"/>
      <c r="O123" s="46"/>
      <c r="P123" s="46"/>
      <c r="Q123" s="56"/>
      <c r="R123" s="47"/>
      <c r="S123" s="47"/>
      <c r="T123" s="47"/>
      <c r="U123" s="47"/>
      <c r="V123" s="51"/>
      <c r="W123" s="46"/>
      <c r="X123" s="46"/>
      <c r="Y123" s="46"/>
      <c r="Z123" s="46"/>
      <c r="AA123" s="51"/>
      <c r="AB123" s="46"/>
      <c r="AC123" s="46"/>
      <c r="AD123" s="46"/>
      <c r="AE123" s="51"/>
      <c r="AF123" s="46"/>
      <c r="AG123" s="46"/>
      <c r="AH123" s="46"/>
      <c r="AI123" s="51"/>
      <c r="AJ123" s="46"/>
      <c r="AK123" s="46"/>
      <c r="AL123" s="46"/>
      <c r="AM123" s="1"/>
      <c r="AN123" s="1"/>
      <c r="AO123" s="1"/>
      <c r="AP123" s="1"/>
      <c r="AQ123" s="1"/>
      <c r="BB123" s="201">
        <f t="shared" si="28"/>
        <v>911</v>
      </c>
      <c r="BC123" s="204" t="str">
        <f>IFERROR(IF(G123="","",IF(K123="","",IF(AND(VLOOKUP(G123,Mark,5,0)&gt;85),5,IF(AND(VLOOKUP(G123,Mark,5,0)&gt;75),4,IF(AND(VLOOKUP(G123,Mark,5,0)&gt;=65),3,0)))))+ROUNDUP(SUM(L123:P123)*15%,0),"")</f>
        <v/>
      </c>
      <c r="BD123" s="201" t="str">
        <f>IFERROR(IF(G123="","",IF(K123="","",IF(AND(VLOOKUP(G123,Mark,5,0)&gt;85),5,IF(AND(VLOOKUP(G123,Mark,5,0)&gt;75),4,IF(AND(VLOOKUP(G123,Mark,5,0)&gt;=65),3,0)))))+ROUNDUP(SUM(Q123:U123)*15%,0),"")</f>
        <v/>
      </c>
      <c r="BE123" s="201" t="str">
        <f>IFERROR(IF(G123="","",IF(K123="","",IF(AND(VLOOKUP(G123,Mark,5,0)&gt;85),5,IF(AND(VLOOKUP(G123,Mark,5,0)&gt;75),4,IF(AND(VLOOKUP(G123,Mark,5,0)&gt;=65),3,0)))))+ROUNDUP(SUM(V123:Z123)*15%,0),"")</f>
        <v/>
      </c>
      <c r="BF123" s="201" t="str">
        <f>IFERROR(IF(G123="","",IF(K123="","",IF(AND(VLOOKUP(G123,Mark,5,0)&gt;85),5,IF(AND(VLOOKUP(G123,Mark,5,0)&gt;75),4,IF(AND(VLOOKUP(G123,Mark,5,0)&gt;=65),3,0)))))+ROUNDUP(SUM(AA123:AD123)*15%,0),"")</f>
        <v/>
      </c>
      <c r="BG123" s="201" t="str">
        <f t="shared" si="29"/>
        <v/>
      </c>
      <c r="BH123" s="201" t="str">
        <f t="shared" si="30"/>
        <v/>
      </c>
    </row>
    <row r="124" spans="1:60">
      <c r="A124" s="4">
        <v>118</v>
      </c>
      <c r="B124" s="30" t="str">
        <f t="shared" si="31"/>
        <v>H</v>
      </c>
      <c r="C124" s="37">
        <f t="shared" si="32"/>
        <v>781</v>
      </c>
      <c r="D124" s="38">
        <f t="shared" si="33"/>
        <v>38992</v>
      </c>
      <c r="E124" s="39" t="str">
        <f t="shared" si="34"/>
        <v>JAI KRISHANA</v>
      </c>
      <c r="F124" s="39" t="str">
        <f t="shared" si="35"/>
        <v>JETHA RAM</v>
      </c>
      <c r="G124" s="40">
        <f t="shared" si="36"/>
        <v>912</v>
      </c>
      <c r="H124" s="120" t="str">
        <f t="shared" si="37"/>
        <v/>
      </c>
      <c r="I124" s="123"/>
      <c r="J124" s="124"/>
      <c r="K124" s="129" t="str">
        <f t="shared" si="27"/>
        <v/>
      </c>
      <c r="L124" s="51"/>
      <c r="M124" s="46"/>
      <c r="N124" s="46"/>
      <c r="O124" s="46"/>
      <c r="P124" s="46"/>
      <c r="Q124" s="56"/>
      <c r="R124" s="47"/>
      <c r="S124" s="47"/>
      <c r="T124" s="47"/>
      <c r="U124" s="47"/>
      <c r="V124" s="51"/>
      <c r="W124" s="46"/>
      <c r="X124" s="46"/>
      <c r="Y124" s="46"/>
      <c r="Z124" s="46"/>
      <c r="AA124" s="51"/>
      <c r="AB124" s="46"/>
      <c r="AC124" s="46"/>
      <c r="AD124" s="46"/>
      <c r="AE124" s="51"/>
      <c r="AF124" s="46"/>
      <c r="AG124" s="46"/>
      <c r="AH124" s="46"/>
      <c r="AI124" s="51"/>
      <c r="AJ124" s="46"/>
      <c r="AK124" s="46"/>
      <c r="AL124" s="46"/>
      <c r="AM124" s="1"/>
      <c r="AN124" s="1"/>
      <c r="AO124" s="1"/>
      <c r="AP124" s="1"/>
      <c r="AQ124" s="1"/>
      <c r="BB124" s="201">
        <f t="shared" si="28"/>
        <v>912</v>
      </c>
      <c r="BC124" s="204" t="str">
        <f>IFERROR(IF(G124="","",IF(K124="","",IF(AND(VLOOKUP(G124,Mark,5,0)&gt;85),5,IF(AND(VLOOKUP(G124,Mark,5,0)&gt;75),4,IF(AND(VLOOKUP(G124,Mark,5,0)&gt;=65),3,0)))))+ROUNDUP(SUM(L124:P124)*15%,0),"")</f>
        <v/>
      </c>
      <c r="BD124" s="201" t="str">
        <f>IFERROR(IF(G124="","",IF(K124="","",IF(AND(VLOOKUP(G124,Mark,5,0)&gt;85),5,IF(AND(VLOOKUP(G124,Mark,5,0)&gt;75),4,IF(AND(VLOOKUP(G124,Mark,5,0)&gt;=65),3,0)))))+ROUNDUP(SUM(Q124:U124)*15%,0),"")</f>
        <v/>
      </c>
      <c r="BE124" s="201" t="str">
        <f>IFERROR(IF(G124="","",IF(K124="","",IF(AND(VLOOKUP(G124,Mark,5,0)&gt;85),5,IF(AND(VLOOKUP(G124,Mark,5,0)&gt;75),4,IF(AND(VLOOKUP(G124,Mark,5,0)&gt;=65),3,0)))))+ROUNDUP(SUM(V124:Z124)*15%,0),"")</f>
        <v/>
      </c>
      <c r="BF124" s="201" t="str">
        <f>IFERROR(IF(G124="","",IF(K124="","",IF(AND(VLOOKUP(G124,Mark,5,0)&gt;85),5,IF(AND(VLOOKUP(G124,Mark,5,0)&gt;75),4,IF(AND(VLOOKUP(G124,Mark,5,0)&gt;=65),3,0)))))+ROUNDUP(SUM(AA124:AD124)*15%,0),"")</f>
        <v/>
      </c>
      <c r="BG124" s="201" t="str">
        <f t="shared" si="29"/>
        <v/>
      </c>
      <c r="BH124" s="201" t="str">
        <f t="shared" si="30"/>
        <v/>
      </c>
    </row>
    <row r="125" spans="1:60">
      <c r="A125" s="4">
        <v>119</v>
      </c>
      <c r="B125" s="30" t="str">
        <f t="shared" si="31"/>
        <v>H</v>
      </c>
      <c r="C125" s="37">
        <f t="shared" si="32"/>
        <v>872</v>
      </c>
      <c r="D125" s="38">
        <f t="shared" si="33"/>
        <v>39215</v>
      </c>
      <c r="E125" s="39" t="str">
        <f t="shared" si="34"/>
        <v>KAMLESH BHATI</v>
      </c>
      <c r="F125" s="39" t="str">
        <f t="shared" si="35"/>
        <v>OM PRAKASH</v>
      </c>
      <c r="G125" s="40">
        <f t="shared" si="36"/>
        <v>913</v>
      </c>
      <c r="H125" s="120" t="str">
        <f t="shared" si="37"/>
        <v/>
      </c>
      <c r="I125" s="123"/>
      <c r="J125" s="124"/>
      <c r="K125" s="129" t="str">
        <f t="shared" si="27"/>
        <v/>
      </c>
      <c r="L125" s="51"/>
      <c r="M125" s="46"/>
      <c r="N125" s="46"/>
      <c r="O125" s="46"/>
      <c r="P125" s="46"/>
      <c r="Q125" s="56"/>
      <c r="R125" s="47"/>
      <c r="S125" s="47"/>
      <c r="T125" s="47"/>
      <c r="U125" s="47"/>
      <c r="V125" s="51"/>
      <c r="W125" s="46"/>
      <c r="X125" s="46"/>
      <c r="Y125" s="46"/>
      <c r="Z125" s="46"/>
      <c r="AA125" s="51"/>
      <c r="AB125" s="46"/>
      <c r="AC125" s="46"/>
      <c r="AD125" s="46"/>
      <c r="AE125" s="51"/>
      <c r="AF125" s="46"/>
      <c r="AG125" s="46"/>
      <c r="AH125" s="46"/>
      <c r="AI125" s="51"/>
      <c r="AJ125" s="46"/>
      <c r="AK125" s="46"/>
      <c r="AL125" s="46"/>
      <c r="AM125" s="1"/>
      <c r="AN125" s="1"/>
      <c r="AO125" s="1"/>
      <c r="AP125" s="1"/>
      <c r="AQ125" s="1"/>
      <c r="BB125" s="201">
        <f t="shared" si="28"/>
        <v>913</v>
      </c>
      <c r="BC125" s="204" t="str">
        <f>IFERROR(IF(G125="","",IF(K125="","",IF(AND(VLOOKUP(G125,Mark,5,0)&gt;85),5,IF(AND(VLOOKUP(G125,Mark,5,0)&gt;75),4,IF(AND(VLOOKUP(G125,Mark,5,0)&gt;=65),3,0)))))+ROUNDUP(SUM(L125:P125)*15%,0),"")</f>
        <v/>
      </c>
      <c r="BD125" s="201" t="str">
        <f>IFERROR(IF(G125="","",IF(K125="","",IF(AND(VLOOKUP(G125,Mark,5,0)&gt;85),5,IF(AND(VLOOKUP(G125,Mark,5,0)&gt;75),4,IF(AND(VLOOKUP(G125,Mark,5,0)&gt;=65),3,0)))))+ROUNDUP(SUM(Q125:U125)*15%,0),"")</f>
        <v/>
      </c>
      <c r="BE125" s="201" t="str">
        <f>IFERROR(IF(G125="","",IF(K125="","",IF(AND(VLOOKUP(G125,Mark,5,0)&gt;85),5,IF(AND(VLOOKUP(G125,Mark,5,0)&gt;75),4,IF(AND(VLOOKUP(G125,Mark,5,0)&gt;=65),3,0)))))+ROUNDUP(SUM(V125:Z125)*15%,0),"")</f>
        <v/>
      </c>
      <c r="BF125" s="201" t="str">
        <f>IFERROR(IF(G125="","",IF(K125="","",IF(AND(VLOOKUP(G125,Mark,5,0)&gt;85),5,IF(AND(VLOOKUP(G125,Mark,5,0)&gt;75),4,IF(AND(VLOOKUP(G125,Mark,5,0)&gt;=65),3,0)))))+ROUNDUP(SUM(AA125:AD125)*15%,0),"")</f>
        <v/>
      </c>
      <c r="BG125" s="201" t="str">
        <f t="shared" si="29"/>
        <v/>
      </c>
      <c r="BH125" s="201" t="str">
        <f t="shared" si="30"/>
        <v/>
      </c>
    </row>
    <row r="126" spans="1:60">
      <c r="A126" s="4">
        <v>120</v>
      </c>
      <c r="B126" s="30" t="str">
        <f t="shared" si="31"/>
        <v>H</v>
      </c>
      <c r="C126" s="37">
        <f t="shared" si="32"/>
        <v>779</v>
      </c>
      <c r="D126" s="38">
        <f t="shared" si="33"/>
        <v>39483</v>
      </c>
      <c r="E126" s="39" t="str">
        <f t="shared" si="34"/>
        <v>KHUSHI CHOUHAN</v>
      </c>
      <c r="F126" s="39" t="str">
        <f t="shared" si="35"/>
        <v>ASHOK CHOUHAN</v>
      </c>
      <c r="G126" s="40">
        <f t="shared" si="36"/>
        <v>914</v>
      </c>
      <c r="H126" s="120" t="str">
        <f t="shared" si="37"/>
        <v/>
      </c>
      <c r="I126" s="123"/>
      <c r="J126" s="124"/>
      <c r="K126" s="129" t="str">
        <f t="shared" si="27"/>
        <v/>
      </c>
      <c r="L126" s="51"/>
      <c r="M126" s="46"/>
      <c r="N126" s="46"/>
      <c r="O126" s="46"/>
      <c r="P126" s="46"/>
      <c r="Q126" s="56"/>
      <c r="R126" s="47"/>
      <c r="S126" s="47"/>
      <c r="T126" s="47"/>
      <c r="U126" s="47"/>
      <c r="V126" s="51"/>
      <c r="W126" s="46"/>
      <c r="X126" s="46"/>
      <c r="Y126" s="46"/>
      <c r="Z126" s="46"/>
      <c r="AA126" s="51"/>
      <c r="AB126" s="46"/>
      <c r="AC126" s="46"/>
      <c r="AD126" s="46"/>
      <c r="AE126" s="51"/>
      <c r="AF126" s="46"/>
      <c r="AG126" s="46"/>
      <c r="AH126" s="46"/>
      <c r="AI126" s="51"/>
      <c r="AJ126" s="46"/>
      <c r="AK126" s="46"/>
      <c r="AL126" s="46"/>
      <c r="AM126" s="1"/>
      <c r="AN126" s="1"/>
      <c r="AO126" s="1"/>
      <c r="AP126" s="1"/>
      <c r="AQ126" s="1"/>
      <c r="BB126" s="201">
        <f t="shared" si="28"/>
        <v>914</v>
      </c>
      <c r="BC126" s="204" t="str">
        <f>IFERROR(IF(G126="","",IF(K126="","",IF(AND(VLOOKUP(G126,Mark,5,0)&gt;85),5,IF(AND(VLOOKUP(G126,Mark,5,0)&gt;75),4,IF(AND(VLOOKUP(G126,Mark,5,0)&gt;=65),3,0)))))+ROUNDUP(SUM(L126:P126)*15%,0),"")</f>
        <v/>
      </c>
      <c r="BD126" s="201" t="str">
        <f>IFERROR(IF(G126="","",IF(K126="","",IF(AND(VLOOKUP(G126,Mark,5,0)&gt;85),5,IF(AND(VLOOKUP(G126,Mark,5,0)&gt;75),4,IF(AND(VLOOKUP(G126,Mark,5,0)&gt;=65),3,0)))))+ROUNDUP(SUM(Q126:U126)*15%,0),"")</f>
        <v/>
      </c>
      <c r="BE126" s="201" t="str">
        <f>IFERROR(IF(G126="","",IF(K126="","",IF(AND(VLOOKUP(G126,Mark,5,0)&gt;85),5,IF(AND(VLOOKUP(G126,Mark,5,0)&gt;75),4,IF(AND(VLOOKUP(G126,Mark,5,0)&gt;=65),3,0)))))+ROUNDUP(SUM(V126:Z126)*15%,0),"")</f>
        <v/>
      </c>
      <c r="BF126" s="201" t="str">
        <f>IFERROR(IF(G126="","",IF(K126="","",IF(AND(VLOOKUP(G126,Mark,5,0)&gt;85),5,IF(AND(VLOOKUP(G126,Mark,5,0)&gt;75),4,IF(AND(VLOOKUP(G126,Mark,5,0)&gt;=65),3,0)))))+ROUNDUP(SUM(AA126:AD126)*15%,0),"")</f>
        <v/>
      </c>
      <c r="BG126" s="201" t="str">
        <f t="shared" si="29"/>
        <v/>
      </c>
      <c r="BH126" s="201" t="str">
        <f t="shared" si="30"/>
        <v/>
      </c>
    </row>
    <row r="127" spans="1:60" ht="24">
      <c r="A127" s="4">
        <v>121</v>
      </c>
      <c r="B127" s="30" t="str">
        <f t="shared" si="31"/>
        <v>H</v>
      </c>
      <c r="C127" s="37">
        <f t="shared" si="32"/>
        <v>780</v>
      </c>
      <c r="D127" s="38">
        <f t="shared" si="33"/>
        <v>39194</v>
      </c>
      <c r="E127" s="39" t="str">
        <f t="shared" si="34"/>
        <v>KUSHWANT SINGH RATHORE</v>
      </c>
      <c r="F127" s="39" t="str">
        <f t="shared" si="35"/>
        <v>TEJ SINGH RATHORE</v>
      </c>
      <c r="G127" s="40">
        <f t="shared" si="36"/>
        <v>915</v>
      </c>
      <c r="H127" s="120" t="str">
        <f t="shared" si="37"/>
        <v/>
      </c>
      <c r="I127" s="123"/>
      <c r="J127" s="124"/>
      <c r="K127" s="129" t="str">
        <f t="shared" si="27"/>
        <v/>
      </c>
      <c r="L127" s="51"/>
      <c r="M127" s="46"/>
      <c r="N127" s="46"/>
      <c r="O127" s="46"/>
      <c r="P127" s="46"/>
      <c r="Q127" s="56"/>
      <c r="R127" s="47"/>
      <c r="S127" s="47"/>
      <c r="T127" s="47"/>
      <c r="U127" s="47"/>
      <c r="V127" s="51"/>
      <c r="W127" s="46"/>
      <c r="X127" s="46"/>
      <c r="Y127" s="46"/>
      <c r="Z127" s="46"/>
      <c r="AA127" s="51"/>
      <c r="AB127" s="46"/>
      <c r="AC127" s="46"/>
      <c r="AD127" s="46"/>
      <c r="AE127" s="51"/>
      <c r="AF127" s="46"/>
      <c r="AG127" s="46"/>
      <c r="AH127" s="46"/>
      <c r="AI127" s="51"/>
      <c r="AJ127" s="46"/>
      <c r="AK127" s="46"/>
      <c r="AL127" s="46"/>
      <c r="AM127" s="1"/>
      <c r="AN127" s="1"/>
      <c r="AO127" s="1"/>
      <c r="AP127" s="1"/>
      <c r="AQ127" s="1"/>
      <c r="BB127" s="201">
        <f t="shared" si="28"/>
        <v>915</v>
      </c>
      <c r="BC127" s="204" t="str">
        <f>IFERROR(IF(G127="","",IF(K127="","",IF(AND(VLOOKUP(G127,Mark,5,0)&gt;85),5,IF(AND(VLOOKUP(G127,Mark,5,0)&gt;75),4,IF(AND(VLOOKUP(G127,Mark,5,0)&gt;=65),3,0)))))+ROUNDUP(SUM(L127:P127)*15%,0),"")</f>
        <v/>
      </c>
      <c r="BD127" s="201" t="str">
        <f>IFERROR(IF(G127="","",IF(K127="","",IF(AND(VLOOKUP(G127,Mark,5,0)&gt;85),5,IF(AND(VLOOKUP(G127,Mark,5,0)&gt;75),4,IF(AND(VLOOKUP(G127,Mark,5,0)&gt;=65),3,0)))))+ROUNDUP(SUM(Q127:U127)*15%,0),"")</f>
        <v/>
      </c>
      <c r="BE127" s="201" t="str">
        <f>IFERROR(IF(G127="","",IF(K127="","",IF(AND(VLOOKUP(G127,Mark,5,0)&gt;85),5,IF(AND(VLOOKUP(G127,Mark,5,0)&gt;75),4,IF(AND(VLOOKUP(G127,Mark,5,0)&gt;=65),3,0)))))+ROUNDUP(SUM(V127:Z127)*15%,0),"")</f>
        <v/>
      </c>
      <c r="BF127" s="201" t="str">
        <f>IFERROR(IF(G127="","",IF(K127="","",IF(AND(VLOOKUP(G127,Mark,5,0)&gt;85),5,IF(AND(VLOOKUP(G127,Mark,5,0)&gt;75),4,IF(AND(VLOOKUP(G127,Mark,5,0)&gt;=65),3,0)))))+ROUNDUP(SUM(AA127:AD127)*15%,0),"")</f>
        <v/>
      </c>
      <c r="BG127" s="201" t="str">
        <f t="shared" si="29"/>
        <v/>
      </c>
      <c r="BH127" s="201" t="str">
        <f t="shared" si="30"/>
        <v/>
      </c>
    </row>
    <row r="128" spans="1:60">
      <c r="A128" s="4">
        <v>122</v>
      </c>
      <c r="B128" s="30" t="str">
        <f t="shared" si="31"/>
        <v>H</v>
      </c>
      <c r="C128" s="37">
        <f t="shared" si="32"/>
        <v>974</v>
      </c>
      <c r="D128" s="38">
        <f t="shared" si="33"/>
        <v>39634</v>
      </c>
      <c r="E128" s="39" t="str">
        <f t="shared" si="34"/>
        <v>MANISH PAL GURJAR</v>
      </c>
      <c r="F128" s="39" t="str">
        <f t="shared" si="35"/>
        <v>SUKHA RAM</v>
      </c>
      <c r="G128" s="40">
        <f t="shared" si="36"/>
        <v>916</v>
      </c>
      <c r="H128" s="120" t="str">
        <f t="shared" si="37"/>
        <v/>
      </c>
      <c r="I128" s="123"/>
      <c r="J128" s="124"/>
      <c r="K128" s="129" t="str">
        <f t="shared" si="27"/>
        <v/>
      </c>
      <c r="L128" s="51"/>
      <c r="M128" s="46"/>
      <c r="N128" s="46"/>
      <c r="O128" s="46"/>
      <c r="P128" s="46"/>
      <c r="Q128" s="56"/>
      <c r="R128" s="47"/>
      <c r="S128" s="47"/>
      <c r="T128" s="47"/>
      <c r="U128" s="47"/>
      <c r="V128" s="51"/>
      <c r="W128" s="46"/>
      <c r="X128" s="46"/>
      <c r="Y128" s="46"/>
      <c r="Z128" s="46"/>
      <c r="AA128" s="51"/>
      <c r="AB128" s="46"/>
      <c r="AC128" s="46"/>
      <c r="AD128" s="46"/>
      <c r="AE128" s="51"/>
      <c r="AF128" s="46"/>
      <c r="AG128" s="46"/>
      <c r="AH128" s="46"/>
      <c r="AI128" s="51"/>
      <c r="AJ128" s="46"/>
      <c r="AK128" s="46"/>
      <c r="AL128" s="46"/>
      <c r="AM128" s="1"/>
      <c r="AN128" s="1"/>
      <c r="AO128" s="1"/>
      <c r="AP128" s="1"/>
      <c r="AQ128" s="1"/>
      <c r="BB128" s="201">
        <f t="shared" si="28"/>
        <v>916</v>
      </c>
      <c r="BC128" s="204" t="str">
        <f>IFERROR(IF(G128="","",IF(K128="","",IF(AND(VLOOKUP(G128,Mark,5,0)&gt;85),5,IF(AND(VLOOKUP(G128,Mark,5,0)&gt;75),4,IF(AND(VLOOKUP(G128,Mark,5,0)&gt;=65),3,0)))))+ROUNDUP(SUM(L128:P128)*15%,0),"")</f>
        <v/>
      </c>
      <c r="BD128" s="201" t="str">
        <f>IFERROR(IF(G128="","",IF(K128="","",IF(AND(VLOOKUP(G128,Mark,5,0)&gt;85),5,IF(AND(VLOOKUP(G128,Mark,5,0)&gt;75),4,IF(AND(VLOOKUP(G128,Mark,5,0)&gt;=65),3,0)))))+ROUNDUP(SUM(Q128:U128)*15%,0),"")</f>
        <v/>
      </c>
      <c r="BE128" s="201" t="str">
        <f>IFERROR(IF(G128="","",IF(K128="","",IF(AND(VLOOKUP(G128,Mark,5,0)&gt;85),5,IF(AND(VLOOKUP(G128,Mark,5,0)&gt;75),4,IF(AND(VLOOKUP(G128,Mark,5,0)&gt;=65),3,0)))))+ROUNDUP(SUM(V128:Z128)*15%,0),"")</f>
        <v/>
      </c>
      <c r="BF128" s="201" t="str">
        <f>IFERROR(IF(G128="","",IF(K128="","",IF(AND(VLOOKUP(G128,Mark,5,0)&gt;85),5,IF(AND(VLOOKUP(G128,Mark,5,0)&gt;75),4,IF(AND(VLOOKUP(G128,Mark,5,0)&gt;=65),3,0)))))+ROUNDUP(SUM(AA128:AD128)*15%,0),"")</f>
        <v/>
      </c>
      <c r="BG128" s="201" t="str">
        <f t="shared" si="29"/>
        <v/>
      </c>
      <c r="BH128" s="201" t="str">
        <f t="shared" si="30"/>
        <v/>
      </c>
    </row>
    <row r="129" spans="1:60">
      <c r="A129" s="4">
        <v>123</v>
      </c>
      <c r="B129" s="30" t="str">
        <f t="shared" si="31"/>
        <v>H</v>
      </c>
      <c r="C129" s="37">
        <f t="shared" si="32"/>
        <v>969</v>
      </c>
      <c r="D129" s="38">
        <f t="shared" si="33"/>
        <v>38579</v>
      </c>
      <c r="E129" s="39" t="str">
        <f t="shared" si="34"/>
        <v>MANISHA BAGRI</v>
      </c>
      <c r="F129" s="39" t="str">
        <f t="shared" si="35"/>
        <v>HUKAMA RAM</v>
      </c>
      <c r="G129" s="40">
        <f t="shared" si="36"/>
        <v>917</v>
      </c>
      <c r="H129" s="120" t="str">
        <f t="shared" si="37"/>
        <v/>
      </c>
      <c r="I129" s="123"/>
      <c r="J129" s="124"/>
      <c r="K129" s="129" t="str">
        <f t="shared" si="27"/>
        <v/>
      </c>
      <c r="L129" s="51"/>
      <c r="M129" s="46"/>
      <c r="N129" s="46"/>
      <c r="O129" s="46"/>
      <c r="P129" s="46"/>
      <c r="Q129" s="56"/>
      <c r="R129" s="47"/>
      <c r="S129" s="47"/>
      <c r="T129" s="47"/>
      <c r="U129" s="47"/>
      <c r="V129" s="51"/>
      <c r="W129" s="46"/>
      <c r="X129" s="46"/>
      <c r="Y129" s="46"/>
      <c r="Z129" s="46"/>
      <c r="AA129" s="51"/>
      <c r="AB129" s="46"/>
      <c r="AC129" s="46"/>
      <c r="AD129" s="46"/>
      <c r="AE129" s="51"/>
      <c r="AF129" s="46"/>
      <c r="AG129" s="46"/>
      <c r="AH129" s="46"/>
      <c r="AI129" s="51"/>
      <c r="AJ129" s="46"/>
      <c r="AK129" s="46"/>
      <c r="AL129" s="46"/>
      <c r="AM129" s="1"/>
      <c r="AN129" s="1"/>
      <c r="AO129" s="1"/>
      <c r="AP129" s="1"/>
      <c r="AQ129" s="1"/>
      <c r="BB129" s="201">
        <f t="shared" si="28"/>
        <v>917</v>
      </c>
      <c r="BC129" s="204" t="str">
        <f>IFERROR(IF(G129="","",IF(K129="","",IF(AND(VLOOKUP(G129,Mark,5,0)&gt;85),5,IF(AND(VLOOKUP(G129,Mark,5,0)&gt;75),4,IF(AND(VLOOKUP(G129,Mark,5,0)&gt;=65),3,0)))))+ROUNDUP(SUM(L129:P129)*15%,0),"")</f>
        <v/>
      </c>
      <c r="BD129" s="201" t="str">
        <f>IFERROR(IF(G129="","",IF(K129="","",IF(AND(VLOOKUP(G129,Mark,5,0)&gt;85),5,IF(AND(VLOOKUP(G129,Mark,5,0)&gt;75),4,IF(AND(VLOOKUP(G129,Mark,5,0)&gt;=65),3,0)))))+ROUNDUP(SUM(Q129:U129)*15%,0),"")</f>
        <v/>
      </c>
      <c r="BE129" s="201" t="str">
        <f>IFERROR(IF(G129="","",IF(K129="","",IF(AND(VLOOKUP(G129,Mark,5,0)&gt;85),5,IF(AND(VLOOKUP(G129,Mark,5,0)&gt;75),4,IF(AND(VLOOKUP(G129,Mark,5,0)&gt;=65),3,0)))))+ROUNDUP(SUM(V129:Z129)*15%,0),"")</f>
        <v/>
      </c>
      <c r="BF129" s="201" t="str">
        <f>IFERROR(IF(G129="","",IF(K129="","",IF(AND(VLOOKUP(G129,Mark,5,0)&gt;85),5,IF(AND(VLOOKUP(G129,Mark,5,0)&gt;75),4,IF(AND(VLOOKUP(G129,Mark,5,0)&gt;=65),3,0)))))+ROUNDUP(SUM(AA129:AD129)*15%,0),"")</f>
        <v/>
      </c>
      <c r="BG129" s="201" t="str">
        <f t="shared" si="29"/>
        <v/>
      </c>
      <c r="BH129" s="201" t="str">
        <f t="shared" si="30"/>
        <v/>
      </c>
    </row>
    <row r="130" spans="1:60">
      <c r="A130" s="4">
        <v>124</v>
      </c>
      <c r="B130" s="30" t="str">
        <f t="shared" si="31"/>
        <v>H</v>
      </c>
      <c r="C130" s="37">
        <f t="shared" si="32"/>
        <v>434</v>
      </c>
      <c r="D130" s="38">
        <f t="shared" si="33"/>
        <v>38967</v>
      </c>
      <c r="E130" s="39" t="str">
        <f t="shared" si="34"/>
        <v>MEENU</v>
      </c>
      <c r="F130" s="39" t="str">
        <f t="shared" si="35"/>
        <v>SHANKAR LAL</v>
      </c>
      <c r="G130" s="40">
        <f t="shared" si="36"/>
        <v>918</v>
      </c>
      <c r="H130" s="120" t="str">
        <f t="shared" si="37"/>
        <v/>
      </c>
      <c r="I130" s="123"/>
      <c r="J130" s="124"/>
      <c r="K130" s="129" t="str">
        <f t="shared" si="27"/>
        <v/>
      </c>
      <c r="L130" s="51"/>
      <c r="M130" s="46"/>
      <c r="N130" s="46"/>
      <c r="O130" s="46"/>
      <c r="P130" s="46"/>
      <c r="Q130" s="56"/>
      <c r="R130" s="47"/>
      <c r="S130" s="47"/>
      <c r="T130" s="47"/>
      <c r="U130" s="47"/>
      <c r="V130" s="51"/>
      <c r="W130" s="46"/>
      <c r="X130" s="46"/>
      <c r="Y130" s="46"/>
      <c r="Z130" s="46"/>
      <c r="AA130" s="51"/>
      <c r="AB130" s="46"/>
      <c r="AC130" s="46"/>
      <c r="AD130" s="46"/>
      <c r="AE130" s="51"/>
      <c r="AF130" s="46"/>
      <c r="AG130" s="46"/>
      <c r="AH130" s="46"/>
      <c r="AI130" s="51"/>
      <c r="AJ130" s="46"/>
      <c r="AK130" s="46"/>
      <c r="AL130" s="46"/>
      <c r="AM130" s="1"/>
      <c r="AN130" s="1"/>
      <c r="AO130" s="1"/>
      <c r="AP130" s="1"/>
      <c r="AQ130" s="1"/>
      <c r="BB130" s="201">
        <f t="shared" si="28"/>
        <v>918</v>
      </c>
      <c r="BC130" s="204" t="str">
        <f>IFERROR(IF(G130="","",IF(K130="","",IF(AND(VLOOKUP(G130,Mark,5,0)&gt;85),5,IF(AND(VLOOKUP(G130,Mark,5,0)&gt;75),4,IF(AND(VLOOKUP(G130,Mark,5,0)&gt;=65),3,0)))))+ROUNDUP(SUM(L130:P130)*15%,0),"")</f>
        <v/>
      </c>
      <c r="BD130" s="201" t="str">
        <f>IFERROR(IF(G130="","",IF(K130="","",IF(AND(VLOOKUP(G130,Mark,5,0)&gt;85),5,IF(AND(VLOOKUP(G130,Mark,5,0)&gt;75),4,IF(AND(VLOOKUP(G130,Mark,5,0)&gt;=65),3,0)))))+ROUNDUP(SUM(Q130:U130)*15%,0),"")</f>
        <v/>
      </c>
      <c r="BE130" s="201" t="str">
        <f>IFERROR(IF(G130="","",IF(K130="","",IF(AND(VLOOKUP(G130,Mark,5,0)&gt;85),5,IF(AND(VLOOKUP(G130,Mark,5,0)&gt;75),4,IF(AND(VLOOKUP(G130,Mark,5,0)&gt;=65),3,0)))))+ROUNDUP(SUM(V130:Z130)*15%,0),"")</f>
        <v/>
      </c>
      <c r="BF130" s="201" t="str">
        <f>IFERROR(IF(G130="","",IF(K130="","",IF(AND(VLOOKUP(G130,Mark,5,0)&gt;85),5,IF(AND(VLOOKUP(G130,Mark,5,0)&gt;75),4,IF(AND(VLOOKUP(G130,Mark,5,0)&gt;=65),3,0)))))+ROUNDUP(SUM(AA130:AD130)*15%,0),"")</f>
        <v/>
      </c>
      <c r="BG130" s="201" t="str">
        <f t="shared" si="29"/>
        <v/>
      </c>
      <c r="BH130" s="201" t="str">
        <f t="shared" si="30"/>
        <v/>
      </c>
    </row>
    <row r="131" spans="1:60">
      <c r="A131" s="4">
        <v>125</v>
      </c>
      <c r="B131" s="30" t="str">
        <f t="shared" si="31"/>
        <v>H</v>
      </c>
      <c r="C131" s="37">
        <f t="shared" si="32"/>
        <v>379</v>
      </c>
      <c r="D131" s="38">
        <f t="shared" si="33"/>
        <v>39083</v>
      </c>
      <c r="E131" s="39" t="str">
        <f t="shared" si="34"/>
        <v>MUSKAN BANO</v>
      </c>
      <c r="F131" s="39" t="str">
        <f t="shared" si="35"/>
        <v>RAFIQ SHAH</v>
      </c>
      <c r="G131" s="40">
        <f t="shared" si="36"/>
        <v>919</v>
      </c>
      <c r="H131" s="120" t="str">
        <f t="shared" si="37"/>
        <v/>
      </c>
      <c r="I131" s="123"/>
      <c r="J131" s="124"/>
      <c r="K131" s="129" t="str">
        <f t="shared" si="27"/>
        <v/>
      </c>
      <c r="L131" s="51"/>
      <c r="M131" s="46"/>
      <c r="N131" s="46"/>
      <c r="O131" s="46"/>
      <c r="P131" s="46"/>
      <c r="Q131" s="56"/>
      <c r="R131" s="47"/>
      <c r="S131" s="47"/>
      <c r="T131" s="47"/>
      <c r="U131" s="47"/>
      <c r="V131" s="51"/>
      <c r="W131" s="46"/>
      <c r="X131" s="46"/>
      <c r="Y131" s="46"/>
      <c r="Z131" s="46"/>
      <c r="AA131" s="51"/>
      <c r="AB131" s="46"/>
      <c r="AC131" s="46"/>
      <c r="AD131" s="46"/>
      <c r="AE131" s="51"/>
      <c r="AF131" s="46"/>
      <c r="AG131" s="46"/>
      <c r="AH131" s="46"/>
      <c r="AI131" s="51"/>
      <c r="AJ131" s="46"/>
      <c r="AK131" s="46"/>
      <c r="AL131" s="46"/>
      <c r="AM131" s="1"/>
      <c r="AN131" s="1"/>
      <c r="AO131" s="1"/>
      <c r="AP131" s="1"/>
      <c r="AQ131" s="1"/>
      <c r="BB131" s="201">
        <f t="shared" si="28"/>
        <v>919</v>
      </c>
      <c r="BC131" s="204" t="str">
        <f>IFERROR(IF(G131="","",IF(K131="","",IF(AND(VLOOKUP(G131,Mark,5,0)&gt;85),5,IF(AND(VLOOKUP(G131,Mark,5,0)&gt;75),4,IF(AND(VLOOKUP(G131,Mark,5,0)&gt;=65),3,0)))))+ROUNDUP(SUM(L131:P131)*15%,0),"")</f>
        <v/>
      </c>
      <c r="BD131" s="201" t="str">
        <f>IFERROR(IF(G131="","",IF(K131="","",IF(AND(VLOOKUP(G131,Mark,5,0)&gt;85),5,IF(AND(VLOOKUP(G131,Mark,5,0)&gt;75),4,IF(AND(VLOOKUP(G131,Mark,5,0)&gt;=65),3,0)))))+ROUNDUP(SUM(Q131:U131)*15%,0),"")</f>
        <v/>
      </c>
      <c r="BE131" s="201" t="str">
        <f>IFERROR(IF(G131="","",IF(K131="","",IF(AND(VLOOKUP(G131,Mark,5,0)&gt;85),5,IF(AND(VLOOKUP(G131,Mark,5,0)&gt;75),4,IF(AND(VLOOKUP(G131,Mark,5,0)&gt;=65),3,0)))))+ROUNDUP(SUM(V131:Z131)*15%,0),"")</f>
        <v/>
      </c>
      <c r="BF131" s="201" t="str">
        <f>IFERROR(IF(G131="","",IF(K131="","",IF(AND(VLOOKUP(G131,Mark,5,0)&gt;85),5,IF(AND(VLOOKUP(G131,Mark,5,0)&gt;75),4,IF(AND(VLOOKUP(G131,Mark,5,0)&gt;=65),3,0)))))+ROUNDUP(SUM(AA131:AD131)*15%,0),"")</f>
        <v/>
      </c>
      <c r="BG131" s="201" t="str">
        <f t="shared" si="29"/>
        <v/>
      </c>
      <c r="BH131" s="201" t="str">
        <f t="shared" si="30"/>
        <v/>
      </c>
    </row>
    <row r="132" spans="1:60">
      <c r="A132" s="4">
        <v>126</v>
      </c>
      <c r="B132" s="30" t="str">
        <f t="shared" si="31"/>
        <v>H</v>
      </c>
      <c r="C132" s="37">
        <f t="shared" si="32"/>
        <v>239</v>
      </c>
      <c r="D132" s="38">
        <f t="shared" si="33"/>
        <v>39596</v>
      </c>
      <c r="E132" s="39" t="str">
        <f t="shared" si="34"/>
        <v>PRIYANKA</v>
      </c>
      <c r="F132" s="39" t="str">
        <f t="shared" si="35"/>
        <v>SHANKAR LAL</v>
      </c>
      <c r="G132" s="40">
        <f t="shared" si="36"/>
        <v>920</v>
      </c>
      <c r="H132" s="120" t="str">
        <f t="shared" si="37"/>
        <v/>
      </c>
      <c r="I132" s="123"/>
      <c r="J132" s="124"/>
      <c r="K132" s="129" t="str">
        <f t="shared" si="27"/>
        <v/>
      </c>
      <c r="L132" s="51"/>
      <c r="M132" s="46"/>
      <c r="N132" s="46"/>
      <c r="O132" s="46"/>
      <c r="P132" s="46"/>
      <c r="Q132" s="56"/>
      <c r="R132" s="47"/>
      <c r="S132" s="47"/>
      <c r="T132" s="47"/>
      <c r="U132" s="47"/>
      <c r="V132" s="51"/>
      <c r="W132" s="46"/>
      <c r="X132" s="46"/>
      <c r="Y132" s="46"/>
      <c r="Z132" s="46"/>
      <c r="AA132" s="51"/>
      <c r="AB132" s="46"/>
      <c r="AC132" s="46"/>
      <c r="AD132" s="46"/>
      <c r="AE132" s="51"/>
      <c r="AF132" s="46"/>
      <c r="AG132" s="46"/>
      <c r="AH132" s="46"/>
      <c r="AI132" s="51"/>
      <c r="AJ132" s="46"/>
      <c r="AK132" s="46"/>
      <c r="AL132" s="46"/>
      <c r="AM132" s="1"/>
      <c r="AN132" s="1"/>
      <c r="AO132" s="1"/>
      <c r="AP132" s="1"/>
      <c r="AQ132" s="1"/>
      <c r="BB132" s="201">
        <f t="shared" si="28"/>
        <v>920</v>
      </c>
      <c r="BC132" s="204" t="str">
        <f>IFERROR(IF(G132="","",IF(K132="","",IF(AND(VLOOKUP(G132,Mark,5,0)&gt;85),5,IF(AND(VLOOKUP(G132,Mark,5,0)&gt;75),4,IF(AND(VLOOKUP(G132,Mark,5,0)&gt;=65),3,0)))))+ROUNDUP(SUM(L132:P132)*15%,0),"")</f>
        <v/>
      </c>
      <c r="BD132" s="201" t="str">
        <f>IFERROR(IF(G132="","",IF(K132="","",IF(AND(VLOOKUP(G132,Mark,5,0)&gt;85),5,IF(AND(VLOOKUP(G132,Mark,5,0)&gt;75),4,IF(AND(VLOOKUP(G132,Mark,5,0)&gt;=65),3,0)))))+ROUNDUP(SUM(Q132:U132)*15%,0),"")</f>
        <v/>
      </c>
      <c r="BE132" s="201" t="str">
        <f>IFERROR(IF(G132="","",IF(K132="","",IF(AND(VLOOKUP(G132,Mark,5,0)&gt;85),5,IF(AND(VLOOKUP(G132,Mark,5,0)&gt;75),4,IF(AND(VLOOKUP(G132,Mark,5,0)&gt;=65),3,0)))))+ROUNDUP(SUM(V132:Z132)*15%,0),"")</f>
        <v/>
      </c>
      <c r="BF132" s="201" t="str">
        <f>IFERROR(IF(G132="","",IF(K132="","",IF(AND(VLOOKUP(G132,Mark,5,0)&gt;85),5,IF(AND(VLOOKUP(G132,Mark,5,0)&gt;75),4,IF(AND(VLOOKUP(G132,Mark,5,0)&gt;=65),3,0)))))+ROUNDUP(SUM(AA132:AD132)*15%,0),"")</f>
        <v/>
      </c>
      <c r="BG132" s="201" t="str">
        <f t="shared" si="29"/>
        <v/>
      </c>
      <c r="BH132" s="201" t="str">
        <f t="shared" si="30"/>
        <v/>
      </c>
    </row>
    <row r="133" spans="1:60">
      <c r="A133" s="4">
        <v>127</v>
      </c>
      <c r="B133" s="30" t="str">
        <f t="shared" si="31"/>
        <v>H</v>
      </c>
      <c r="C133" s="37">
        <f t="shared" si="32"/>
        <v>870</v>
      </c>
      <c r="D133" s="38">
        <f t="shared" si="33"/>
        <v>39249</v>
      </c>
      <c r="E133" s="39" t="str">
        <f t="shared" si="34"/>
        <v>RAVINDRA BAGRI</v>
      </c>
      <c r="F133" s="39" t="str">
        <f t="shared" si="35"/>
        <v>OMPRAKASH</v>
      </c>
      <c r="G133" s="40">
        <f t="shared" si="36"/>
        <v>923</v>
      </c>
      <c r="H133" s="120" t="str">
        <f t="shared" si="37"/>
        <v/>
      </c>
      <c r="I133" s="123"/>
      <c r="J133" s="124"/>
      <c r="K133" s="129" t="str">
        <f t="shared" si="27"/>
        <v/>
      </c>
      <c r="L133" s="51"/>
      <c r="M133" s="46"/>
      <c r="N133" s="46"/>
      <c r="O133" s="46"/>
      <c r="P133" s="46"/>
      <c r="Q133" s="56"/>
      <c r="R133" s="47"/>
      <c r="S133" s="47"/>
      <c r="T133" s="47"/>
      <c r="U133" s="47"/>
      <c r="V133" s="51"/>
      <c r="W133" s="46"/>
      <c r="X133" s="46"/>
      <c r="Y133" s="46"/>
      <c r="Z133" s="46"/>
      <c r="AA133" s="51"/>
      <c r="AB133" s="46"/>
      <c r="AC133" s="46"/>
      <c r="AD133" s="46"/>
      <c r="AE133" s="51"/>
      <c r="AF133" s="46"/>
      <c r="AG133" s="46"/>
      <c r="AH133" s="46"/>
      <c r="AI133" s="51"/>
      <c r="AJ133" s="46"/>
      <c r="AK133" s="46"/>
      <c r="AL133" s="46"/>
      <c r="AM133" s="1"/>
      <c r="AN133" s="1"/>
      <c r="AO133" s="1"/>
      <c r="AP133" s="1"/>
      <c r="AQ133" s="1"/>
      <c r="BB133" s="201">
        <f t="shared" si="28"/>
        <v>923</v>
      </c>
      <c r="BC133" s="204" t="str">
        <f>IFERROR(IF(G133="","",IF(K133="","",IF(AND(VLOOKUP(G133,Mark,5,0)&gt;85),5,IF(AND(VLOOKUP(G133,Mark,5,0)&gt;75),4,IF(AND(VLOOKUP(G133,Mark,5,0)&gt;=65),3,0)))))+ROUNDUP(SUM(L133:P133)*15%,0),"")</f>
        <v/>
      </c>
      <c r="BD133" s="201" t="str">
        <f>IFERROR(IF(G133="","",IF(K133="","",IF(AND(VLOOKUP(G133,Mark,5,0)&gt;85),5,IF(AND(VLOOKUP(G133,Mark,5,0)&gt;75),4,IF(AND(VLOOKUP(G133,Mark,5,0)&gt;=65),3,0)))))+ROUNDUP(SUM(Q133:U133)*15%,0),"")</f>
        <v/>
      </c>
      <c r="BE133" s="201" t="str">
        <f>IFERROR(IF(G133="","",IF(K133="","",IF(AND(VLOOKUP(G133,Mark,5,0)&gt;85),5,IF(AND(VLOOKUP(G133,Mark,5,0)&gt;75),4,IF(AND(VLOOKUP(G133,Mark,5,0)&gt;=65),3,0)))))+ROUNDUP(SUM(V133:Z133)*15%,0),"")</f>
        <v/>
      </c>
      <c r="BF133" s="201" t="str">
        <f>IFERROR(IF(G133="","",IF(K133="","",IF(AND(VLOOKUP(G133,Mark,5,0)&gt;85),5,IF(AND(VLOOKUP(G133,Mark,5,0)&gt;75),4,IF(AND(VLOOKUP(G133,Mark,5,0)&gt;=65),3,0)))))+ROUNDUP(SUM(AA133:AD133)*15%,0),"")</f>
        <v/>
      </c>
      <c r="BG133" s="201" t="str">
        <f t="shared" si="29"/>
        <v/>
      </c>
      <c r="BH133" s="201" t="str">
        <f t="shared" si="30"/>
        <v/>
      </c>
    </row>
    <row r="134" spans="1:60">
      <c r="A134" s="4">
        <v>128</v>
      </c>
      <c r="B134" s="30" t="str">
        <f t="shared" si="31"/>
        <v>H</v>
      </c>
      <c r="C134" s="37">
        <f t="shared" si="32"/>
        <v>238</v>
      </c>
      <c r="D134" s="38">
        <f t="shared" si="33"/>
        <v>39212</v>
      </c>
      <c r="E134" s="39" t="str">
        <f t="shared" si="34"/>
        <v>SHAHANAJ BANO</v>
      </c>
      <c r="F134" s="39" t="str">
        <f t="shared" si="35"/>
        <v>SULTAN KHAN</v>
      </c>
      <c r="G134" s="40">
        <f t="shared" si="36"/>
        <v>924</v>
      </c>
      <c r="H134" s="120" t="str">
        <f t="shared" si="37"/>
        <v/>
      </c>
      <c r="I134" s="123"/>
      <c r="J134" s="124"/>
      <c r="K134" s="129" t="str">
        <f t="shared" si="27"/>
        <v/>
      </c>
      <c r="L134" s="51"/>
      <c r="M134" s="46"/>
      <c r="N134" s="46"/>
      <c r="O134" s="46"/>
      <c r="P134" s="46"/>
      <c r="Q134" s="56"/>
      <c r="R134" s="47"/>
      <c r="S134" s="47"/>
      <c r="T134" s="47"/>
      <c r="U134" s="47"/>
      <c r="V134" s="51"/>
      <c r="W134" s="46"/>
      <c r="X134" s="46"/>
      <c r="Y134" s="46"/>
      <c r="Z134" s="46"/>
      <c r="AA134" s="51"/>
      <c r="AB134" s="46"/>
      <c r="AC134" s="46"/>
      <c r="AD134" s="46"/>
      <c r="AE134" s="51"/>
      <c r="AF134" s="46"/>
      <c r="AG134" s="46"/>
      <c r="AH134" s="46"/>
      <c r="AI134" s="51"/>
      <c r="AJ134" s="46"/>
      <c r="AK134" s="46"/>
      <c r="AL134" s="46"/>
      <c r="AM134" s="1"/>
      <c r="AN134" s="1"/>
      <c r="AO134" s="1"/>
      <c r="AP134" s="1"/>
      <c r="AQ134" s="1"/>
      <c r="BB134" s="201">
        <f t="shared" si="28"/>
        <v>924</v>
      </c>
      <c r="BC134" s="204" t="str">
        <f>IFERROR(IF(G134="","",IF(K134="","",IF(AND(VLOOKUP(G134,Mark,5,0)&gt;85),5,IF(AND(VLOOKUP(G134,Mark,5,0)&gt;75),4,IF(AND(VLOOKUP(G134,Mark,5,0)&gt;=65),3,0)))))+ROUNDUP(SUM(L134:P134)*15%,0),"")</f>
        <v/>
      </c>
      <c r="BD134" s="201" t="str">
        <f>IFERROR(IF(G134="","",IF(K134="","",IF(AND(VLOOKUP(G134,Mark,5,0)&gt;85),5,IF(AND(VLOOKUP(G134,Mark,5,0)&gt;75),4,IF(AND(VLOOKUP(G134,Mark,5,0)&gt;=65),3,0)))))+ROUNDUP(SUM(Q134:U134)*15%,0),"")</f>
        <v/>
      </c>
      <c r="BE134" s="201" t="str">
        <f>IFERROR(IF(G134="","",IF(K134="","",IF(AND(VLOOKUP(G134,Mark,5,0)&gt;85),5,IF(AND(VLOOKUP(G134,Mark,5,0)&gt;75),4,IF(AND(VLOOKUP(G134,Mark,5,0)&gt;=65),3,0)))))+ROUNDUP(SUM(V134:Z134)*15%,0),"")</f>
        <v/>
      </c>
      <c r="BF134" s="201" t="str">
        <f>IFERROR(IF(G134="","",IF(K134="","",IF(AND(VLOOKUP(G134,Mark,5,0)&gt;85),5,IF(AND(VLOOKUP(G134,Mark,5,0)&gt;75),4,IF(AND(VLOOKUP(G134,Mark,5,0)&gt;=65),3,0)))))+ROUNDUP(SUM(AA134:AD134)*15%,0),"")</f>
        <v/>
      </c>
      <c r="BG134" s="201" t="str">
        <f t="shared" si="29"/>
        <v/>
      </c>
      <c r="BH134" s="201" t="str">
        <f t="shared" si="30"/>
        <v/>
      </c>
    </row>
    <row r="135" spans="1:60">
      <c r="A135" s="4">
        <v>129</v>
      </c>
      <c r="B135" s="30" t="str">
        <f t="shared" ref="B135:B143" si="38">IFERROR(VLOOKUP(A135,Name1,3,0),"")</f>
        <v>H</v>
      </c>
      <c r="C135" s="37">
        <f t="shared" ref="C135:C143" si="39">IFERROR(VLOOKUP(A135,Name1,4,0),"")</f>
        <v>782</v>
      </c>
      <c r="D135" s="38">
        <f t="shared" ref="D135:D143" si="40">IFERROR(VLOOKUP(A135,Name1,11,0),"")</f>
        <v>39274</v>
      </c>
      <c r="E135" s="39" t="str">
        <f t="shared" ref="E135:E143" si="41">IFERROR(VLOOKUP(A135,Name1,6,0),"")</f>
        <v>SUJIT CHOUHAN</v>
      </c>
      <c r="F135" s="39" t="str">
        <f t="shared" ref="F135:F143" si="42">IFERROR(VLOOKUP(A135,Name1,8,0),"")</f>
        <v>LAXMI CHAND MALI</v>
      </c>
      <c r="G135" s="40">
        <f t="shared" ref="G135:G143" si="43">IFERROR(VLOOKUP(A135,Name1,12,0),"")</f>
        <v>925</v>
      </c>
      <c r="H135" s="120" t="str">
        <f t="shared" ref="H135:H143" si="44">IFERROR(VLOOKUP(A135,Name1,13,0),"")</f>
        <v/>
      </c>
      <c r="I135" s="123"/>
      <c r="J135" s="124"/>
      <c r="K135" s="129" t="str">
        <f t="shared" si="27"/>
        <v/>
      </c>
      <c r="L135" s="51"/>
      <c r="M135" s="46"/>
      <c r="N135" s="46"/>
      <c r="O135" s="46"/>
      <c r="P135" s="46"/>
      <c r="Q135" s="56"/>
      <c r="R135" s="47"/>
      <c r="S135" s="47"/>
      <c r="T135" s="47"/>
      <c r="U135" s="47"/>
      <c r="V135" s="51"/>
      <c r="W135" s="46"/>
      <c r="X135" s="46"/>
      <c r="Y135" s="46"/>
      <c r="Z135" s="46"/>
      <c r="AA135" s="51"/>
      <c r="AB135" s="46"/>
      <c r="AC135" s="46"/>
      <c r="AD135" s="46"/>
      <c r="AE135" s="51"/>
      <c r="AF135" s="46"/>
      <c r="AG135" s="46"/>
      <c r="AH135" s="46"/>
      <c r="AI135" s="51"/>
      <c r="AJ135" s="46"/>
      <c r="AK135" s="46"/>
      <c r="AL135" s="46"/>
      <c r="AM135" s="1"/>
      <c r="AN135" s="1"/>
      <c r="AO135" s="1"/>
      <c r="AP135" s="1"/>
      <c r="AQ135" s="1"/>
      <c r="BB135" s="201">
        <f t="shared" si="28"/>
        <v>925</v>
      </c>
      <c r="BC135" s="204" t="str">
        <f>IFERROR(IF(G135="","",IF(K135="","",IF(AND(VLOOKUP(G135,Mark,5,0)&gt;85),5,IF(AND(VLOOKUP(G135,Mark,5,0)&gt;75),4,IF(AND(VLOOKUP(G135,Mark,5,0)&gt;=65),3,0)))))+ROUNDUP(SUM(L135:P135)*15%,0),"")</f>
        <v/>
      </c>
      <c r="BD135" s="201" t="str">
        <f>IFERROR(IF(G135="","",IF(K135="","",IF(AND(VLOOKUP(G135,Mark,5,0)&gt;85),5,IF(AND(VLOOKUP(G135,Mark,5,0)&gt;75),4,IF(AND(VLOOKUP(G135,Mark,5,0)&gt;=65),3,0)))))+ROUNDUP(SUM(Q135:U135)*15%,0),"")</f>
        <v/>
      </c>
      <c r="BE135" s="201" t="str">
        <f>IFERROR(IF(G135="","",IF(K135="","",IF(AND(VLOOKUP(G135,Mark,5,0)&gt;85),5,IF(AND(VLOOKUP(G135,Mark,5,0)&gt;75),4,IF(AND(VLOOKUP(G135,Mark,5,0)&gt;=65),3,0)))))+ROUNDUP(SUM(V135:Z135)*15%,0),"")</f>
        <v/>
      </c>
      <c r="BF135" s="201" t="str">
        <f>IFERROR(IF(G135="","",IF(K135="","",IF(AND(VLOOKUP(G135,Mark,5,0)&gt;85),5,IF(AND(VLOOKUP(G135,Mark,5,0)&gt;75),4,IF(AND(VLOOKUP(G135,Mark,5,0)&gt;=65),3,0)))))+ROUNDUP(SUM(AA135:AD135)*15%,0),"")</f>
        <v/>
      </c>
      <c r="BG135" s="201" t="str">
        <f t="shared" si="29"/>
        <v/>
      </c>
      <c r="BH135" s="201" t="str">
        <f t="shared" si="30"/>
        <v/>
      </c>
    </row>
    <row r="136" spans="1:60">
      <c r="A136" s="4">
        <v>130</v>
      </c>
      <c r="B136" s="30" t="str">
        <f t="shared" si="38"/>
        <v>H</v>
      </c>
      <c r="C136" s="37">
        <f t="shared" si="39"/>
        <v>783</v>
      </c>
      <c r="D136" s="38">
        <f t="shared" si="40"/>
        <v>40088</v>
      </c>
      <c r="E136" s="39" t="str">
        <f t="shared" si="41"/>
        <v>SURYAPRATAP SINGH</v>
      </c>
      <c r="F136" s="39" t="str">
        <f t="shared" si="42"/>
        <v>HIMMAT SINGH</v>
      </c>
      <c r="G136" s="40">
        <f t="shared" si="43"/>
        <v>926</v>
      </c>
      <c r="H136" s="120" t="str">
        <f t="shared" si="44"/>
        <v/>
      </c>
      <c r="I136" s="123"/>
      <c r="J136" s="124"/>
      <c r="K136" s="129" t="str">
        <f t="shared" ref="K136:K199" si="45">IFERROR(IF(I136="","",IF(J136="","",SUM(J136/I136*100,0))),"")</f>
        <v/>
      </c>
      <c r="L136" s="51"/>
      <c r="M136" s="46"/>
      <c r="N136" s="46"/>
      <c r="O136" s="46"/>
      <c r="P136" s="46"/>
      <c r="Q136" s="56"/>
      <c r="R136" s="47"/>
      <c r="S136" s="47"/>
      <c r="T136" s="47"/>
      <c r="U136" s="47"/>
      <c r="V136" s="51"/>
      <c r="W136" s="46"/>
      <c r="X136" s="46"/>
      <c r="Y136" s="46"/>
      <c r="Z136" s="46"/>
      <c r="AA136" s="51"/>
      <c r="AB136" s="46"/>
      <c r="AC136" s="46"/>
      <c r="AD136" s="46"/>
      <c r="AE136" s="51"/>
      <c r="AF136" s="46"/>
      <c r="AG136" s="46"/>
      <c r="AH136" s="46"/>
      <c r="AI136" s="51"/>
      <c r="AJ136" s="46"/>
      <c r="AK136" s="46"/>
      <c r="AL136" s="46"/>
      <c r="AM136" s="1"/>
      <c r="AN136" s="1"/>
      <c r="AO136" s="1"/>
      <c r="AP136" s="1"/>
      <c r="AQ136" s="1"/>
      <c r="BB136" s="201">
        <f t="shared" ref="BB136:BB199" si="46">G136</f>
        <v>926</v>
      </c>
      <c r="BC136" s="204" t="str">
        <f>IFERROR(IF(G136="","",IF(K136="","",IF(AND(VLOOKUP(G136,Mark,5,0)&gt;85),5,IF(AND(VLOOKUP(G136,Mark,5,0)&gt;75),4,IF(AND(VLOOKUP(G136,Mark,5,0)&gt;=65),3,0)))))+ROUNDUP(SUM(L136:P136)*15%,0),"")</f>
        <v/>
      </c>
      <c r="BD136" s="201" t="str">
        <f>IFERROR(IF(G136="","",IF(K136="","",IF(AND(VLOOKUP(G136,Mark,5,0)&gt;85),5,IF(AND(VLOOKUP(G136,Mark,5,0)&gt;75),4,IF(AND(VLOOKUP(G136,Mark,5,0)&gt;=65),3,0)))))+ROUNDUP(SUM(Q136:U136)*15%,0),"")</f>
        <v/>
      </c>
      <c r="BE136" s="201" t="str">
        <f>IFERROR(IF(G136="","",IF(K136="","",IF(AND(VLOOKUP(G136,Mark,5,0)&gt;85),5,IF(AND(VLOOKUP(G136,Mark,5,0)&gt;75),4,IF(AND(VLOOKUP(G136,Mark,5,0)&gt;=65),3,0)))))+ROUNDUP(SUM(V136:Z136)*15%,0),"")</f>
        <v/>
      </c>
      <c r="BF136" s="201" t="str">
        <f>IFERROR(IF(G136="","",IF(K136="","",IF(AND(VLOOKUP(G136,Mark,5,0)&gt;85),5,IF(AND(VLOOKUP(G136,Mark,5,0)&gt;75),4,IF(AND(VLOOKUP(G136,Mark,5,0)&gt;=65),3,0)))))+ROUNDUP(SUM(AA136:AD136)*15%,0),"")</f>
        <v/>
      </c>
      <c r="BG136" s="201" t="str">
        <f t="shared" ref="BG136:BG199" si="47">IFERROR(IF(G136="","",IF(K136="","",IF(AND(VLOOKUP(G136,Mark,5,0)&gt;85),5,IF(AND(VLOOKUP(G136,Mark,5,0)&gt;75),4,IF(AND(VLOOKUP(G136,Mark,5,0)&gt;=65),3,0)))))+ROUNDUP(SUM(AE136:AH136)*15%,0),"")</f>
        <v/>
      </c>
      <c r="BH136" s="201" t="str">
        <f t="shared" ref="BH136:BH199" si="48">IFERROR(IF(G136="","",IF(K136="","",IF(AND(VLOOKUP(G136,Mark,5,0)&gt;85),5,IF(AND(VLOOKUP(G136,Mark,5,0)&gt;75),4,IF(AND(VLOOKUP(G136,Mark,5,0)&gt;=65),3,0)))))+ROUNDUP(SUM(AI136:AL136)*15%,0),"")</f>
        <v/>
      </c>
    </row>
    <row r="137" spans="1:60">
      <c r="A137" s="4">
        <v>131</v>
      </c>
      <c r="B137" s="30" t="str">
        <f t="shared" si="38"/>
        <v>H</v>
      </c>
      <c r="C137" s="37">
        <f t="shared" si="39"/>
        <v>334</v>
      </c>
      <c r="D137" s="38">
        <f t="shared" si="40"/>
        <v>39668</v>
      </c>
      <c r="E137" s="39" t="str">
        <f t="shared" si="41"/>
        <v>TANISHA PARIHAR</v>
      </c>
      <c r="F137" s="39" t="str">
        <f t="shared" si="42"/>
        <v>ASHOK PARIHAR</v>
      </c>
      <c r="G137" s="40">
        <f t="shared" si="43"/>
        <v>927</v>
      </c>
      <c r="H137" s="120" t="str">
        <f t="shared" si="44"/>
        <v/>
      </c>
      <c r="I137" s="123"/>
      <c r="J137" s="124"/>
      <c r="K137" s="129" t="str">
        <f t="shared" si="45"/>
        <v/>
      </c>
      <c r="L137" s="51"/>
      <c r="M137" s="46"/>
      <c r="N137" s="46"/>
      <c r="O137" s="46"/>
      <c r="P137" s="46"/>
      <c r="Q137" s="56"/>
      <c r="R137" s="47"/>
      <c r="S137" s="47"/>
      <c r="T137" s="47"/>
      <c r="U137" s="47"/>
      <c r="V137" s="51"/>
      <c r="W137" s="46"/>
      <c r="X137" s="46"/>
      <c r="Y137" s="46"/>
      <c r="Z137" s="46"/>
      <c r="AA137" s="51"/>
      <c r="AB137" s="46"/>
      <c r="AC137" s="46"/>
      <c r="AD137" s="46"/>
      <c r="AE137" s="51"/>
      <c r="AF137" s="46"/>
      <c r="AG137" s="46"/>
      <c r="AH137" s="46"/>
      <c r="AI137" s="51"/>
      <c r="AJ137" s="46"/>
      <c r="AK137" s="46"/>
      <c r="AL137" s="46"/>
      <c r="AM137" s="1"/>
      <c r="AN137" s="1"/>
      <c r="AO137" s="1"/>
      <c r="AP137" s="1"/>
      <c r="AQ137" s="1"/>
      <c r="BB137" s="201">
        <f t="shared" si="46"/>
        <v>927</v>
      </c>
      <c r="BC137" s="204" t="str">
        <f>IFERROR(IF(G137="","",IF(K137="","",IF(AND(VLOOKUP(G137,Mark,5,0)&gt;85),5,IF(AND(VLOOKUP(G137,Mark,5,0)&gt;75),4,IF(AND(VLOOKUP(G137,Mark,5,0)&gt;=65),3,0)))))+ROUNDUP(SUM(L137:P137)*15%,0),"")</f>
        <v/>
      </c>
      <c r="BD137" s="201" t="str">
        <f>IFERROR(IF(G137="","",IF(K137="","",IF(AND(VLOOKUP(G137,Mark,5,0)&gt;85),5,IF(AND(VLOOKUP(G137,Mark,5,0)&gt;75),4,IF(AND(VLOOKUP(G137,Mark,5,0)&gt;=65),3,0)))))+ROUNDUP(SUM(Q137:U137)*15%,0),"")</f>
        <v/>
      </c>
      <c r="BE137" s="201" t="str">
        <f>IFERROR(IF(G137="","",IF(K137="","",IF(AND(VLOOKUP(G137,Mark,5,0)&gt;85),5,IF(AND(VLOOKUP(G137,Mark,5,0)&gt;75),4,IF(AND(VLOOKUP(G137,Mark,5,0)&gt;=65),3,0)))))+ROUNDUP(SUM(V137:Z137)*15%,0),"")</f>
        <v/>
      </c>
      <c r="BF137" s="201" t="str">
        <f>IFERROR(IF(G137="","",IF(K137="","",IF(AND(VLOOKUP(G137,Mark,5,0)&gt;85),5,IF(AND(VLOOKUP(G137,Mark,5,0)&gt;75),4,IF(AND(VLOOKUP(G137,Mark,5,0)&gt;=65),3,0)))))+ROUNDUP(SUM(AA137:AD137)*15%,0),"")</f>
        <v/>
      </c>
      <c r="BG137" s="201" t="str">
        <f t="shared" si="47"/>
        <v/>
      </c>
      <c r="BH137" s="201" t="str">
        <f t="shared" si="48"/>
        <v/>
      </c>
    </row>
    <row r="138" spans="1:60">
      <c r="A138" s="4">
        <v>132</v>
      </c>
      <c r="B138" s="30" t="str">
        <f t="shared" si="38"/>
        <v>H</v>
      </c>
      <c r="C138" s="37">
        <f t="shared" si="39"/>
        <v>973</v>
      </c>
      <c r="D138" s="38">
        <f t="shared" si="40"/>
        <v>38932</v>
      </c>
      <c r="E138" s="39" t="str">
        <f t="shared" si="41"/>
        <v>TARA GEHLOT</v>
      </c>
      <c r="F138" s="39" t="str">
        <f t="shared" si="42"/>
        <v>LATE ASHOK GEHLOT</v>
      </c>
      <c r="G138" s="40">
        <f t="shared" si="43"/>
        <v>928</v>
      </c>
      <c r="H138" s="120" t="str">
        <f t="shared" si="44"/>
        <v/>
      </c>
      <c r="I138" s="123"/>
      <c r="J138" s="124"/>
      <c r="K138" s="129" t="str">
        <f t="shared" si="45"/>
        <v/>
      </c>
      <c r="L138" s="51"/>
      <c r="M138" s="46"/>
      <c r="N138" s="46"/>
      <c r="O138" s="46"/>
      <c r="P138" s="46"/>
      <c r="Q138" s="56"/>
      <c r="R138" s="47"/>
      <c r="S138" s="47"/>
      <c r="T138" s="47"/>
      <c r="U138" s="47"/>
      <c r="V138" s="51"/>
      <c r="W138" s="46"/>
      <c r="X138" s="46"/>
      <c r="Y138" s="46"/>
      <c r="Z138" s="46"/>
      <c r="AA138" s="51"/>
      <c r="AB138" s="46"/>
      <c r="AC138" s="46"/>
      <c r="AD138" s="46"/>
      <c r="AE138" s="51"/>
      <c r="AF138" s="46"/>
      <c r="AG138" s="46"/>
      <c r="AH138" s="46"/>
      <c r="AI138" s="51"/>
      <c r="AJ138" s="46"/>
      <c r="AK138" s="46"/>
      <c r="AL138" s="46"/>
      <c r="AM138" s="1"/>
      <c r="AN138" s="1"/>
      <c r="AO138" s="1"/>
      <c r="AP138" s="1"/>
      <c r="AQ138" s="1"/>
      <c r="BB138" s="201">
        <f t="shared" si="46"/>
        <v>928</v>
      </c>
      <c r="BC138" s="204" t="str">
        <f>IFERROR(IF(G138="","",IF(K138="","",IF(AND(VLOOKUP(G138,Mark,5,0)&gt;85),5,IF(AND(VLOOKUP(G138,Mark,5,0)&gt;75),4,IF(AND(VLOOKUP(G138,Mark,5,0)&gt;=65),3,0)))))+ROUNDUP(SUM(L138:P138)*15%,0),"")</f>
        <v/>
      </c>
      <c r="BD138" s="201" t="str">
        <f>IFERROR(IF(G138="","",IF(K138="","",IF(AND(VLOOKUP(G138,Mark,5,0)&gt;85),5,IF(AND(VLOOKUP(G138,Mark,5,0)&gt;75),4,IF(AND(VLOOKUP(G138,Mark,5,0)&gt;=65),3,0)))))+ROUNDUP(SUM(Q138:U138)*15%,0),"")</f>
        <v/>
      </c>
      <c r="BE138" s="201" t="str">
        <f>IFERROR(IF(G138="","",IF(K138="","",IF(AND(VLOOKUP(G138,Mark,5,0)&gt;85),5,IF(AND(VLOOKUP(G138,Mark,5,0)&gt;75),4,IF(AND(VLOOKUP(G138,Mark,5,0)&gt;=65),3,0)))))+ROUNDUP(SUM(V138:Z138)*15%,0),"")</f>
        <v/>
      </c>
      <c r="BF138" s="201" t="str">
        <f>IFERROR(IF(G138="","",IF(K138="","",IF(AND(VLOOKUP(G138,Mark,5,0)&gt;85),5,IF(AND(VLOOKUP(G138,Mark,5,0)&gt;75),4,IF(AND(VLOOKUP(G138,Mark,5,0)&gt;=65),3,0)))))+ROUNDUP(SUM(AA138:AD138)*15%,0),"")</f>
        <v/>
      </c>
      <c r="BG138" s="201" t="str">
        <f t="shared" si="47"/>
        <v/>
      </c>
      <c r="BH138" s="201" t="str">
        <f t="shared" si="48"/>
        <v/>
      </c>
    </row>
    <row r="139" spans="1:60">
      <c r="A139" s="4">
        <v>133</v>
      </c>
      <c r="B139" s="30" t="str">
        <f t="shared" si="38"/>
        <v>H</v>
      </c>
      <c r="C139" s="37">
        <f t="shared" si="39"/>
        <v>970</v>
      </c>
      <c r="D139" s="38">
        <f t="shared" si="40"/>
        <v>39181</v>
      </c>
      <c r="E139" s="39" t="str">
        <f t="shared" si="41"/>
        <v>TRILOK DEWASI</v>
      </c>
      <c r="F139" s="39" t="str">
        <f t="shared" si="42"/>
        <v>GUNA RAM</v>
      </c>
      <c r="G139" s="40">
        <f t="shared" si="43"/>
        <v>929</v>
      </c>
      <c r="H139" s="120" t="str">
        <f t="shared" si="44"/>
        <v/>
      </c>
      <c r="I139" s="123"/>
      <c r="J139" s="124"/>
      <c r="K139" s="129" t="str">
        <f t="shared" si="45"/>
        <v/>
      </c>
      <c r="L139" s="51"/>
      <c r="M139" s="46"/>
      <c r="N139" s="46"/>
      <c r="O139" s="46"/>
      <c r="P139" s="46"/>
      <c r="Q139" s="56"/>
      <c r="R139" s="47"/>
      <c r="S139" s="47"/>
      <c r="T139" s="47"/>
      <c r="U139" s="47"/>
      <c r="V139" s="51"/>
      <c r="W139" s="46"/>
      <c r="X139" s="46"/>
      <c r="Y139" s="46"/>
      <c r="Z139" s="46"/>
      <c r="AA139" s="51"/>
      <c r="AB139" s="46"/>
      <c r="AC139" s="46"/>
      <c r="AD139" s="46"/>
      <c r="AE139" s="51"/>
      <c r="AF139" s="46"/>
      <c r="AG139" s="46"/>
      <c r="AH139" s="46"/>
      <c r="AI139" s="51"/>
      <c r="AJ139" s="46"/>
      <c r="AK139" s="46"/>
      <c r="AL139" s="46"/>
      <c r="AM139" s="1"/>
      <c r="AN139" s="1"/>
      <c r="AO139" s="1"/>
      <c r="AP139" s="1"/>
      <c r="AQ139" s="1"/>
      <c r="BB139" s="201">
        <f t="shared" si="46"/>
        <v>929</v>
      </c>
      <c r="BC139" s="204" t="str">
        <f>IFERROR(IF(G139="","",IF(K139="","",IF(AND(VLOOKUP(G139,Mark,5,0)&gt;85),5,IF(AND(VLOOKUP(G139,Mark,5,0)&gt;75),4,IF(AND(VLOOKUP(G139,Mark,5,0)&gt;=65),3,0)))))+ROUNDUP(SUM(L139:P139)*15%,0),"")</f>
        <v/>
      </c>
      <c r="BD139" s="201" t="str">
        <f>IFERROR(IF(G139="","",IF(K139="","",IF(AND(VLOOKUP(G139,Mark,5,0)&gt;85),5,IF(AND(VLOOKUP(G139,Mark,5,0)&gt;75),4,IF(AND(VLOOKUP(G139,Mark,5,0)&gt;=65),3,0)))))+ROUNDUP(SUM(Q139:U139)*15%,0),"")</f>
        <v/>
      </c>
      <c r="BE139" s="201" t="str">
        <f>IFERROR(IF(G139="","",IF(K139="","",IF(AND(VLOOKUP(G139,Mark,5,0)&gt;85),5,IF(AND(VLOOKUP(G139,Mark,5,0)&gt;75),4,IF(AND(VLOOKUP(G139,Mark,5,0)&gt;=65),3,0)))))+ROUNDUP(SUM(V139:Z139)*15%,0),"")</f>
        <v/>
      </c>
      <c r="BF139" s="201" t="str">
        <f>IFERROR(IF(G139="","",IF(K139="","",IF(AND(VLOOKUP(G139,Mark,5,0)&gt;85),5,IF(AND(VLOOKUP(G139,Mark,5,0)&gt;75),4,IF(AND(VLOOKUP(G139,Mark,5,0)&gt;=65),3,0)))))+ROUNDUP(SUM(AA139:AD139)*15%,0),"")</f>
        <v/>
      </c>
      <c r="BG139" s="201" t="str">
        <f t="shared" si="47"/>
        <v/>
      </c>
      <c r="BH139" s="201" t="str">
        <f t="shared" si="48"/>
        <v/>
      </c>
    </row>
    <row r="140" spans="1:60">
      <c r="A140" s="4">
        <v>134</v>
      </c>
      <c r="B140" s="30" t="str">
        <f t="shared" si="38"/>
        <v>H</v>
      </c>
      <c r="C140" s="37">
        <f t="shared" si="39"/>
        <v>784</v>
      </c>
      <c r="D140" s="38">
        <f t="shared" si="40"/>
        <v>39849</v>
      </c>
      <c r="E140" s="39" t="str">
        <f t="shared" si="41"/>
        <v>VARSHA SAINI</v>
      </c>
      <c r="F140" s="39" t="str">
        <f t="shared" si="42"/>
        <v>SAMPAT RAJ</v>
      </c>
      <c r="G140" s="40">
        <f t="shared" si="43"/>
        <v>930</v>
      </c>
      <c r="H140" s="120" t="str">
        <f t="shared" si="44"/>
        <v/>
      </c>
      <c r="I140" s="123"/>
      <c r="J140" s="124"/>
      <c r="K140" s="129" t="str">
        <f t="shared" si="45"/>
        <v/>
      </c>
      <c r="L140" s="51"/>
      <c r="M140" s="46"/>
      <c r="N140" s="46"/>
      <c r="O140" s="46"/>
      <c r="P140" s="46"/>
      <c r="Q140" s="56"/>
      <c r="R140" s="47"/>
      <c r="S140" s="47"/>
      <c r="T140" s="47"/>
      <c r="U140" s="47"/>
      <c r="V140" s="51"/>
      <c r="W140" s="46"/>
      <c r="X140" s="46"/>
      <c r="Y140" s="46"/>
      <c r="Z140" s="46"/>
      <c r="AA140" s="51"/>
      <c r="AB140" s="46"/>
      <c r="AC140" s="46"/>
      <c r="AD140" s="46"/>
      <c r="AE140" s="51"/>
      <c r="AF140" s="46"/>
      <c r="AG140" s="46"/>
      <c r="AH140" s="46"/>
      <c r="AI140" s="51"/>
      <c r="AJ140" s="46"/>
      <c r="AK140" s="46"/>
      <c r="AL140" s="46"/>
      <c r="AM140" s="1"/>
      <c r="AN140" s="1"/>
      <c r="AO140" s="1"/>
      <c r="AP140" s="1"/>
      <c r="AQ140" s="1"/>
      <c r="BB140" s="201">
        <f t="shared" si="46"/>
        <v>930</v>
      </c>
      <c r="BC140" s="204" t="str">
        <f>IFERROR(IF(G140="","",IF(K140="","",IF(AND(VLOOKUP(G140,Mark,5,0)&gt;85),5,IF(AND(VLOOKUP(G140,Mark,5,0)&gt;75),4,IF(AND(VLOOKUP(G140,Mark,5,0)&gt;=65),3,0)))))+ROUNDUP(SUM(L140:P140)*15%,0),"")</f>
        <v/>
      </c>
      <c r="BD140" s="201" t="str">
        <f>IFERROR(IF(G140="","",IF(K140="","",IF(AND(VLOOKUP(G140,Mark,5,0)&gt;85),5,IF(AND(VLOOKUP(G140,Mark,5,0)&gt;75),4,IF(AND(VLOOKUP(G140,Mark,5,0)&gt;=65),3,0)))))+ROUNDUP(SUM(Q140:U140)*15%,0),"")</f>
        <v/>
      </c>
      <c r="BE140" s="201" t="str">
        <f>IFERROR(IF(G140="","",IF(K140="","",IF(AND(VLOOKUP(G140,Mark,5,0)&gt;85),5,IF(AND(VLOOKUP(G140,Mark,5,0)&gt;75),4,IF(AND(VLOOKUP(G140,Mark,5,0)&gt;=65),3,0)))))+ROUNDUP(SUM(V140:Z140)*15%,0),"")</f>
        <v/>
      </c>
      <c r="BF140" s="201" t="str">
        <f>IFERROR(IF(G140="","",IF(K140="","",IF(AND(VLOOKUP(G140,Mark,5,0)&gt;85),5,IF(AND(VLOOKUP(G140,Mark,5,0)&gt;75),4,IF(AND(VLOOKUP(G140,Mark,5,0)&gt;=65),3,0)))))+ROUNDUP(SUM(AA140:AD140)*15%,0),"")</f>
        <v/>
      </c>
      <c r="BG140" s="201" t="str">
        <f t="shared" si="47"/>
        <v/>
      </c>
      <c r="BH140" s="201" t="str">
        <f t="shared" si="48"/>
        <v/>
      </c>
    </row>
    <row r="141" spans="1:60">
      <c r="A141" s="4">
        <v>135</v>
      </c>
      <c r="B141" s="30" t="str">
        <f t="shared" si="38"/>
        <v>H</v>
      </c>
      <c r="C141" s="37">
        <f t="shared" si="39"/>
        <v>967</v>
      </c>
      <c r="D141" s="38">
        <f t="shared" si="40"/>
        <v>39169</v>
      </c>
      <c r="E141" s="39" t="str">
        <f t="shared" si="41"/>
        <v>VIKRAM KATHAT</v>
      </c>
      <c r="F141" s="39" t="str">
        <f t="shared" si="42"/>
        <v>BAHADUR KATHAT</v>
      </c>
      <c r="G141" s="40">
        <f t="shared" si="43"/>
        <v>931</v>
      </c>
      <c r="H141" s="120" t="str">
        <f t="shared" si="44"/>
        <v/>
      </c>
      <c r="I141" s="123"/>
      <c r="J141" s="124"/>
      <c r="K141" s="129" t="str">
        <f t="shared" si="45"/>
        <v/>
      </c>
      <c r="L141" s="51"/>
      <c r="M141" s="46"/>
      <c r="N141" s="46"/>
      <c r="O141" s="46"/>
      <c r="P141" s="46"/>
      <c r="Q141" s="56"/>
      <c r="R141" s="47"/>
      <c r="S141" s="47"/>
      <c r="T141" s="47"/>
      <c r="U141" s="47"/>
      <c r="V141" s="51"/>
      <c r="W141" s="46"/>
      <c r="X141" s="46"/>
      <c r="Y141" s="46"/>
      <c r="Z141" s="46"/>
      <c r="AA141" s="51"/>
      <c r="AB141" s="46"/>
      <c r="AC141" s="46"/>
      <c r="AD141" s="46"/>
      <c r="AE141" s="51"/>
      <c r="AF141" s="46"/>
      <c r="AG141" s="46"/>
      <c r="AH141" s="46"/>
      <c r="AI141" s="51"/>
      <c r="AJ141" s="46"/>
      <c r="AK141" s="46"/>
      <c r="AL141" s="46"/>
      <c r="AM141" s="1"/>
      <c r="AN141" s="1"/>
      <c r="AO141" s="1"/>
      <c r="AP141" s="1"/>
      <c r="AQ141" s="1"/>
      <c r="BB141" s="201">
        <f t="shared" si="46"/>
        <v>931</v>
      </c>
      <c r="BC141" s="204" t="str">
        <f>IFERROR(IF(G141="","",IF(K141="","",IF(AND(VLOOKUP(G141,Mark,5,0)&gt;85),5,IF(AND(VLOOKUP(G141,Mark,5,0)&gt;75),4,IF(AND(VLOOKUP(G141,Mark,5,0)&gt;=65),3,0)))))+ROUNDUP(SUM(L141:P141)*15%,0),"")</f>
        <v/>
      </c>
      <c r="BD141" s="201" t="str">
        <f>IFERROR(IF(G141="","",IF(K141="","",IF(AND(VLOOKUP(G141,Mark,5,0)&gt;85),5,IF(AND(VLOOKUP(G141,Mark,5,0)&gt;75),4,IF(AND(VLOOKUP(G141,Mark,5,0)&gt;=65),3,0)))))+ROUNDUP(SUM(Q141:U141)*15%,0),"")</f>
        <v/>
      </c>
      <c r="BE141" s="201" t="str">
        <f>IFERROR(IF(G141="","",IF(K141="","",IF(AND(VLOOKUP(G141,Mark,5,0)&gt;85),5,IF(AND(VLOOKUP(G141,Mark,5,0)&gt;75),4,IF(AND(VLOOKUP(G141,Mark,5,0)&gt;=65),3,0)))))+ROUNDUP(SUM(V141:Z141)*15%,0),"")</f>
        <v/>
      </c>
      <c r="BF141" s="201" t="str">
        <f>IFERROR(IF(G141="","",IF(K141="","",IF(AND(VLOOKUP(G141,Mark,5,0)&gt;85),5,IF(AND(VLOOKUP(G141,Mark,5,0)&gt;75),4,IF(AND(VLOOKUP(G141,Mark,5,0)&gt;=65),3,0)))))+ROUNDUP(SUM(AA141:AD141)*15%,0),"")</f>
        <v/>
      </c>
      <c r="BG141" s="201" t="str">
        <f t="shared" si="47"/>
        <v/>
      </c>
      <c r="BH141" s="201" t="str">
        <f t="shared" si="48"/>
        <v/>
      </c>
    </row>
    <row r="142" spans="1:60">
      <c r="A142" s="4">
        <v>136</v>
      </c>
      <c r="B142" s="30" t="str">
        <f t="shared" si="38"/>
        <v>H</v>
      </c>
      <c r="C142" s="37">
        <f t="shared" si="39"/>
        <v>234</v>
      </c>
      <c r="D142" s="38">
        <f t="shared" si="40"/>
        <v>39492</v>
      </c>
      <c r="E142" s="39" t="str">
        <f t="shared" si="41"/>
        <v>VINITA</v>
      </c>
      <c r="F142" s="39" t="str">
        <f t="shared" si="42"/>
        <v>BHERARAM</v>
      </c>
      <c r="G142" s="40">
        <f t="shared" si="43"/>
        <v>932</v>
      </c>
      <c r="H142" s="120" t="str">
        <f t="shared" si="44"/>
        <v/>
      </c>
      <c r="I142" s="123"/>
      <c r="J142" s="124"/>
      <c r="K142" s="129" t="str">
        <f t="shared" si="45"/>
        <v/>
      </c>
      <c r="L142" s="51"/>
      <c r="M142" s="46"/>
      <c r="N142" s="46"/>
      <c r="O142" s="46"/>
      <c r="P142" s="46"/>
      <c r="Q142" s="56"/>
      <c r="R142" s="47"/>
      <c r="S142" s="47"/>
      <c r="T142" s="47"/>
      <c r="U142" s="47"/>
      <c r="V142" s="51"/>
      <c r="W142" s="46"/>
      <c r="X142" s="46"/>
      <c r="Y142" s="46"/>
      <c r="Z142" s="46"/>
      <c r="AA142" s="51"/>
      <c r="AB142" s="46"/>
      <c r="AC142" s="46"/>
      <c r="AD142" s="46"/>
      <c r="AE142" s="51"/>
      <c r="AF142" s="46"/>
      <c r="AG142" s="46"/>
      <c r="AH142" s="46"/>
      <c r="AI142" s="51"/>
      <c r="AJ142" s="46"/>
      <c r="AK142" s="46"/>
      <c r="AL142" s="46"/>
      <c r="AM142" s="1"/>
      <c r="AN142" s="1"/>
      <c r="AO142" s="1"/>
      <c r="AP142" s="1"/>
      <c r="AQ142" s="1"/>
      <c r="BB142" s="201">
        <f t="shared" si="46"/>
        <v>932</v>
      </c>
      <c r="BC142" s="204" t="str">
        <f>IFERROR(IF(G142="","",IF(K142="","",IF(AND(VLOOKUP(G142,Mark,5,0)&gt;85),5,IF(AND(VLOOKUP(G142,Mark,5,0)&gt;75),4,IF(AND(VLOOKUP(G142,Mark,5,0)&gt;=65),3,0)))))+ROUNDUP(SUM(L142:P142)*15%,0),"")</f>
        <v/>
      </c>
      <c r="BD142" s="201" t="str">
        <f>IFERROR(IF(G142="","",IF(K142="","",IF(AND(VLOOKUP(G142,Mark,5,0)&gt;85),5,IF(AND(VLOOKUP(G142,Mark,5,0)&gt;75),4,IF(AND(VLOOKUP(G142,Mark,5,0)&gt;=65),3,0)))))+ROUNDUP(SUM(Q142:U142)*15%,0),"")</f>
        <v/>
      </c>
      <c r="BE142" s="201" t="str">
        <f>IFERROR(IF(G142="","",IF(K142="","",IF(AND(VLOOKUP(G142,Mark,5,0)&gt;85),5,IF(AND(VLOOKUP(G142,Mark,5,0)&gt;75),4,IF(AND(VLOOKUP(G142,Mark,5,0)&gt;=65),3,0)))))+ROUNDUP(SUM(V142:Z142)*15%,0),"")</f>
        <v/>
      </c>
      <c r="BF142" s="201" t="str">
        <f>IFERROR(IF(G142="","",IF(K142="","",IF(AND(VLOOKUP(G142,Mark,5,0)&gt;85),5,IF(AND(VLOOKUP(G142,Mark,5,0)&gt;75),4,IF(AND(VLOOKUP(G142,Mark,5,0)&gt;=65),3,0)))))+ROUNDUP(SUM(AA142:AD142)*15%,0),"")</f>
        <v/>
      </c>
      <c r="BG142" s="201" t="str">
        <f t="shared" si="47"/>
        <v/>
      </c>
      <c r="BH142" s="201" t="str">
        <f t="shared" si="48"/>
        <v/>
      </c>
    </row>
    <row r="143" spans="1:60">
      <c r="A143" s="4">
        <v>137</v>
      </c>
      <c r="B143" s="30" t="str">
        <f t="shared" si="38"/>
        <v>H</v>
      </c>
      <c r="C143" s="37">
        <f t="shared" si="39"/>
        <v>968</v>
      </c>
      <c r="D143" s="38">
        <f t="shared" si="40"/>
        <v>38242</v>
      </c>
      <c r="E143" s="39" t="str">
        <f t="shared" si="41"/>
        <v>VINOD BAGRI</v>
      </c>
      <c r="F143" s="39" t="str">
        <f t="shared" si="42"/>
        <v>HUKAMA RAM</v>
      </c>
      <c r="G143" s="40">
        <f t="shared" si="43"/>
        <v>933</v>
      </c>
      <c r="H143" s="120" t="str">
        <f t="shared" si="44"/>
        <v/>
      </c>
      <c r="I143" s="123"/>
      <c r="J143" s="124"/>
      <c r="K143" s="129" t="str">
        <f t="shared" si="45"/>
        <v/>
      </c>
      <c r="L143" s="51"/>
      <c r="M143" s="46"/>
      <c r="N143" s="46"/>
      <c r="O143" s="46"/>
      <c r="P143" s="46"/>
      <c r="Q143" s="56"/>
      <c r="R143" s="47"/>
      <c r="S143" s="47"/>
      <c r="T143" s="47"/>
      <c r="U143" s="47"/>
      <c r="V143" s="51"/>
      <c r="W143" s="46"/>
      <c r="X143" s="46"/>
      <c r="Y143" s="46"/>
      <c r="Z143" s="46"/>
      <c r="AA143" s="51"/>
      <c r="AB143" s="46"/>
      <c r="AC143" s="46"/>
      <c r="AD143" s="46"/>
      <c r="AE143" s="51"/>
      <c r="AF143" s="46"/>
      <c r="AG143" s="46"/>
      <c r="AH143" s="46"/>
      <c r="AI143" s="51"/>
      <c r="AJ143" s="46"/>
      <c r="AK143" s="46"/>
      <c r="AL143" s="46"/>
      <c r="AM143" s="1"/>
      <c r="AN143" s="1"/>
      <c r="AO143" s="1"/>
      <c r="AP143" s="1"/>
      <c r="AQ143" s="1"/>
      <c r="BB143" s="201">
        <f t="shared" si="46"/>
        <v>933</v>
      </c>
      <c r="BC143" s="204" t="str">
        <f>IFERROR(IF(G143="","",IF(K143="","",IF(AND(VLOOKUP(G143,Mark,5,0)&gt;85),5,IF(AND(VLOOKUP(G143,Mark,5,0)&gt;75),4,IF(AND(VLOOKUP(G143,Mark,5,0)&gt;=65),3,0)))))+ROUNDUP(SUM(L143:P143)*15%,0),"")</f>
        <v/>
      </c>
      <c r="BD143" s="201" t="str">
        <f>IFERROR(IF(G143="","",IF(K143="","",IF(AND(VLOOKUP(G143,Mark,5,0)&gt;85),5,IF(AND(VLOOKUP(G143,Mark,5,0)&gt;75),4,IF(AND(VLOOKUP(G143,Mark,5,0)&gt;=65),3,0)))))+ROUNDUP(SUM(Q143:U143)*15%,0),"")</f>
        <v/>
      </c>
      <c r="BE143" s="201" t="str">
        <f>IFERROR(IF(G143="","",IF(K143="","",IF(AND(VLOOKUP(G143,Mark,5,0)&gt;85),5,IF(AND(VLOOKUP(G143,Mark,5,0)&gt;75),4,IF(AND(VLOOKUP(G143,Mark,5,0)&gt;=65),3,0)))))+ROUNDUP(SUM(V143:Z143)*15%,0),"")</f>
        <v/>
      </c>
      <c r="BF143" s="201" t="str">
        <f>IFERROR(IF(G143="","",IF(K143="","",IF(AND(VLOOKUP(G143,Mark,5,0)&gt;85),5,IF(AND(VLOOKUP(G143,Mark,5,0)&gt;75),4,IF(AND(VLOOKUP(G143,Mark,5,0)&gt;=65),3,0)))))+ROUNDUP(SUM(AA143:AD143)*15%,0),"")</f>
        <v/>
      </c>
      <c r="BG143" s="201" t="str">
        <f t="shared" si="47"/>
        <v/>
      </c>
      <c r="BH143" s="201" t="str">
        <f t="shared" si="48"/>
        <v/>
      </c>
    </row>
    <row r="144" spans="1:60">
      <c r="A144" s="4">
        <v>138</v>
      </c>
      <c r="B144" s="30" t="str">
        <f t="shared" ref="B144:B207" si="49">IFERROR(VLOOKUP(A144,Name1,3,0),"")</f>
        <v>A</v>
      </c>
      <c r="C144" s="37">
        <f t="shared" ref="C144:C207" si="50">IFERROR(VLOOKUP(A144,Name1,4,0),"")</f>
        <v>718</v>
      </c>
      <c r="D144" s="38">
        <f t="shared" ref="D144:D207" si="51">IFERROR(VLOOKUP(A144,Name1,11,0),"")</f>
        <v>39356</v>
      </c>
      <c r="E144" s="39" t="str">
        <f t="shared" ref="E144:E207" si="52">IFERROR(VLOOKUP(A144,Name1,6,0),"")</f>
        <v>AASHA</v>
      </c>
      <c r="F144" s="39" t="str">
        <f t="shared" ref="F144:F207" si="53">IFERROR(VLOOKUP(A144,Name1,8,0),"")</f>
        <v>JAGDISH</v>
      </c>
      <c r="G144" s="40">
        <f t="shared" ref="G144:G207" si="54">IFERROR(VLOOKUP(A144,Name1,12,0),"")</f>
        <v>1001</v>
      </c>
      <c r="H144" s="120" t="str">
        <f t="shared" ref="H144:H207" si="55">IFERROR(VLOOKUP(A144,Name1,13,0),"")</f>
        <v/>
      </c>
      <c r="I144" s="123"/>
      <c r="J144" s="124"/>
      <c r="K144" s="129" t="str">
        <f t="shared" si="45"/>
        <v/>
      </c>
      <c r="L144" s="51"/>
      <c r="M144" s="46"/>
      <c r="N144" s="46"/>
      <c r="O144" s="46"/>
      <c r="P144" s="46"/>
      <c r="Q144" s="56"/>
      <c r="R144" s="47"/>
      <c r="S144" s="47"/>
      <c r="T144" s="47"/>
      <c r="U144" s="47"/>
      <c r="V144" s="51"/>
      <c r="W144" s="46"/>
      <c r="X144" s="46"/>
      <c r="Y144" s="46"/>
      <c r="Z144" s="46"/>
      <c r="AA144" s="51"/>
      <c r="AB144" s="46"/>
      <c r="AC144" s="46"/>
      <c r="AD144" s="46"/>
      <c r="AE144" s="51"/>
      <c r="AF144" s="46"/>
      <c r="AG144" s="46"/>
      <c r="AH144" s="46"/>
      <c r="AI144" s="51"/>
      <c r="AJ144" s="46"/>
      <c r="AK144" s="46"/>
      <c r="AL144" s="46"/>
      <c r="AM144" s="1"/>
      <c r="AN144" s="1"/>
      <c r="AO144" s="1"/>
      <c r="AP144" s="1"/>
      <c r="AQ144" s="1"/>
      <c r="BB144" s="201">
        <f t="shared" si="46"/>
        <v>1001</v>
      </c>
      <c r="BC144" s="204" t="str">
        <f>IFERROR(IF(G144="","",IF(K144="","",IF(AND(VLOOKUP(G144,Mark,5,0)&gt;85),5,IF(AND(VLOOKUP(G144,Mark,5,0)&gt;75),4,IF(AND(VLOOKUP(G144,Mark,5,0)&gt;=65),3,0)))))+ROUNDUP(SUM(L144:P144)*15%,0),"")</f>
        <v/>
      </c>
      <c r="BD144" s="201" t="str">
        <f>IFERROR(IF(G144="","",IF(K144="","",IF(AND(VLOOKUP(G144,Mark,5,0)&gt;85),5,IF(AND(VLOOKUP(G144,Mark,5,0)&gt;75),4,IF(AND(VLOOKUP(G144,Mark,5,0)&gt;=65),3,0)))))+ROUNDUP(SUM(Q144:U144)*15%,0),"")</f>
        <v/>
      </c>
      <c r="BE144" s="201" t="str">
        <f>IFERROR(IF(G144="","",IF(K144="","",IF(AND(VLOOKUP(G144,Mark,5,0)&gt;85),5,IF(AND(VLOOKUP(G144,Mark,5,0)&gt;75),4,IF(AND(VLOOKUP(G144,Mark,5,0)&gt;=65),3,0)))))+ROUNDUP(SUM(V144:Z144)*15%,0),"")</f>
        <v/>
      </c>
      <c r="BF144" s="201" t="str">
        <f>IFERROR(IF(G144="","",IF(K144="","",IF(AND(VLOOKUP(G144,Mark,5,0)&gt;85),5,IF(AND(VLOOKUP(G144,Mark,5,0)&gt;75),4,IF(AND(VLOOKUP(G144,Mark,5,0)&gt;=65),3,0)))))+ROUNDUP(SUM(AA144:AD144)*15%,0),"")</f>
        <v/>
      </c>
      <c r="BG144" s="201" t="str">
        <f t="shared" si="47"/>
        <v/>
      </c>
      <c r="BH144" s="201" t="str">
        <f t="shared" si="48"/>
        <v/>
      </c>
    </row>
    <row r="145" spans="1:60">
      <c r="A145" s="4">
        <v>139</v>
      </c>
      <c r="B145" s="30" t="str">
        <f t="shared" si="49"/>
        <v>A</v>
      </c>
      <c r="C145" s="37">
        <f t="shared" si="50"/>
        <v>454</v>
      </c>
      <c r="D145" s="38">
        <f t="shared" si="51"/>
        <v>38663</v>
      </c>
      <c r="E145" s="39" t="str">
        <f t="shared" si="52"/>
        <v>BHAWNA MEGHWAL</v>
      </c>
      <c r="F145" s="39" t="str">
        <f t="shared" si="53"/>
        <v>PRAHLAD RAM</v>
      </c>
      <c r="G145" s="40">
        <f t="shared" si="54"/>
        <v>1002</v>
      </c>
      <c r="H145" s="120" t="str">
        <f t="shared" si="55"/>
        <v/>
      </c>
      <c r="I145" s="123"/>
      <c r="J145" s="124"/>
      <c r="K145" s="129" t="str">
        <f t="shared" si="45"/>
        <v/>
      </c>
      <c r="L145" s="51"/>
      <c r="M145" s="46"/>
      <c r="N145" s="46"/>
      <c r="O145" s="46"/>
      <c r="P145" s="46"/>
      <c r="Q145" s="56"/>
      <c r="R145" s="47"/>
      <c r="S145" s="47"/>
      <c r="T145" s="47"/>
      <c r="U145" s="47"/>
      <c r="V145" s="51"/>
      <c r="W145" s="46"/>
      <c r="X145" s="46"/>
      <c r="Y145" s="46"/>
      <c r="Z145" s="46"/>
      <c r="AA145" s="51"/>
      <c r="AB145" s="46"/>
      <c r="AC145" s="46"/>
      <c r="AD145" s="46"/>
      <c r="AE145" s="51"/>
      <c r="AF145" s="46"/>
      <c r="AG145" s="46"/>
      <c r="AH145" s="46"/>
      <c r="AI145" s="51"/>
      <c r="AJ145" s="46"/>
      <c r="AK145" s="46"/>
      <c r="AL145" s="46"/>
      <c r="AM145" s="1"/>
      <c r="AN145" s="1"/>
      <c r="AO145" s="1"/>
      <c r="AP145" s="1"/>
      <c r="AQ145" s="1"/>
      <c r="BB145" s="201">
        <f t="shared" si="46"/>
        <v>1002</v>
      </c>
      <c r="BC145" s="204" t="str">
        <f>IFERROR(IF(G145="","",IF(K145="","",IF(AND(VLOOKUP(G145,Mark,5,0)&gt;85),5,IF(AND(VLOOKUP(G145,Mark,5,0)&gt;75),4,IF(AND(VLOOKUP(G145,Mark,5,0)&gt;=65),3,0)))))+ROUNDUP(SUM(L145:P145)*15%,0),"")</f>
        <v/>
      </c>
      <c r="BD145" s="201" t="str">
        <f>IFERROR(IF(G145="","",IF(K145="","",IF(AND(VLOOKUP(G145,Mark,5,0)&gt;85),5,IF(AND(VLOOKUP(G145,Mark,5,0)&gt;75),4,IF(AND(VLOOKUP(G145,Mark,5,0)&gt;=65),3,0)))))+ROUNDUP(SUM(Q145:U145)*15%,0),"")</f>
        <v/>
      </c>
      <c r="BE145" s="201" t="str">
        <f>IFERROR(IF(G145="","",IF(K145="","",IF(AND(VLOOKUP(G145,Mark,5,0)&gt;85),5,IF(AND(VLOOKUP(G145,Mark,5,0)&gt;75),4,IF(AND(VLOOKUP(G145,Mark,5,0)&gt;=65),3,0)))))+ROUNDUP(SUM(V145:Z145)*15%,0),"")</f>
        <v/>
      </c>
      <c r="BF145" s="201" t="str">
        <f>IFERROR(IF(G145="","",IF(K145="","",IF(AND(VLOOKUP(G145,Mark,5,0)&gt;85),5,IF(AND(VLOOKUP(G145,Mark,5,0)&gt;75),4,IF(AND(VLOOKUP(G145,Mark,5,0)&gt;=65),3,0)))))+ROUNDUP(SUM(AA145:AD145)*15%,0),"")</f>
        <v/>
      </c>
      <c r="BG145" s="201" t="str">
        <f t="shared" si="47"/>
        <v/>
      </c>
      <c r="BH145" s="201" t="str">
        <f t="shared" si="48"/>
        <v/>
      </c>
    </row>
    <row r="146" spans="1:60">
      <c r="A146" s="4">
        <v>140</v>
      </c>
      <c r="B146" s="30" t="str">
        <f t="shared" si="49"/>
        <v>A</v>
      </c>
      <c r="C146" s="37">
        <f t="shared" si="50"/>
        <v>976</v>
      </c>
      <c r="D146" s="38">
        <f t="shared" si="51"/>
        <v>39420</v>
      </c>
      <c r="E146" s="39" t="str">
        <f t="shared" si="52"/>
        <v>BHUMIKA</v>
      </c>
      <c r="F146" s="39" t="str">
        <f t="shared" si="53"/>
        <v>MADAN LAL GARG</v>
      </c>
      <c r="G146" s="40">
        <f t="shared" si="54"/>
        <v>1045</v>
      </c>
      <c r="H146" s="120" t="str">
        <f t="shared" si="55"/>
        <v/>
      </c>
      <c r="I146" s="123"/>
      <c r="J146" s="124"/>
      <c r="K146" s="129" t="str">
        <f t="shared" si="45"/>
        <v/>
      </c>
      <c r="L146" s="51"/>
      <c r="M146" s="46"/>
      <c r="N146" s="46"/>
      <c r="O146" s="46"/>
      <c r="P146" s="46"/>
      <c r="Q146" s="56"/>
      <c r="R146" s="47"/>
      <c r="S146" s="47"/>
      <c r="T146" s="47"/>
      <c r="U146" s="47"/>
      <c r="V146" s="51"/>
      <c r="W146" s="46"/>
      <c r="X146" s="46"/>
      <c r="Y146" s="46"/>
      <c r="Z146" s="46"/>
      <c r="AA146" s="51"/>
      <c r="AB146" s="46"/>
      <c r="AC146" s="46"/>
      <c r="AD146" s="46"/>
      <c r="AE146" s="51"/>
      <c r="AF146" s="46"/>
      <c r="AG146" s="46"/>
      <c r="AH146" s="46"/>
      <c r="AI146" s="51"/>
      <c r="AJ146" s="46"/>
      <c r="AK146" s="46"/>
      <c r="AL146" s="46"/>
      <c r="AM146" s="1"/>
      <c r="AN146" s="1"/>
      <c r="AO146" s="1"/>
      <c r="AP146" s="1"/>
      <c r="AQ146" s="1"/>
      <c r="BB146" s="201">
        <f t="shared" si="46"/>
        <v>1045</v>
      </c>
      <c r="BC146" s="204" t="str">
        <f>IFERROR(IF(G146="","",IF(K146="","",IF(AND(VLOOKUP(G146,Mark,5,0)&gt;85),5,IF(AND(VLOOKUP(G146,Mark,5,0)&gt;75),4,IF(AND(VLOOKUP(G146,Mark,5,0)&gt;=65),3,0)))))+ROUNDUP(SUM(L146:P146)*15%,0),"")</f>
        <v/>
      </c>
      <c r="BD146" s="201" t="str">
        <f>IFERROR(IF(G146="","",IF(K146="","",IF(AND(VLOOKUP(G146,Mark,5,0)&gt;85),5,IF(AND(VLOOKUP(G146,Mark,5,0)&gt;75),4,IF(AND(VLOOKUP(G146,Mark,5,0)&gt;=65),3,0)))))+ROUNDUP(SUM(Q146:U146)*15%,0),"")</f>
        <v/>
      </c>
      <c r="BE146" s="201" t="str">
        <f>IFERROR(IF(G146="","",IF(K146="","",IF(AND(VLOOKUP(G146,Mark,5,0)&gt;85),5,IF(AND(VLOOKUP(G146,Mark,5,0)&gt;75),4,IF(AND(VLOOKUP(G146,Mark,5,0)&gt;=65),3,0)))))+ROUNDUP(SUM(V146:Z146)*15%,0),"")</f>
        <v/>
      </c>
      <c r="BF146" s="201" t="str">
        <f>IFERROR(IF(G146="","",IF(K146="","",IF(AND(VLOOKUP(G146,Mark,5,0)&gt;85),5,IF(AND(VLOOKUP(G146,Mark,5,0)&gt;75),4,IF(AND(VLOOKUP(G146,Mark,5,0)&gt;=65),3,0)))))+ROUNDUP(SUM(AA146:AD146)*15%,0),"")</f>
        <v/>
      </c>
      <c r="BG146" s="201" t="str">
        <f t="shared" si="47"/>
        <v/>
      </c>
      <c r="BH146" s="201" t="str">
        <f t="shared" si="48"/>
        <v/>
      </c>
    </row>
    <row r="147" spans="1:60">
      <c r="A147" s="4">
        <v>141</v>
      </c>
      <c r="B147" s="30" t="str">
        <f t="shared" si="49"/>
        <v>A</v>
      </c>
      <c r="C147" s="37">
        <f t="shared" si="50"/>
        <v>221</v>
      </c>
      <c r="D147" s="38">
        <f t="shared" si="51"/>
        <v>38916</v>
      </c>
      <c r="E147" s="39" t="str">
        <f t="shared" si="52"/>
        <v>DALI DEVI</v>
      </c>
      <c r="F147" s="39" t="str">
        <f t="shared" si="53"/>
        <v>SHIV LAL</v>
      </c>
      <c r="G147" s="40">
        <f t="shared" si="54"/>
        <v>1003</v>
      </c>
      <c r="H147" s="120" t="str">
        <f t="shared" si="55"/>
        <v/>
      </c>
      <c r="I147" s="123"/>
      <c r="J147" s="124"/>
      <c r="K147" s="129" t="str">
        <f t="shared" si="45"/>
        <v/>
      </c>
      <c r="L147" s="51"/>
      <c r="M147" s="46"/>
      <c r="N147" s="46"/>
      <c r="O147" s="46"/>
      <c r="P147" s="46"/>
      <c r="Q147" s="56"/>
      <c r="R147" s="47"/>
      <c r="S147" s="47"/>
      <c r="T147" s="47"/>
      <c r="U147" s="47"/>
      <c r="V147" s="51"/>
      <c r="W147" s="46"/>
      <c r="X147" s="46"/>
      <c r="Y147" s="46"/>
      <c r="Z147" s="46"/>
      <c r="AA147" s="51"/>
      <c r="AB147" s="46"/>
      <c r="AC147" s="46"/>
      <c r="AD147" s="46"/>
      <c r="AE147" s="51"/>
      <c r="AF147" s="46"/>
      <c r="AG147" s="46"/>
      <c r="AH147" s="46"/>
      <c r="AI147" s="51"/>
      <c r="AJ147" s="46"/>
      <c r="AK147" s="46"/>
      <c r="AL147" s="46"/>
      <c r="AM147" s="1"/>
      <c r="AN147" s="1"/>
      <c r="AO147" s="1"/>
      <c r="AP147" s="1"/>
      <c r="AQ147" s="1"/>
      <c r="BB147" s="201">
        <f t="shared" si="46"/>
        <v>1003</v>
      </c>
      <c r="BC147" s="204" t="str">
        <f>IFERROR(IF(G147="","",IF(K147="","",IF(AND(VLOOKUP(G147,Mark,5,0)&gt;85),5,IF(AND(VLOOKUP(G147,Mark,5,0)&gt;75),4,IF(AND(VLOOKUP(G147,Mark,5,0)&gt;=65),3,0)))))+ROUNDUP(SUM(L147:P147)*15%,0),"")</f>
        <v/>
      </c>
      <c r="BD147" s="201" t="str">
        <f>IFERROR(IF(G147="","",IF(K147="","",IF(AND(VLOOKUP(G147,Mark,5,0)&gt;85),5,IF(AND(VLOOKUP(G147,Mark,5,0)&gt;75),4,IF(AND(VLOOKUP(G147,Mark,5,0)&gt;=65),3,0)))))+ROUNDUP(SUM(Q147:U147)*15%,0),"")</f>
        <v/>
      </c>
      <c r="BE147" s="201" t="str">
        <f>IFERROR(IF(G147="","",IF(K147="","",IF(AND(VLOOKUP(G147,Mark,5,0)&gt;85),5,IF(AND(VLOOKUP(G147,Mark,5,0)&gt;75),4,IF(AND(VLOOKUP(G147,Mark,5,0)&gt;=65),3,0)))))+ROUNDUP(SUM(V147:Z147)*15%,0),"")</f>
        <v/>
      </c>
      <c r="BF147" s="201" t="str">
        <f>IFERROR(IF(G147="","",IF(K147="","",IF(AND(VLOOKUP(G147,Mark,5,0)&gt;85),5,IF(AND(VLOOKUP(G147,Mark,5,0)&gt;75),4,IF(AND(VLOOKUP(G147,Mark,5,0)&gt;=65),3,0)))))+ROUNDUP(SUM(AA147:AD147)*15%,0),"")</f>
        <v/>
      </c>
      <c r="BG147" s="201" t="str">
        <f t="shared" si="47"/>
        <v/>
      </c>
      <c r="BH147" s="201" t="str">
        <f t="shared" si="48"/>
        <v/>
      </c>
    </row>
    <row r="148" spans="1:60">
      <c r="A148" s="4">
        <v>142</v>
      </c>
      <c r="B148" s="30" t="str">
        <f t="shared" si="49"/>
        <v>A</v>
      </c>
      <c r="C148" s="37">
        <f t="shared" si="50"/>
        <v>729</v>
      </c>
      <c r="D148" s="38">
        <f t="shared" si="51"/>
        <v>38908</v>
      </c>
      <c r="E148" s="39" t="str">
        <f t="shared" si="52"/>
        <v>DEEPIKA</v>
      </c>
      <c r="F148" s="39" t="str">
        <f t="shared" si="53"/>
        <v>SHARWAN DEWASI</v>
      </c>
      <c r="G148" s="40">
        <f t="shared" si="54"/>
        <v>1004</v>
      </c>
      <c r="H148" s="120" t="str">
        <f t="shared" si="55"/>
        <v/>
      </c>
      <c r="I148" s="123"/>
      <c r="J148" s="124"/>
      <c r="K148" s="129" t="str">
        <f t="shared" si="45"/>
        <v/>
      </c>
      <c r="L148" s="51"/>
      <c r="M148" s="46"/>
      <c r="N148" s="46"/>
      <c r="O148" s="46"/>
      <c r="P148" s="46"/>
      <c r="Q148" s="56"/>
      <c r="R148" s="47"/>
      <c r="S148" s="47"/>
      <c r="T148" s="47"/>
      <c r="U148" s="47"/>
      <c r="V148" s="51"/>
      <c r="W148" s="46"/>
      <c r="X148" s="46"/>
      <c r="Y148" s="46"/>
      <c r="Z148" s="46"/>
      <c r="AA148" s="51"/>
      <c r="AB148" s="46"/>
      <c r="AC148" s="46"/>
      <c r="AD148" s="46"/>
      <c r="AE148" s="51"/>
      <c r="AF148" s="46"/>
      <c r="AG148" s="46"/>
      <c r="AH148" s="46"/>
      <c r="AI148" s="51"/>
      <c r="AJ148" s="46"/>
      <c r="AK148" s="46"/>
      <c r="AL148" s="46"/>
      <c r="AM148" s="1"/>
      <c r="AN148" s="1"/>
      <c r="AO148" s="1"/>
      <c r="AP148" s="1"/>
      <c r="AQ148" s="1"/>
      <c r="BB148" s="201">
        <f t="shared" si="46"/>
        <v>1004</v>
      </c>
      <c r="BC148" s="204" t="str">
        <f>IFERROR(IF(G148="","",IF(K148="","",IF(AND(VLOOKUP(G148,Mark,5,0)&gt;85),5,IF(AND(VLOOKUP(G148,Mark,5,0)&gt;75),4,IF(AND(VLOOKUP(G148,Mark,5,0)&gt;=65),3,0)))))+ROUNDUP(SUM(L148:P148)*15%,0),"")</f>
        <v/>
      </c>
      <c r="BD148" s="201" t="str">
        <f>IFERROR(IF(G148="","",IF(K148="","",IF(AND(VLOOKUP(G148,Mark,5,0)&gt;85),5,IF(AND(VLOOKUP(G148,Mark,5,0)&gt;75),4,IF(AND(VLOOKUP(G148,Mark,5,0)&gt;=65),3,0)))))+ROUNDUP(SUM(Q148:U148)*15%,0),"")</f>
        <v/>
      </c>
      <c r="BE148" s="201" t="str">
        <f>IFERROR(IF(G148="","",IF(K148="","",IF(AND(VLOOKUP(G148,Mark,5,0)&gt;85),5,IF(AND(VLOOKUP(G148,Mark,5,0)&gt;75),4,IF(AND(VLOOKUP(G148,Mark,5,0)&gt;=65),3,0)))))+ROUNDUP(SUM(V148:Z148)*15%,0),"")</f>
        <v/>
      </c>
      <c r="BF148" s="201" t="str">
        <f>IFERROR(IF(G148="","",IF(K148="","",IF(AND(VLOOKUP(G148,Mark,5,0)&gt;85),5,IF(AND(VLOOKUP(G148,Mark,5,0)&gt;75),4,IF(AND(VLOOKUP(G148,Mark,5,0)&gt;=65),3,0)))))+ROUNDUP(SUM(AA148:AD148)*15%,0),"")</f>
        <v/>
      </c>
      <c r="BG148" s="201" t="str">
        <f t="shared" si="47"/>
        <v/>
      </c>
      <c r="BH148" s="201" t="str">
        <f t="shared" si="48"/>
        <v/>
      </c>
    </row>
    <row r="149" spans="1:60">
      <c r="A149" s="4">
        <v>143</v>
      </c>
      <c r="B149" s="30" t="str">
        <f t="shared" si="49"/>
        <v>A</v>
      </c>
      <c r="C149" s="37">
        <f t="shared" si="50"/>
        <v>518</v>
      </c>
      <c r="D149" s="38">
        <f t="shared" si="51"/>
        <v>39267</v>
      </c>
      <c r="E149" s="39" t="str">
        <f t="shared" si="52"/>
        <v>DIMPLE</v>
      </c>
      <c r="F149" s="39" t="str">
        <f t="shared" si="53"/>
        <v>BHUNDA RAM</v>
      </c>
      <c r="G149" s="40">
        <f t="shared" si="54"/>
        <v>1005</v>
      </c>
      <c r="H149" s="120" t="str">
        <f t="shared" si="55"/>
        <v/>
      </c>
      <c r="I149" s="123"/>
      <c r="J149" s="124"/>
      <c r="K149" s="129" t="str">
        <f t="shared" si="45"/>
        <v/>
      </c>
      <c r="L149" s="51"/>
      <c r="M149" s="46"/>
      <c r="N149" s="46"/>
      <c r="O149" s="46"/>
      <c r="P149" s="46"/>
      <c r="Q149" s="56"/>
      <c r="R149" s="47"/>
      <c r="S149" s="47"/>
      <c r="T149" s="47"/>
      <c r="U149" s="47"/>
      <c r="V149" s="51"/>
      <c r="W149" s="46"/>
      <c r="X149" s="46"/>
      <c r="Y149" s="46"/>
      <c r="Z149" s="46"/>
      <c r="AA149" s="51"/>
      <c r="AB149" s="46"/>
      <c r="AC149" s="46"/>
      <c r="AD149" s="46"/>
      <c r="AE149" s="51"/>
      <c r="AF149" s="46"/>
      <c r="AG149" s="46"/>
      <c r="AH149" s="46"/>
      <c r="AI149" s="51"/>
      <c r="AJ149" s="46"/>
      <c r="AK149" s="46"/>
      <c r="AL149" s="46"/>
      <c r="AM149" s="1"/>
      <c r="AN149" s="1"/>
      <c r="AO149" s="1"/>
      <c r="AP149" s="1"/>
      <c r="AQ149" s="1"/>
      <c r="BB149" s="201">
        <f t="shared" si="46"/>
        <v>1005</v>
      </c>
      <c r="BC149" s="204" t="str">
        <f>IFERROR(IF(G149="","",IF(K149="","",IF(AND(VLOOKUP(G149,Mark,5,0)&gt;85),5,IF(AND(VLOOKUP(G149,Mark,5,0)&gt;75),4,IF(AND(VLOOKUP(G149,Mark,5,0)&gt;=65),3,0)))))+ROUNDUP(SUM(L149:P149)*15%,0),"")</f>
        <v/>
      </c>
      <c r="BD149" s="201" t="str">
        <f>IFERROR(IF(G149="","",IF(K149="","",IF(AND(VLOOKUP(G149,Mark,5,0)&gt;85),5,IF(AND(VLOOKUP(G149,Mark,5,0)&gt;75),4,IF(AND(VLOOKUP(G149,Mark,5,0)&gt;=65),3,0)))))+ROUNDUP(SUM(Q149:U149)*15%,0),"")</f>
        <v/>
      </c>
      <c r="BE149" s="201" t="str">
        <f>IFERROR(IF(G149="","",IF(K149="","",IF(AND(VLOOKUP(G149,Mark,5,0)&gt;85),5,IF(AND(VLOOKUP(G149,Mark,5,0)&gt;75),4,IF(AND(VLOOKUP(G149,Mark,5,0)&gt;=65),3,0)))))+ROUNDUP(SUM(V149:Z149)*15%,0),"")</f>
        <v/>
      </c>
      <c r="BF149" s="201" t="str">
        <f>IFERROR(IF(G149="","",IF(K149="","",IF(AND(VLOOKUP(G149,Mark,5,0)&gt;85),5,IF(AND(VLOOKUP(G149,Mark,5,0)&gt;75),4,IF(AND(VLOOKUP(G149,Mark,5,0)&gt;=65),3,0)))))+ROUNDUP(SUM(AA149:AD149)*15%,0),"")</f>
        <v/>
      </c>
      <c r="BG149" s="201" t="str">
        <f t="shared" si="47"/>
        <v/>
      </c>
      <c r="BH149" s="201" t="str">
        <f t="shared" si="48"/>
        <v/>
      </c>
    </row>
    <row r="150" spans="1:60">
      <c r="A150" s="4">
        <v>144</v>
      </c>
      <c r="B150" s="30" t="str">
        <f t="shared" si="49"/>
        <v>A</v>
      </c>
      <c r="C150" s="37">
        <f t="shared" si="50"/>
        <v>866</v>
      </c>
      <c r="D150" s="38">
        <f t="shared" si="51"/>
        <v>38740</v>
      </c>
      <c r="E150" s="39" t="str">
        <f t="shared" si="52"/>
        <v>DIVYA</v>
      </c>
      <c r="F150" s="39" t="str">
        <f t="shared" si="53"/>
        <v>NARAYAN SINGH</v>
      </c>
      <c r="G150" s="40">
        <f t="shared" si="54"/>
        <v>1006</v>
      </c>
      <c r="H150" s="120" t="str">
        <f t="shared" si="55"/>
        <v/>
      </c>
      <c r="I150" s="123"/>
      <c r="J150" s="124"/>
      <c r="K150" s="129" t="str">
        <f t="shared" si="45"/>
        <v/>
      </c>
      <c r="L150" s="51"/>
      <c r="M150" s="46"/>
      <c r="N150" s="46"/>
      <c r="O150" s="46"/>
      <c r="P150" s="46"/>
      <c r="Q150" s="56"/>
      <c r="R150" s="47"/>
      <c r="S150" s="47"/>
      <c r="T150" s="47"/>
      <c r="U150" s="47"/>
      <c r="V150" s="51"/>
      <c r="W150" s="46"/>
      <c r="X150" s="46"/>
      <c r="Y150" s="46"/>
      <c r="Z150" s="46"/>
      <c r="AA150" s="51"/>
      <c r="AB150" s="46"/>
      <c r="AC150" s="46"/>
      <c r="AD150" s="46"/>
      <c r="AE150" s="51"/>
      <c r="AF150" s="46"/>
      <c r="AG150" s="46"/>
      <c r="AH150" s="46"/>
      <c r="AI150" s="51"/>
      <c r="AJ150" s="46"/>
      <c r="AK150" s="46"/>
      <c r="AL150" s="46"/>
      <c r="AM150" s="1"/>
      <c r="AN150" s="1"/>
      <c r="AO150" s="1"/>
      <c r="AP150" s="1"/>
      <c r="AQ150" s="1"/>
      <c r="BB150" s="201">
        <f t="shared" si="46"/>
        <v>1006</v>
      </c>
      <c r="BC150" s="204" t="str">
        <f>IFERROR(IF(G150="","",IF(K150="","",IF(AND(VLOOKUP(G150,Mark,5,0)&gt;85),5,IF(AND(VLOOKUP(G150,Mark,5,0)&gt;75),4,IF(AND(VLOOKUP(G150,Mark,5,0)&gt;=65),3,0)))))+ROUNDUP(SUM(L150:P150)*15%,0),"")</f>
        <v/>
      </c>
      <c r="BD150" s="201" t="str">
        <f>IFERROR(IF(G150="","",IF(K150="","",IF(AND(VLOOKUP(G150,Mark,5,0)&gt;85),5,IF(AND(VLOOKUP(G150,Mark,5,0)&gt;75),4,IF(AND(VLOOKUP(G150,Mark,5,0)&gt;=65),3,0)))))+ROUNDUP(SUM(Q150:U150)*15%,0),"")</f>
        <v/>
      </c>
      <c r="BE150" s="201" t="str">
        <f>IFERROR(IF(G150="","",IF(K150="","",IF(AND(VLOOKUP(G150,Mark,5,0)&gt;85),5,IF(AND(VLOOKUP(G150,Mark,5,0)&gt;75),4,IF(AND(VLOOKUP(G150,Mark,5,0)&gt;=65),3,0)))))+ROUNDUP(SUM(V150:Z150)*15%,0),"")</f>
        <v/>
      </c>
      <c r="BF150" s="201" t="str">
        <f>IFERROR(IF(G150="","",IF(K150="","",IF(AND(VLOOKUP(G150,Mark,5,0)&gt;85),5,IF(AND(VLOOKUP(G150,Mark,5,0)&gt;75),4,IF(AND(VLOOKUP(G150,Mark,5,0)&gt;=65),3,0)))))+ROUNDUP(SUM(AA150:AD150)*15%,0),"")</f>
        <v/>
      </c>
      <c r="BG150" s="201" t="str">
        <f t="shared" si="47"/>
        <v/>
      </c>
      <c r="BH150" s="201" t="str">
        <f t="shared" si="48"/>
        <v/>
      </c>
    </row>
    <row r="151" spans="1:60">
      <c r="A151" s="4">
        <v>145</v>
      </c>
      <c r="B151" s="30" t="str">
        <f t="shared" si="49"/>
        <v>A</v>
      </c>
      <c r="C151" s="37">
        <f t="shared" si="50"/>
        <v>544</v>
      </c>
      <c r="D151" s="38">
        <f t="shared" si="51"/>
        <v>38939</v>
      </c>
      <c r="E151" s="39" t="str">
        <f t="shared" si="52"/>
        <v>GEETANJALI</v>
      </c>
      <c r="F151" s="39" t="str">
        <f t="shared" si="53"/>
        <v>NANDKISHOR</v>
      </c>
      <c r="G151" s="40">
        <f t="shared" si="54"/>
        <v>1007</v>
      </c>
      <c r="H151" s="120" t="str">
        <f t="shared" si="55"/>
        <v/>
      </c>
      <c r="I151" s="123"/>
      <c r="J151" s="124"/>
      <c r="K151" s="129" t="str">
        <f t="shared" si="45"/>
        <v/>
      </c>
      <c r="L151" s="51"/>
      <c r="M151" s="46"/>
      <c r="N151" s="46"/>
      <c r="O151" s="46"/>
      <c r="P151" s="46"/>
      <c r="Q151" s="56"/>
      <c r="R151" s="47"/>
      <c r="S151" s="47"/>
      <c r="T151" s="47"/>
      <c r="U151" s="47"/>
      <c r="V151" s="51"/>
      <c r="W151" s="46"/>
      <c r="X151" s="46"/>
      <c r="Y151" s="46"/>
      <c r="Z151" s="46"/>
      <c r="AA151" s="51"/>
      <c r="AB151" s="46"/>
      <c r="AC151" s="46"/>
      <c r="AD151" s="46"/>
      <c r="AE151" s="51"/>
      <c r="AF151" s="46"/>
      <c r="AG151" s="46"/>
      <c r="AH151" s="46"/>
      <c r="AI151" s="51"/>
      <c r="AJ151" s="46"/>
      <c r="AK151" s="46"/>
      <c r="AL151" s="46"/>
      <c r="AM151" s="1"/>
      <c r="AN151" s="1"/>
      <c r="AO151" s="1"/>
      <c r="AP151" s="1"/>
      <c r="AQ151" s="1"/>
      <c r="BB151" s="201">
        <f t="shared" si="46"/>
        <v>1007</v>
      </c>
      <c r="BC151" s="204" t="str">
        <f>IFERROR(IF(G151="","",IF(K151="","",IF(AND(VLOOKUP(G151,Mark,5,0)&gt;85),5,IF(AND(VLOOKUP(G151,Mark,5,0)&gt;75),4,IF(AND(VLOOKUP(G151,Mark,5,0)&gt;=65),3,0)))))+ROUNDUP(SUM(L151:P151)*15%,0),"")</f>
        <v/>
      </c>
      <c r="BD151" s="201" t="str">
        <f>IFERROR(IF(G151="","",IF(K151="","",IF(AND(VLOOKUP(G151,Mark,5,0)&gt;85),5,IF(AND(VLOOKUP(G151,Mark,5,0)&gt;75),4,IF(AND(VLOOKUP(G151,Mark,5,0)&gt;=65),3,0)))))+ROUNDUP(SUM(Q151:U151)*15%,0),"")</f>
        <v/>
      </c>
      <c r="BE151" s="201" t="str">
        <f>IFERROR(IF(G151="","",IF(K151="","",IF(AND(VLOOKUP(G151,Mark,5,0)&gt;85),5,IF(AND(VLOOKUP(G151,Mark,5,0)&gt;75),4,IF(AND(VLOOKUP(G151,Mark,5,0)&gt;=65),3,0)))))+ROUNDUP(SUM(V151:Z151)*15%,0),"")</f>
        <v/>
      </c>
      <c r="BF151" s="201" t="str">
        <f>IFERROR(IF(G151="","",IF(K151="","",IF(AND(VLOOKUP(G151,Mark,5,0)&gt;85),5,IF(AND(VLOOKUP(G151,Mark,5,0)&gt;75),4,IF(AND(VLOOKUP(G151,Mark,5,0)&gt;=65),3,0)))))+ROUNDUP(SUM(AA151:AD151)*15%,0),"")</f>
        <v/>
      </c>
      <c r="BG151" s="201" t="str">
        <f t="shared" si="47"/>
        <v/>
      </c>
      <c r="BH151" s="201" t="str">
        <f t="shared" si="48"/>
        <v/>
      </c>
    </row>
    <row r="152" spans="1:60">
      <c r="A152" s="4">
        <v>146</v>
      </c>
      <c r="B152" s="30" t="str">
        <f t="shared" si="49"/>
        <v>A</v>
      </c>
      <c r="C152" s="37">
        <f t="shared" si="50"/>
        <v>224</v>
      </c>
      <c r="D152" s="38">
        <f t="shared" si="51"/>
        <v>38537</v>
      </c>
      <c r="E152" s="39" t="str">
        <f t="shared" si="52"/>
        <v>HEMLATA BAGRI</v>
      </c>
      <c r="F152" s="39" t="str">
        <f t="shared" si="53"/>
        <v>OM PRAKASH BAGRI</v>
      </c>
      <c r="G152" s="40">
        <f t="shared" si="54"/>
        <v>1008</v>
      </c>
      <c r="H152" s="120" t="str">
        <f t="shared" si="55"/>
        <v/>
      </c>
      <c r="I152" s="123"/>
      <c r="J152" s="124"/>
      <c r="K152" s="129" t="str">
        <f t="shared" si="45"/>
        <v/>
      </c>
      <c r="L152" s="51"/>
      <c r="M152" s="46"/>
      <c r="N152" s="46"/>
      <c r="O152" s="46"/>
      <c r="P152" s="46"/>
      <c r="Q152" s="56"/>
      <c r="R152" s="47"/>
      <c r="S152" s="47"/>
      <c r="T152" s="47"/>
      <c r="U152" s="47"/>
      <c r="V152" s="51"/>
      <c r="W152" s="46"/>
      <c r="X152" s="46"/>
      <c r="Y152" s="46"/>
      <c r="Z152" s="46"/>
      <c r="AA152" s="51"/>
      <c r="AB152" s="46"/>
      <c r="AC152" s="46"/>
      <c r="AD152" s="46"/>
      <c r="AE152" s="51"/>
      <c r="AF152" s="46"/>
      <c r="AG152" s="46"/>
      <c r="AH152" s="46"/>
      <c r="AI152" s="51"/>
      <c r="AJ152" s="46"/>
      <c r="AK152" s="46"/>
      <c r="AL152" s="46"/>
      <c r="AM152" s="1"/>
      <c r="AN152" s="1"/>
      <c r="AO152" s="1"/>
      <c r="AP152" s="1"/>
      <c r="AQ152" s="1"/>
      <c r="BB152" s="201">
        <f t="shared" si="46"/>
        <v>1008</v>
      </c>
      <c r="BC152" s="204" t="str">
        <f>IFERROR(IF(G152="","",IF(K152="","",IF(AND(VLOOKUP(G152,Mark,5,0)&gt;85),5,IF(AND(VLOOKUP(G152,Mark,5,0)&gt;75),4,IF(AND(VLOOKUP(G152,Mark,5,0)&gt;=65),3,0)))))+ROUNDUP(SUM(L152:P152)*15%,0),"")</f>
        <v/>
      </c>
      <c r="BD152" s="201" t="str">
        <f>IFERROR(IF(G152="","",IF(K152="","",IF(AND(VLOOKUP(G152,Mark,5,0)&gt;85),5,IF(AND(VLOOKUP(G152,Mark,5,0)&gt;75),4,IF(AND(VLOOKUP(G152,Mark,5,0)&gt;=65),3,0)))))+ROUNDUP(SUM(Q152:U152)*15%,0),"")</f>
        <v/>
      </c>
      <c r="BE152" s="201" t="str">
        <f>IFERROR(IF(G152="","",IF(K152="","",IF(AND(VLOOKUP(G152,Mark,5,0)&gt;85),5,IF(AND(VLOOKUP(G152,Mark,5,0)&gt;75),4,IF(AND(VLOOKUP(G152,Mark,5,0)&gt;=65),3,0)))))+ROUNDUP(SUM(V152:Z152)*15%,0),"")</f>
        <v/>
      </c>
      <c r="BF152" s="201" t="str">
        <f>IFERROR(IF(G152="","",IF(K152="","",IF(AND(VLOOKUP(G152,Mark,5,0)&gt;85),5,IF(AND(VLOOKUP(G152,Mark,5,0)&gt;75),4,IF(AND(VLOOKUP(G152,Mark,5,0)&gt;=65),3,0)))))+ROUNDUP(SUM(AA152:AD152)*15%,0),"")</f>
        <v/>
      </c>
      <c r="BG152" s="201" t="str">
        <f t="shared" si="47"/>
        <v/>
      </c>
      <c r="BH152" s="201" t="str">
        <f t="shared" si="48"/>
        <v/>
      </c>
    </row>
    <row r="153" spans="1:60">
      <c r="A153" s="4">
        <v>147</v>
      </c>
      <c r="B153" s="30" t="str">
        <f t="shared" si="49"/>
        <v>A</v>
      </c>
      <c r="C153" s="37">
        <f t="shared" si="50"/>
        <v>726</v>
      </c>
      <c r="D153" s="38">
        <f t="shared" si="51"/>
        <v>38902</v>
      </c>
      <c r="E153" s="39" t="str">
        <f t="shared" si="52"/>
        <v>KANCHAN</v>
      </c>
      <c r="F153" s="39" t="str">
        <f t="shared" si="53"/>
        <v>HADMAN RAM</v>
      </c>
      <c r="G153" s="40">
        <f t="shared" si="54"/>
        <v>1009</v>
      </c>
      <c r="H153" s="120" t="str">
        <f t="shared" si="55"/>
        <v/>
      </c>
      <c r="I153" s="123"/>
      <c r="J153" s="124"/>
      <c r="K153" s="129" t="str">
        <f t="shared" si="45"/>
        <v/>
      </c>
      <c r="L153" s="51"/>
      <c r="M153" s="46"/>
      <c r="N153" s="46"/>
      <c r="O153" s="46"/>
      <c r="P153" s="46"/>
      <c r="Q153" s="56"/>
      <c r="R153" s="47"/>
      <c r="S153" s="47"/>
      <c r="T153" s="47"/>
      <c r="U153" s="47"/>
      <c r="V153" s="51"/>
      <c r="W153" s="46"/>
      <c r="X153" s="46"/>
      <c r="Y153" s="46"/>
      <c r="Z153" s="46"/>
      <c r="AA153" s="51"/>
      <c r="AB153" s="46"/>
      <c r="AC153" s="46"/>
      <c r="AD153" s="46"/>
      <c r="AE153" s="51"/>
      <c r="AF153" s="46"/>
      <c r="AG153" s="46"/>
      <c r="AH153" s="46"/>
      <c r="AI153" s="51"/>
      <c r="AJ153" s="46"/>
      <c r="AK153" s="46"/>
      <c r="AL153" s="46"/>
      <c r="AM153" s="1"/>
      <c r="AN153" s="1"/>
      <c r="AO153" s="1"/>
      <c r="AP153" s="1"/>
      <c r="AQ153" s="1"/>
      <c r="BB153" s="201">
        <f t="shared" si="46"/>
        <v>1009</v>
      </c>
      <c r="BC153" s="204" t="str">
        <f>IFERROR(IF(G153="","",IF(K153="","",IF(AND(VLOOKUP(G153,Mark,5,0)&gt;85),5,IF(AND(VLOOKUP(G153,Mark,5,0)&gt;75),4,IF(AND(VLOOKUP(G153,Mark,5,0)&gt;=65),3,0)))))+ROUNDUP(SUM(L153:P153)*15%,0),"")</f>
        <v/>
      </c>
      <c r="BD153" s="201" t="str">
        <f>IFERROR(IF(G153="","",IF(K153="","",IF(AND(VLOOKUP(G153,Mark,5,0)&gt;85),5,IF(AND(VLOOKUP(G153,Mark,5,0)&gt;75),4,IF(AND(VLOOKUP(G153,Mark,5,0)&gt;=65),3,0)))))+ROUNDUP(SUM(Q153:U153)*15%,0),"")</f>
        <v/>
      </c>
      <c r="BE153" s="201" t="str">
        <f>IFERROR(IF(G153="","",IF(K153="","",IF(AND(VLOOKUP(G153,Mark,5,0)&gt;85),5,IF(AND(VLOOKUP(G153,Mark,5,0)&gt;75),4,IF(AND(VLOOKUP(G153,Mark,5,0)&gt;=65),3,0)))))+ROUNDUP(SUM(V153:Z153)*15%,0),"")</f>
        <v/>
      </c>
      <c r="BF153" s="201" t="str">
        <f>IFERROR(IF(G153="","",IF(K153="","",IF(AND(VLOOKUP(G153,Mark,5,0)&gt;85),5,IF(AND(VLOOKUP(G153,Mark,5,0)&gt;75),4,IF(AND(VLOOKUP(G153,Mark,5,0)&gt;=65),3,0)))))+ROUNDUP(SUM(AA153:AD153)*15%,0),"")</f>
        <v/>
      </c>
      <c r="BG153" s="201" t="str">
        <f t="shared" si="47"/>
        <v/>
      </c>
      <c r="BH153" s="201" t="str">
        <f t="shared" si="48"/>
        <v/>
      </c>
    </row>
    <row r="154" spans="1:60">
      <c r="A154" s="4">
        <v>148</v>
      </c>
      <c r="B154" s="30" t="str">
        <f t="shared" si="49"/>
        <v>A</v>
      </c>
      <c r="C154" s="37">
        <f t="shared" si="50"/>
        <v>912</v>
      </c>
      <c r="D154" s="38">
        <f t="shared" si="51"/>
        <v>38893</v>
      </c>
      <c r="E154" s="39" t="str">
        <f t="shared" si="52"/>
        <v>KANCHAN</v>
      </c>
      <c r="F154" s="39" t="str">
        <f t="shared" si="53"/>
        <v>SUAA LAL</v>
      </c>
      <c r="G154" s="40">
        <f t="shared" si="54"/>
        <v>1010</v>
      </c>
      <c r="H154" s="120" t="str">
        <f t="shared" si="55"/>
        <v/>
      </c>
      <c r="I154" s="123"/>
      <c r="J154" s="124"/>
      <c r="K154" s="129" t="str">
        <f t="shared" si="45"/>
        <v/>
      </c>
      <c r="L154" s="51"/>
      <c r="M154" s="46"/>
      <c r="N154" s="46"/>
      <c r="O154" s="46"/>
      <c r="P154" s="46"/>
      <c r="Q154" s="56"/>
      <c r="R154" s="47"/>
      <c r="S154" s="47"/>
      <c r="T154" s="47"/>
      <c r="U154" s="47"/>
      <c r="V154" s="51"/>
      <c r="W154" s="46"/>
      <c r="X154" s="46"/>
      <c r="Y154" s="46"/>
      <c r="Z154" s="46"/>
      <c r="AA154" s="51"/>
      <c r="AB154" s="46"/>
      <c r="AC154" s="46"/>
      <c r="AD154" s="46"/>
      <c r="AE154" s="51"/>
      <c r="AF154" s="46"/>
      <c r="AG154" s="46"/>
      <c r="AH154" s="46"/>
      <c r="AI154" s="51"/>
      <c r="AJ154" s="46"/>
      <c r="AK154" s="46"/>
      <c r="AL154" s="46"/>
      <c r="AM154" s="1"/>
      <c r="AN154" s="1"/>
      <c r="AO154" s="1"/>
      <c r="AP154" s="1"/>
      <c r="AQ154" s="1"/>
      <c r="BB154" s="201">
        <f t="shared" si="46"/>
        <v>1010</v>
      </c>
      <c r="BC154" s="204" t="str">
        <f>IFERROR(IF(G154="","",IF(K154="","",IF(AND(VLOOKUP(G154,Mark,5,0)&gt;85),5,IF(AND(VLOOKUP(G154,Mark,5,0)&gt;75),4,IF(AND(VLOOKUP(G154,Mark,5,0)&gt;=65),3,0)))))+ROUNDUP(SUM(L154:P154)*15%,0),"")</f>
        <v/>
      </c>
      <c r="BD154" s="201" t="str">
        <f>IFERROR(IF(G154="","",IF(K154="","",IF(AND(VLOOKUP(G154,Mark,5,0)&gt;85),5,IF(AND(VLOOKUP(G154,Mark,5,0)&gt;75),4,IF(AND(VLOOKUP(G154,Mark,5,0)&gt;=65),3,0)))))+ROUNDUP(SUM(Q154:U154)*15%,0),"")</f>
        <v/>
      </c>
      <c r="BE154" s="201" t="str">
        <f>IFERROR(IF(G154="","",IF(K154="","",IF(AND(VLOOKUP(G154,Mark,5,0)&gt;85),5,IF(AND(VLOOKUP(G154,Mark,5,0)&gt;75),4,IF(AND(VLOOKUP(G154,Mark,5,0)&gt;=65),3,0)))))+ROUNDUP(SUM(V154:Z154)*15%,0),"")</f>
        <v/>
      </c>
      <c r="BF154" s="201" t="str">
        <f>IFERROR(IF(G154="","",IF(K154="","",IF(AND(VLOOKUP(G154,Mark,5,0)&gt;85),5,IF(AND(VLOOKUP(G154,Mark,5,0)&gt;75),4,IF(AND(VLOOKUP(G154,Mark,5,0)&gt;=65),3,0)))))+ROUNDUP(SUM(AA154:AD154)*15%,0),"")</f>
        <v/>
      </c>
      <c r="BG154" s="201" t="str">
        <f t="shared" si="47"/>
        <v/>
      </c>
      <c r="BH154" s="201" t="str">
        <f t="shared" si="48"/>
        <v/>
      </c>
    </row>
    <row r="155" spans="1:60">
      <c r="A155" s="4">
        <v>149</v>
      </c>
      <c r="B155" s="30" t="str">
        <f t="shared" si="49"/>
        <v>A</v>
      </c>
      <c r="C155" s="37">
        <f t="shared" si="50"/>
        <v>869</v>
      </c>
      <c r="D155" s="38">
        <f t="shared" si="51"/>
        <v>39511</v>
      </c>
      <c r="E155" s="39" t="str">
        <f t="shared" si="52"/>
        <v>KANWRAI</v>
      </c>
      <c r="F155" s="39" t="str">
        <f t="shared" si="53"/>
        <v>BHAGWAN RAM</v>
      </c>
      <c r="G155" s="40">
        <f t="shared" si="54"/>
        <v>1011</v>
      </c>
      <c r="H155" s="120" t="str">
        <f t="shared" si="55"/>
        <v/>
      </c>
      <c r="I155" s="123"/>
      <c r="J155" s="124"/>
      <c r="K155" s="129" t="str">
        <f t="shared" si="45"/>
        <v/>
      </c>
      <c r="L155" s="51"/>
      <c r="M155" s="46"/>
      <c r="N155" s="46"/>
      <c r="O155" s="46"/>
      <c r="P155" s="46"/>
      <c r="Q155" s="56"/>
      <c r="R155" s="47"/>
      <c r="S155" s="47"/>
      <c r="T155" s="47"/>
      <c r="U155" s="47"/>
      <c r="V155" s="51"/>
      <c r="W155" s="46"/>
      <c r="X155" s="46"/>
      <c r="Y155" s="46"/>
      <c r="Z155" s="46"/>
      <c r="AA155" s="51"/>
      <c r="AB155" s="46"/>
      <c r="AC155" s="46"/>
      <c r="AD155" s="46"/>
      <c r="AE155" s="51"/>
      <c r="AF155" s="46"/>
      <c r="AG155" s="46"/>
      <c r="AH155" s="46"/>
      <c r="AI155" s="51"/>
      <c r="AJ155" s="46"/>
      <c r="AK155" s="46"/>
      <c r="AL155" s="46"/>
      <c r="AM155" s="1"/>
      <c r="AN155" s="1"/>
      <c r="AO155" s="1"/>
      <c r="AP155" s="1"/>
      <c r="AQ155" s="1"/>
      <c r="BB155" s="201">
        <f t="shared" si="46"/>
        <v>1011</v>
      </c>
      <c r="BC155" s="204" t="str">
        <f>IFERROR(IF(G155="","",IF(K155="","",IF(AND(VLOOKUP(G155,Mark,5,0)&gt;85),5,IF(AND(VLOOKUP(G155,Mark,5,0)&gt;75),4,IF(AND(VLOOKUP(G155,Mark,5,0)&gt;=65),3,0)))))+ROUNDUP(SUM(L155:P155)*15%,0),"")</f>
        <v/>
      </c>
      <c r="BD155" s="201" t="str">
        <f>IFERROR(IF(G155="","",IF(K155="","",IF(AND(VLOOKUP(G155,Mark,5,0)&gt;85),5,IF(AND(VLOOKUP(G155,Mark,5,0)&gt;75),4,IF(AND(VLOOKUP(G155,Mark,5,0)&gt;=65),3,0)))))+ROUNDUP(SUM(Q155:U155)*15%,0),"")</f>
        <v/>
      </c>
      <c r="BE155" s="201" t="str">
        <f>IFERROR(IF(G155="","",IF(K155="","",IF(AND(VLOOKUP(G155,Mark,5,0)&gt;85),5,IF(AND(VLOOKUP(G155,Mark,5,0)&gt;75),4,IF(AND(VLOOKUP(G155,Mark,5,0)&gt;=65),3,0)))))+ROUNDUP(SUM(V155:Z155)*15%,0),"")</f>
        <v/>
      </c>
      <c r="BF155" s="201" t="str">
        <f>IFERROR(IF(G155="","",IF(K155="","",IF(AND(VLOOKUP(G155,Mark,5,0)&gt;85),5,IF(AND(VLOOKUP(G155,Mark,5,0)&gt;75),4,IF(AND(VLOOKUP(G155,Mark,5,0)&gt;=65),3,0)))))+ROUNDUP(SUM(AA155:AD155)*15%,0),"")</f>
        <v/>
      </c>
      <c r="BG155" s="201" t="str">
        <f t="shared" si="47"/>
        <v/>
      </c>
      <c r="BH155" s="201" t="str">
        <f t="shared" si="48"/>
        <v/>
      </c>
    </row>
    <row r="156" spans="1:60">
      <c r="A156" s="4">
        <v>150</v>
      </c>
      <c r="B156" s="30" t="str">
        <f t="shared" si="49"/>
        <v/>
      </c>
      <c r="C156" s="37" t="str">
        <f t="shared" si="50"/>
        <v/>
      </c>
      <c r="D156" s="38" t="str">
        <f t="shared" si="51"/>
        <v/>
      </c>
      <c r="E156" s="39" t="str">
        <f t="shared" si="52"/>
        <v/>
      </c>
      <c r="F156" s="39" t="str">
        <f t="shared" si="53"/>
        <v/>
      </c>
      <c r="G156" s="40" t="str">
        <f t="shared" si="54"/>
        <v/>
      </c>
      <c r="H156" s="120" t="str">
        <f t="shared" si="55"/>
        <v/>
      </c>
      <c r="I156" s="123"/>
      <c r="J156" s="124"/>
      <c r="K156" s="129" t="str">
        <f t="shared" si="45"/>
        <v/>
      </c>
      <c r="L156" s="51"/>
      <c r="M156" s="46"/>
      <c r="N156" s="46"/>
      <c r="O156" s="46"/>
      <c r="P156" s="46"/>
      <c r="Q156" s="56"/>
      <c r="R156" s="47"/>
      <c r="S156" s="47"/>
      <c r="T156" s="47"/>
      <c r="U156" s="47"/>
      <c r="V156" s="51"/>
      <c r="W156" s="46"/>
      <c r="X156" s="46"/>
      <c r="Y156" s="46"/>
      <c r="Z156" s="46"/>
      <c r="AA156" s="51"/>
      <c r="AB156" s="46"/>
      <c r="AC156" s="46"/>
      <c r="AD156" s="46"/>
      <c r="AE156" s="51"/>
      <c r="AF156" s="46"/>
      <c r="AG156" s="46"/>
      <c r="AH156" s="46"/>
      <c r="AI156" s="51"/>
      <c r="AJ156" s="46"/>
      <c r="AK156" s="46"/>
      <c r="AL156" s="46"/>
      <c r="AM156" s="1"/>
      <c r="AN156" s="1"/>
      <c r="AO156" s="1"/>
      <c r="AP156" s="1"/>
      <c r="AQ156" s="1"/>
      <c r="BB156" s="201" t="str">
        <f t="shared" si="46"/>
        <v/>
      </c>
      <c r="BC156" s="204" t="str">
        <f>IFERROR(IF(G156="","",IF(K156="","",IF(AND(VLOOKUP(G156,Mark,5,0)&gt;85),5,IF(AND(VLOOKUP(G156,Mark,5,0)&gt;75),4,IF(AND(VLOOKUP(G156,Mark,5,0)&gt;=65),3,0)))))+ROUNDUP(SUM(L156:P156)*15%,0),"")</f>
        <v/>
      </c>
      <c r="BD156" s="201" t="str">
        <f>IFERROR(IF(G156="","",IF(K156="","",IF(AND(VLOOKUP(G156,Mark,5,0)&gt;85),5,IF(AND(VLOOKUP(G156,Mark,5,0)&gt;75),4,IF(AND(VLOOKUP(G156,Mark,5,0)&gt;=65),3,0)))))+ROUNDUP(SUM(Q156:U156)*15%,0),"")</f>
        <v/>
      </c>
      <c r="BE156" s="201" t="str">
        <f>IFERROR(IF(G156="","",IF(K156="","",IF(AND(VLOOKUP(G156,Mark,5,0)&gt;85),5,IF(AND(VLOOKUP(G156,Mark,5,0)&gt;75),4,IF(AND(VLOOKUP(G156,Mark,5,0)&gt;=65),3,0)))))+ROUNDUP(SUM(V156:Z156)*15%,0),"")</f>
        <v/>
      </c>
      <c r="BF156" s="201" t="str">
        <f>IFERROR(IF(G156="","",IF(K156="","",IF(AND(VLOOKUP(G156,Mark,5,0)&gt;85),5,IF(AND(VLOOKUP(G156,Mark,5,0)&gt;75),4,IF(AND(VLOOKUP(G156,Mark,5,0)&gt;=65),3,0)))))+ROUNDUP(SUM(AA156:AD156)*15%,0),"")</f>
        <v/>
      </c>
      <c r="BG156" s="201" t="str">
        <f t="shared" si="47"/>
        <v/>
      </c>
      <c r="BH156" s="201" t="str">
        <f t="shared" si="48"/>
        <v/>
      </c>
    </row>
    <row r="157" spans="1:60">
      <c r="A157" s="4">
        <v>151</v>
      </c>
      <c r="B157" s="30" t="str">
        <f t="shared" si="49"/>
        <v/>
      </c>
      <c r="C157" s="37" t="str">
        <f t="shared" si="50"/>
        <v/>
      </c>
      <c r="D157" s="38" t="str">
        <f t="shared" si="51"/>
        <v/>
      </c>
      <c r="E157" s="39" t="str">
        <f t="shared" si="52"/>
        <v/>
      </c>
      <c r="F157" s="39" t="str">
        <f t="shared" si="53"/>
        <v/>
      </c>
      <c r="G157" s="40" t="str">
        <f t="shared" si="54"/>
        <v/>
      </c>
      <c r="H157" s="120" t="str">
        <f t="shared" si="55"/>
        <v/>
      </c>
      <c r="I157" s="123"/>
      <c r="J157" s="124"/>
      <c r="K157" s="129" t="str">
        <f t="shared" si="45"/>
        <v/>
      </c>
      <c r="L157" s="51"/>
      <c r="M157" s="46"/>
      <c r="N157" s="46"/>
      <c r="O157" s="46"/>
      <c r="P157" s="46"/>
      <c r="Q157" s="56"/>
      <c r="R157" s="47"/>
      <c r="S157" s="47"/>
      <c r="T157" s="47"/>
      <c r="U157" s="47"/>
      <c r="V157" s="51"/>
      <c r="W157" s="46"/>
      <c r="X157" s="46"/>
      <c r="Y157" s="46"/>
      <c r="Z157" s="46"/>
      <c r="AA157" s="51"/>
      <c r="AB157" s="46"/>
      <c r="AC157" s="46"/>
      <c r="AD157" s="46"/>
      <c r="AE157" s="51"/>
      <c r="AF157" s="46"/>
      <c r="AG157" s="46"/>
      <c r="AH157" s="46"/>
      <c r="AI157" s="51"/>
      <c r="AJ157" s="46"/>
      <c r="AK157" s="46"/>
      <c r="AL157" s="46"/>
      <c r="AM157" s="1"/>
      <c r="AN157" s="1"/>
      <c r="AO157" s="1"/>
      <c r="AP157" s="1"/>
      <c r="AQ157" s="1"/>
      <c r="BB157" s="201" t="str">
        <f t="shared" si="46"/>
        <v/>
      </c>
      <c r="BC157" s="204" t="str">
        <f>IFERROR(IF(G157="","",IF(K157="","",IF(AND(VLOOKUP(G157,Mark,5,0)&gt;85),5,IF(AND(VLOOKUP(G157,Mark,5,0)&gt;75),4,IF(AND(VLOOKUP(G157,Mark,5,0)&gt;=65),3,0)))))+ROUNDUP(SUM(L157:P157)*15%,0),"")</f>
        <v/>
      </c>
      <c r="BD157" s="201" t="str">
        <f>IFERROR(IF(G157="","",IF(K157="","",IF(AND(VLOOKUP(G157,Mark,5,0)&gt;85),5,IF(AND(VLOOKUP(G157,Mark,5,0)&gt;75),4,IF(AND(VLOOKUP(G157,Mark,5,0)&gt;=65),3,0)))))+ROUNDUP(SUM(Q157:U157)*15%,0),"")</f>
        <v/>
      </c>
      <c r="BE157" s="201" t="str">
        <f>IFERROR(IF(G157="","",IF(K157="","",IF(AND(VLOOKUP(G157,Mark,5,0)&gt;85),5,IF(AND(VLOOKUP(G157,Mark,5,0)&gt;75),4,IF(AND(VLOOKUP(G157,Mark,5,0)&gt;=65),3,0)))))+ROUNDUP(SUM(V157:Z157)*15%,0),"")</f>
        <v/>
      </c>
      <c r="BF157" s="201" t="str">
        <f>IFERROR(IF(G157="","",IF(K157="","",IF(AND(VLOOKUP(G157,Mark,5,0)&gt;85),5,IF(AND(VLOOKUP(G157,Mark,5,0)&gt;75),4,IF(AND(VLOOKUP(G157,Mark,5,0)&gt;=65),3,0)))))+ROUNDUP(SUM(AA157:AD157)*15%,0),"")</f>
        <v/>
      </c>
      <c r="BG157" s="201" t="str">
        <f t="shared" si="47"/>
        <v/>
      </c>
      <c r="BH157" s="201" t="str">
        <f t="shared" si="48"/>
        <v/>
      </c>
    </row>
    <row r="158" spans="1:60">
      <c r="A158" s="4">
        <v>152</v>
      </c>
      <c r="B158" s="30" t="str">
        <f t="shared" si="49"/>
        <v/>
      </c>
      <c r="C158" s="37" t="str">
        <f t="shared" si="50"/>
        <v/>
      </c>
      <c r="D158" s="38" t="str">
        <f t="shared" si="51"/>
        <v/>
      </c>
      <c r="E158" s="39" t="str">
        <f t="shared" si="52"/>
        <v/>
      </c>
      <c r="F158" s="39" t="str">
        <f t="shared" si="53"/>
        <v/>
      </c>
      <c r="G158" s="40" t="str">
        <f t="shared" si="54"/>
        <v/>
      </c>
      <c r="H158" s="120" t="str">
        <f t="shared" si="55"/>
        <v/>
      </c>
      <c r="I158" s="123"/>
      <c r="J158" s="124"/>
      <c r="K158" s="129" t="str">
        <f t="shared" si="45"/>
        <v/>
      </c>
      <c r="L158" s="51"/>
      <c r="M158" s="46"/>
      <c r="N158" s="46"/>
      <c r="O158" s="46"/>
      <c r="P158" s="46"/>
      <c r="Q158" s="56"/>
      <c r="R158" s="47"/>
      <c r="S158" s="47"/>
      <c r="T158" s="47"/>
      <c r="U158" s="47"/>
      <c r="V158" s="51"/>
      <c r="W158" s="46"/>
      <c r="X158" s="46"/>
      <c r="Y158" s="46"/>
      <c r="Z158" s="46"/>
      <c r="AA158" s="51"/>
      <c r="AB158" s="46"/>
      <c r="AC158" s="46"/>
      <c r="AD158" s="46"/>
      <c r="AE158" s="51"/>
      <c r="AF158" s="46"/>
      <c r="AG158" s="46"/>
      <c r="AH158" s="46"/>
      <c r="AI158" s="51"/>
      <c r="AJ158" s="46"/>
      <c r="AK158" s="46"/>
      <c r="AL158" s="46"/>
      <c r="AM158" s="1"/>
      <c r="AN158" s="1"/>
      <c r="AO158" s="1"/>
      <c r="AP158" s="1"/>
      <c r="AQ158" s="1"/>
      <c r="BB158" s="201" t="str">
        <f t="shared" si="46"/>
        <v/>
      </c>
      <c r="BC158" s="204" t="str">
        <f>IFERROR(IF(G158="","",IF(K158="","",IF(AND(VLOOKUP(G158,Mark,5,0)&gt;85),5,IF(AND(VLOOKUP(G158,Mark,5,0)&gt;75),4,IF(AND(VLOOKUP(G158,Mark,5,0)&gt;=65),3,0)))))+ROUNDUP(SUM(L158:P158)*15%,0),"")</f>
        <v/>
      </c>
      <c r="BD158" s="201" t="str">
        <f>IFERROR(IF(G158="","",IF(K158="","",IF(AND(VLOOKUP(G158,Mark,5,0)&gt;85),5,IF(AND(VLOOKUP(G158,Mark,5,0)&gt;75),4,IF(AND(VLOOKUP(G158,Mark,5,0)&gt;=65),3,0)))))+ROUNDUP(SUM(Q158:U158)*15%,0),"")</f>
        <v/>
      </c>
      <c r="BE158" s="201" t="str">
        <f>IFERROR(IF(G158="","",IF(K158="","",IF(AND(VLOOKUP(G158,Mark,5,0)&gt;85),5,IF(AND(VLOOKUP(G158,Mark,5,0)&gt;75),4,IF(AND(VLOOKUP(G158,Mark,5,0)&gt;=65),3,0)))))+ROUNDUP(SUM(V158:Z158)*15%,0),"")</f>
        <v/>
      </c>
      <c r="BF158" s="201" t="str">
        <f>IFERROR(IF(G158="","",IF(K158="","",IF(AND(VLOOKUP(G158,Mark,5,0)&gt;85),5,IF(AND(VLOOKUP(G158,Mark,5,0)&gt;75),4,IF(AND(VLOOKUP(G158,Mark,5,0)&gt;=65),3,0)))))+ROUNDUP(SUM(AA158:AD158)*15%,0),"")</f>
        <v/>
      </c>
      <c r="BG158" s="201" t="str">
        <f t="shared" si="47"/>
        <v/>
      </c>
      <c r="BH158" s="201" t="str">
        <f t="shared" si="48"/>
        <v/>
      </c>
    </row>
    <row r="159" spans="1:60">
      <c r="A159" s="4">
        <v>153</v>
      </c>
      <c r="B159" s="30" t="str">
        <f t="shared" si="49"/>
        <v/>
      </c>
      <c r="C159" s="37" t="str">
        <f t="shared" si="50"/>
        <v/>
      </c>
      <c r="D159" s="38" t="str">
        <f t="shared" si="51"/>
        <v/>
      </c>
      <c r="E159" s="39" t="str">
        <f t="shared" si="52"/>
        <v/>
      </c>
      <c r="F159" s="39" t="str">
        <f t="shared" si="53"/>
        <v/>
      </c>
      <c r="G159" s="40" t="str">
        <f t="shared" si="54"/>
        <v/>
      </c>
      <c r="H159" s="120" t="str">
        <f t="shared" si="55"/>
        <v/>
      </c>
      <c r="I159" s="123"/>
      <c r="J159" s="124"/>
      <c r="K159" s="129" t="str">
        <f t="shared" si="45"/>
        <v/>
      </c>
      <c r="L159" s="51"/>
      <c r="M159" s="46"/>
      <c r="N159" s="46"/>
      <c r="O159" s="46"/>
      <c r="P159" s="46"/>
      <c r="Q159" s="56"/>
      <c r="R159" s="47"/>
      <c r="S159" s="47"/>
      <c r="T159" s="47"/>
      <c r="U159" s="47"/>
      <c r="V159" s="51"/>
      <c r="W159" s="46"/>
      <c r="X159" s="46"/>
      <c r="Y159" s="46"/>
      <c r="Z159" s="46"/>
      <c r="AA159" s="51"/>
      <c r="AB159" s="46"/>
      <c r="AC159" s="46"/>
      <c r="AD159" s="46"/>
      <c r="AE159" s="51"/>
      <c r="AF159" s="46"/>
      <c r="AG159" s="46"/>
      <c r="AH159" s="46"/>
      <c r="AI159" s="51"/>
      <c r="AJ159" s="46"/>
      <c r="AK159" s="46"/>
      <c r="AL159" s="46"/>
      <c r="AM159" s="1"/>
      <c r="AN159" s="1"/>
      <c r="AO159" s="1"/>
      <c r="AP159" s="1"/>
      <c r="AQ159" s="1"/>
      <c r="BB159" s="201" t="str">
        <f t="shared" si="46"/>
        <v/>
      </c>
      <c r="BC159" s="204" t="str">
        <f>IFERROR(IF(G159="","",IF(K159="","",IF(AND(VLOOKUP(G159,Mark,5,0)&gt;85),5,IF(AND(VLOOKUP(G159,Mark,5,0)&gt;75),4,IF(AND(VLOOKUP(G159,Mark,5,0)&gt;=65),3,0)))))+ROUNDUP(SUM(L159:P159)*15%,0),"")</f>
        <v/>
      </c>
      <c r="BD159" s="201" t="str">
        <f>IFERROR(IF(G159="","",IF(K159="","",IF(AND(VLOOKUP(G159,Mark,5,0)&gt;85),5,IF(AND(VLOOKUP(G159,Mark,5,0)&gt;75),4,IF(AND(VLOOKUP(G159,Mark,5,0)&gt;=65),3,0)))))+ROUNDUP(SUM(Q159:U159)*15%,0),"")</f>
        <v/>
      </c>
      <c r="BE159" s="201" t="str">
        <f>IFERROR(IF(G159="","",IF(K159="","",IF(AND(VLOOKUP(G159,Mark,5,0)&gt;85),5,IF(AND(VLOOKUP(G159,Mark,5,0)&gt;75),4,IF(AND(VLOOKUP(G159,Mark,5,0)&gt;=65),3,0)))))+ROUNDUP(SUM(V159:Z159)*15%,0),"")</f>
        <v/>
      </c>
      <c r="BF159" s="201" t="str">
        <f>IFERROR(IF(G159="","",IF(K159="","",IF(AND(VLOOKUP(G159,Mark,5,0)&gt;85),5,IF(AND(VLOOKUP(G159,Mark,5,0)&gt;75),4,IF(AND(VLOOKUP(G159,Mark,5,0)&gt;=65),3,0)))))+ROUNDUP(SUM(AA159:AD159)*15%,0),"")</f>
        <v/>
      </c>
      <c r="BG159" s="201" t="str">
        <f t="shared" si="47"/>
        <v/>
      </c>
      <c r="BH159" s="201" t="str">
        <f t="shared" si="48"/>
        <v/>
      </c>
    </row>
    <row r="160" spans="1:60">
      <c r="A160" s="4">
        <v>154</v>
      </c>
      <c r="B160" s="30" t="str">
        <f t="shared" si="49"/>
        <v/>
      </c>
      <c r="C160" s="37" t="str">
        <f t="shared" si="50"/>
        <v/>
      </c>
      <c r="D160" s="38" t="str">
        <f t="shared" si="51"/>
        <v/>
      </c>
      <c r="E160" s="39" t="str">
        <f t="shared" si="52"/>
        <v/>
      </c>
      <c r="F160" s="39" t="str">
        <f t="shared" si="53"/>
        <v/>
      </c>
      <c r="G160" s="40" t="str">
        <f t="shared" si="54"/>
        <v/>
      </c>
      <c r="H160" s="120" t="str">
        <f t="shared" si="55"/>
        <v/>
      </c>
      <c r="I160" s="123"/>
      <c r="J160" s="124"/>
      <c r="K160" s="129" t="str">
        <f t="shared" si="45"/>
        <v/>
      </c>
      <c r="L160" s="51"/>
      <c r="M160" s="46"/>
      <c r="N160" s="46"/>
      <c r="O160" s="46"/>
      <c r="P160" s="46"/>
      <c r="Q160" s="56"/>
      <c r="R160" s="47"/>
      <c r="S160" s="47"/>
      <c r="T160" s="47"/>
      <c r="U160" s="47"/>
      <c r="V160" s="51"/>
      <c r="W160" s="46"/>
      <c r="X160" s="46"/>
      <c r="Y160" s="46"/>
      <c r="Z160" s="46"/>
      <c r="AA160" s="51"/>
      <c r="AB160" s="46"/>
      <c r="AC160" s="46"/>
      <c r="AD160" s="46"/>
      <c r="AE160" s="51"/>
      <c r="AF160" s="46"/>
      <c r="AG160" s="46"/>
      <c r="AH160" s="46"/>
      <c r="AI160" s="51"/>
      <c r="AJ160" s="46"/>
      <c r="AK160" s="46"/>
      <c r="AL160" s="46"/>
      <c r="AM160" s="1"/>
      <c r="AN160" s="1"/>
      <c r="AO160" s="1"/>
      <c r="AP160" s="1"/>
      <c r="AQ160" s="1"/>
      <c r="BB160" s="201" t="str">
        <f t="shared" si="46"/>
        <v/>
      </c>
      <c r="BC160" s="204" t="str">
        <f>IFERROR(IF(G160="","",IF(K160="","",IF(AND(VLOOKUP(G160,Mark,5,0)&gt;85),5,IF(AND(VLOOKUP(G160,Mark,5,0)&gt;75),4,IF(AND(VLOOKUP(G160,Mark,5,0)&gt;=65),3,0)))))+ROUNDUP(SUM(L160:P160)*15%,0),"")</f>
        <v/>
      </c>
      <c r="BD160" s="201" t="str">
        <f>IFERROR(IF(G160="","",IF(K160="","",IF(AND(VLOOKUP(G160,Mark,5,0)&gt;85),5,IF(AND(VLOOKUP(G160,Mark,5,0)&gt;75),4,IF(AND(VLOOKUP(G160,Mark,5,0)&gt;=65),3,0)))))+ROUNDUP(SUM(Q160:U160)*15%,0),"")</f>
        <v/>
      </c>
      <c r="BE160" s="201" t="str">
        <f>IFERROR(IF(G160="","",IF(K160="","",IF(AND(VLOOKUP(G160,Mark,5,0)&gt;85),5,IF(AND(VLOOKUP(G160,Mark,5,0)&gt;75),4,IF(AND(VLOOKUP(G160,Mark,5,0)&gt;=65),3,0)))))+ROUNDUP(SUM(V160:Z160)*15%,0),"")</f>
        <v/>
      </c>
      <c r="BF160" s="201" t="str">
        <f>IFERROR(IF(G160="","",IF(K160="","",IF(AND(VLOOKUP(G160,Mark,5,0)&gt;85),5,IF(AND(VLOOKUP(G160,Mark,5,0)&gt;75),4,IF(AND(VLOOKUP(G160,Mark,5,0)&gt;=65),3,0)))))+ROUNDUP(SUM(AA160:AD160)*15%,0),"")</f>
        <v/>
      </c>
      <c r="BG160" s="201" t="str">
        <f t="shared" si="47"/>
        <v/>
      </c>
      <c r="BH160" s="201" t="str">
        <f t="shared" si="48"/>
        <v/>
      </c>
    </row>
    <row r="161" spans="1:60">
      <c r="A161" s="4">
        <v>155</v>
      </c>
      <c r="B161" s="30" t="str">
        <f t="shared" si="49"/>
        <v/>
      </c>
      <c r="C161" s="37" t="str">
        <f t="shared" si="50"/>
        <v/>
      </c>
      <c r="D161" s="38" t="str">
        <f t="shared" si="51"/>
        <v/>
      </c>
      <c r="E161" s="39" t="str">
        <f t="shared" si="52"/>
        <v/>
      </c>
      <c r="F161" s="39" t="str">
        <f t="shared" si="53"/>
        <v/>
      </c>
      <c r="G161" s="40" t="str">
        <f t="shared" si="54"/>
        <v/>
      </c>
      <c r="H161" s="120" t="str">
        <f t="shared" si="55"/>
        <v/>
      </c>
      <c r="I161" s="123"/>
      <c r="J161" s="124"/>
      <c r="K161" s="129" t="str">
        <f t="shared" si="45"/>
        <v/>
      </c>
      <c r="L161" s="51"/>
      <c r="M161" s="46"/>
      <c r="N161" s="46"/>
      <c r="O161" s="46"/>
      <c r="P161" s="46"/>
      <c r="Q161" s="56"/>
      <c r="R161" s="47"/>
      <c r="S161" s="47"/>
      <c r="T161" s="47"/>
      <c r="U161" s="47"/>
      <c r="V161" s="51"/>
      <c r="W161" s="46"/>
      <c r="X161" s="46"/>
      <c r="Y161" s="46"/>
      <c r="Z161" s="46"/>
      <c r="AA161" s="51"/>
      <c r="AB161" s="46"/>
      <c r="AC161" s="46"/>
      <c r="AD161" s="46"/>
      <c r="AE161" s="51"/>
      <c r="AF161" s="46"/>
      <c r="AG161" s="46"/>
      <c r="AH161" s="46"/>
      <c r="AI161" s="51"/>
      <c r="AJ161" s="46"/>
      <c r="AK161" s="46"/>
      <c r="AL161" s="46"/>
      <c r="AM161" s="1"/>
      <c r="AN161" s="1"/>
      <c r="AO161" s="1"/>
      <c r="AP161" s="1"/>
      <c r="AQ161" s="1"/>
      <c r="BB161" s="201" t="str">
        <f t="shared" si="46"/>
        <v/>
      </c>
      <c r="BC161" s="204" t="str">
        <f>IFERROR(IF(G161="","",IF(K161="","",IF(AND(VLOOKUP(G161,Mark,5,0)&gt;85),5,IF(AND(VLOOKUP(G161,Mark,5,0)&gt;75),4,IF(AND(VLOOKUP(G161,Mark,5,0)&gt;=65),3,0)))))+ROUNDUP(SUM(L161:P161)*15%,0),"")</f>
        <v/>
      </c>
      <c r="BD161" s="201" t="str">
        <f>IFERROR(IF(G161="","",IF(K161="","",IF(AND(VLOOKUP(G161,Mark,5,0)&gt;85),5,IF(AND(VLOOKUP(G161,Mark,5,0)&gt;75),4,IF(AND(VLOOKUP(G161,Mark,5,0)&gt;=65),3,0)))))+ROUNDUP(SUM(Q161:U161)*15%,0),"")</f>
        <v/>
      </c>
      <c r="BE161" s="201" t="str">
        <f>IFERROR(IF(G161="","",IF(K161="","",IF(AND(VLOOKUP(G161,Mark,5,0)&gt;85),5,IF(AND(VLOOKUP(G161,Mark,5,0)&gt;75),4,IF(AND(VLOOKUP(G161,Mark,5,0)&gt;=65),3,0)))))+ROUNDUP(SUM(V161:Z161)*15%,0),"")</f>
        <v/>
      </c>
      <c r="BF161" s="201" t="str">
        <f>IFERROR(IF(G161="","",IF(K161="","",IF(AND(VLOOKUP(G161,Mark,5,0)&gt;85),5,IF(AND(VLOOKUP(G161,Mark,5,0)&gt;75),4,IF(AND(VLOOKUP(G161,Mark,5,0)&gt;=65),3,0)))))+ROUNDUP(SUM(AA161:AD161)*15%,0),"")</f>
        <v/>
      </c>
      <c r="BG161" s="201" t="str">
        <f t="shared" si="47"/>
        <v/>
      </c>
      <c r="BH161" s="201" t="str">
        <f t="shared" si="48"/>
        <v/>
      </c>
    </row>
    <row r="162" spans="1:60">
      <c r="A162" s="4">
        <v>156</v>
      </c>
      <c r="B162" s="30" t="str">
        <f t="shared" si="49"/>
        <v/>
      </c>
      <c r="C162" s="37" t="str">
        <f t="shared" si="50"/>
        <v/>
      </c>
      <c r="D162" s="38" t="str">
        <f t="shared" si="51"/>
        <v/>
      </c>
      <c r="E162" s="39" t="str">
        <f t="shared" si="52"/>
        <v/>
      </c>
      <c r="F162" s="39" t="str">
        <f t="shared" si="53"/>
        <v/>
      </c>
      <c r="G162" s="40" t="str">
        <f t="shared" si="54"/>
        <v/>
      </c>
      <c r="H162" s="120" t="str">
        <f t="shared" si="55"/>
        <v/>
      </c>
      <c r="I162" s="123"/>
      <c r="J162" s="124"/>
      <c r="K162" s="129" t="str">
        <f t="shared" si="45"/>
        <v/>
      </c>
      <c r="L162" s="51"/>
      <c r="M162" s="46"/>
      <c r="N162" s="46"/>
      <c r="O162" s="46"/>
      <c r="P162" s="46"/>
      <c r="Q162" s="56"/>
      <c r="R162" s="47"/>
      <c r="S162" s="47"/>
      <c r="T162" s="47"/>
      <c r="U162" s="47"/>
      <c r="V162" s="51"/>
      <c r="W162" s="46"/>
      <c r="X162" s="46"/>
      <c r="Y162" s="46"/>
      <c r="Z162" s="46"/>
      <c r="AA162" s="51"/>
      <c r="AB162" s="46"/>
      <c r="AC162" s="46"/>
      <c r="AD162" s="46"/>
      <c r="AE162" s="51"/>
      <c r="AF162" s="46"/>
      <c r="AG162" s="46"/>
      <c r="AH162" s="46"/>
      <c r="AI162" s="51"/>
      <c r="AJ162" s="46"/>
      <c r="AK162" s="46"/>
      <c r="AL162" s="46"/>
      <c r="AM162" s="1"/>
      <c r="AN162" s="1"/>
      <c r="AO162" s="1"/>
      <c r="AP162" s="1"/>
      <c r="AQ162" s="1"/>
      <c r="BB162" s="201" t="str">
        <f t="shared" si="46"/>
        <v/>
      </c>
      <c r="BC162" s="204" t="str">
        <f>IFERROR(IF(G162="","",IF(K162="","",IF(AND(VLOOKUP(G162,Mark,5,0)&gt;85),5,IF(AND(VLOOKUP(G162,Mark,5,0)&gt;75),4,IF(AND(VLOOKUP(G162,Mark,5,0)&gt;=65),3,0)))))+ROUNDUP(SUM(L162:P162)*15%,0),"")</f>
        <v/>
      </c>
      <c r="BD162" s="201" t="str">
        <f>IFERROR(IF(G162="","",IF(K162="","",IF(AND(VLOOKUP(G162,Mark,5,0)&gt;85),5,IF(AND(VLOOKUP(G162,Mark,5,0)&gt;75),4,IF(AND(VLOOKUP(G162,Mark,5,0)&gt;=65),3,0)))))+ROUNDUP(SUM(Q162:U162)*15%,0),"")</f>
        <v/>
      </c>
      <c r="BE162" s="201" t="str">
        <f>IFERROR(IF(G162="","",IF(K162="","",IF(AND(VLOOKUP(G162,Mark,5,0)&gt;85),5,IF(AND(VLOOKUP(G162,Mark,5,0)&gt;75),4,IF(AND(VLOOKUP(G162,Mark,5,0)&gt;=65),3,0)))))+ROUNDUP(SUM(V162:Z162)*15%,0),"")</f>
        <v/>
      </c>
      <c r="BF162" s="201" t="str">
        <f>IFERROR(IF(G162="","",IF(K162="","",IF(AND(VLOOKUP(G162,Mark,5,0)&gt;85),5,IF(AND(VLOOKUP(G162,Mark,5,0)&gt;75),4,IF(AND(VLOOKUP(G162,Mark,5,0)&gt;=65),3,0)))))+ROUNDUP(SUM(AA162:AD162)*15%,0),"")</f>
        <v/>
      </c>
      <c r="BG162" s="201" t="str">
        <f t="shared" si="47"/>
        <v/>
      </c>
      <c r="BH162" s="201" t="str">
        <f t="shared" si="48"/>
        <v/>
      </c>
    </row>
    <row r="163" spans="1:60">
      <c r="A163" s="4">
        <v>157</v>
      </c>
      <c r="B163" s="30" t="str">
        <f t="shared" si="49"/>
        <v/>
      </c>
      <c r="C163" s="37" t="str">
        <f t="shared" si="50"/>
        <v/>
      </c>
      <c r="D163" s="38" t="str">
        <f t="shared" si="51"/>
        <v/>
      </c>
      <c r="E163" s="39" t="str">
        <f t="shared" si="52"/>
        <v/>
      </c>
      <c r="F163" s="39" t="str">
        <f t="shared" si="53"/>
        <v/>
      </c>
      <c r="G163" s="40" t="str">
        <f t="shared" si="54"/>
        <v/>
      </c>
      <c r="H163" s="120" t="str">
        <f t="shared" si="55"/>
        <v/>
      </c>
      <c r="I163" s="123"/>
      <c r="J163" s="124"/>
      <c r="K163" s="129" t="str">
        <f t="shared" si="45"/>
        <v/>
      </c>
      <c r="L163" s="51"/>
      <c r="M163" s="46"/>
      <c r="N163" s="46"/>
      <c r="O163" s="46"/>
      <c r="P163" s="46"/>
      <c r="Q163" s="56"/>
      <c r="R163" s="47"/>
      <c r="S163" s="47"/>
      <c r="T163" s="47"/>
      <c r="U163" s="47"/>
      <c r="V163" s="51"/>
      <c r="W163" s="46"/>
      <c r="X163" s="46"/>
      <c r="Y163" s="46"/>
      <c r="Z163" s="46"/>
      <c r="AA163" s="51"/>
      <c r="AB163" s="46"/>
      <c r="AC163" s="46"/>
      <c r="AD163" s="46"/>
      <c r="AE163" s="51"/>
      <c r="AF163" s="46"/>
      <c r="AG163" s="46"/>
      <c r="AH163" s="46"/>
      <c r="AI163" s="51"/>
      <c r="AJ163" s="46"/>
      <c r="AK163" s="46"/>
      <c r="AL163" s="46"/>
      <c r="AM163" s="1"/>
      <c r="AN163" s="1"/>
      <c r="AO163" s="1"/>
      <c r="AP163" s="1"/>
      <c r="AQ163" s="1"/>
      <c r="BB163" s="201" t="str">
        <f t="shared" si="46"/>
        <v/>
      </c>
      <c r="BC163" s="204" t="str">
        <f>IFERROR(IF(G163="","",IF(K163="","",IF(AND(VLOOKUP(G163,Mark,5,0)&gt;85),5,IF(AND(VLOOKUP(G163,Mark,5,0)&gt;75),4,IF(AND(VLOOKUP(G163,Mark,5,0)&gt;=65),3,0)))))+ROUNDUP(SUM(L163:P163)*15%,0),"")</f>
        <v/>
      </c>
      <c r="BD163" s="201" t="str">
        <f>IFERROR(IF(G163="","",IF(K163="","",IF(AND(VLOOKUP(G163,Mark,5,0)&gt;85),5,IF(AND(VLOOKUP(G163,Mark,5,0)&gt;75),4,IF(AND(VLOOKUP(G163,Mark,5,0)&gt;=65),3,0)))))+ROUNDUP(SUM(Q163:U163)*15%,0),"")</f>
        <v/>
      </c>
      <c r="BE163" s="201" t="str">
        <f>IFERROR(IF(G163="","",IF(K163="","",IF(AND(VLOOKUP(G163,Mark,5,0)&gt;85),5,IF(AND(VLOOKUP(G163,Mark,5,0)&gt;75),4,IF(AND(VLOOKUP(G163,Mark,5,0)&gt;=65),3,0)))))+ROUNDUP(SUM(V163:Z163)*15%,0),"")</f>
        <v/>
      </c>
      <c r="BF163" s="201" t="str">
        <f>IFERROR(IF(G163="","",IF(K163="","",IF(AND(VLOOKUP(G163,Mark,5,0)&gt;85),5,IF(AND(VLOOKUP(G163,Mark,5,0)&gt;75),4,IF(AND(VLOOKUP(G163,Mark,5,0)&gt;=65),3,0)))))+ROUNDUP(SUM(AA163:AD163)*15%,0),"")</f>
        <v/>
      </c>
      <c r="BG163" s="201" t="str">
        <f t="shared" si="47"/>
        <v/>
      </c>
      <c r="BH163" s="201" t="str">
        <f t="shared" si="48"/>
        <v/>
      </c>
    </row>
    <row r="164" spans="1:60">
      <c r="A164" s="4">
        <v>158</v>
      </c>
      <c r="B164" s="30" t="str">
        <f t="shared" si="49"/>
        <v/>
      </c>
      <c r="C164" s="37" t="str">
        <f t="shared" si="50"/>
        <v/>
      </c>
      <c r="D164" s="38" t="str">
        <f t="shared" si="51"/>
        <v/>
      </c>
      <c r="E164" s="39" t="str">
        <f t="shared" si="52"/>
        <v/>
      </c>
      <c r="F164" s="39" t="str">
        <f t="shared" si="53"/>
        <v/>
      </c>
      <c r="G164" s="40" t="str">
        <f t="shared" si="54"/>
        <v/>
      </c>
      <c r="H164" s="120" t="str">
        <f t="shared" si="55"/>
        <v/>
      </c>
      <c r="I164" s="123"/>
      <c r="J164" s="124"/>
      <c r="K164" s="129" t="str">
        <f t="shared" si="45"/>
        <v/>
      </c>
      <c r="L164" s="51"/>
      <c r="M164" s="46"/>
      <c r="N164" s="46"/>
      <c r="O164" s="46"/>
      <c r="P164" s="46"/>
      <c r="Q164" s="56"/>
      <c r="R164" s="47"/>
      <c r="S164" s="47"/>
      <c r="T164" s="47"/>
      <c r="U164" s="47"/>
      <c r="V164" s="51"/>
      <c r="W164" s="46"/>
      <c r="X164" s="46"/>
      <c r="Y164" s="46"/>
      <c r="Z164" s="46"/>
      <c r="AA164" s="51"/>
      <c r="AB164" s="46"/>
      <c r="AC164" s="46"/>
      <c r="AD164" s="46"/>
      <c r="AE164" s="51"/>
      <c r="AF164" s="46"/>
      <c r="AG164" s="46"/>
      <c r="AH164" s="46"/>
      <c r="AI164" s="51"/>
      <c r="AJ164" s="46"/>
      <c r="AK164" s="46"/>
      <c r="AL164" s="46"/>
      <c r="AM164" s="1"/>
      <c r="AN164" s="1"/>
      <c r="AO164" s="1"/>
      <c r="AP164" s="1"/>
      <c r="AQ164" s="1"/>
      <c r="BB164" s="201" t="str">
        <f t="shared" si="46"/>
        <v/>
      </c>
      <c r="BC164" s="204" t="str">
        <f>IFERROR(IF(G164="","",IF(K164="","",IF(AND(VLOOKUP(G164,Mark,5,0)&gt;85),5,IF(AND(VLOOKUP(G164,Mark,5,0)&gt;75),4,IF(AND(VLOOKUP(G164,Mark,5,0)&gt;=65),3,0)))))+ROUNDUP(SUM(L164:P164)*15%,0),"")</f>
        <v/>
      </c>
      <c r="BD164" s="201" t="str">
        <f>IFERROR(IF(G164="","",IF(K164="","",IF(AND(VLOOKUP(G164,Mark,5,0)&gt;85),5,IF(AND(VLOOKUP(G164,Mark,5,0)&gt;75),4,IF(AND(VLOOKUP(G164,Mark,5,0)&gt;=65),3,0)))))+ROUNDUP(SUM(Q164:U164)*15%,0),"")</f>
        <v/>
      </c>
      <c r="BE164" s="201" t="str">
        <f>IFERROR(IF(G164="","",IF(K164="","",IF(AND(VLOOKUP(G164,Mark,5,0)&gt;85),5,IF(AND(VLOOKUP(G164,Mark,5,0)&gt;75),4,IF(AND(VLOOKUP(G164,Mark,5,0)&gt;=65),3,0)))))+ROUNDUP(SUM(V164:Z164)*15%,0),"")</f>
        <v/>
      </c>
      <c r="BF164" s="201" t="str">
        <f>IFERROR(IF(G164="","",IF(K164="","",IF(AND(VLOOKUP(G164,Mark,5,0)&gt;85),5,IF(AND(VLOOKUP(G164,Mark,5,0)&gt;75),4,IF(AND(VLOOKUP(G164,Mark,5,0)&gt;=65),3,0)))))+ROUNDUP(SUM(AA164:AD164)*15%,0),"")</f>
        <v/>
      </c>
      <c r="BG164" s="201" t="str">
        <f t="shared" si="47"/>
        <v/>
      </c>
      <c r="BH164" s="201" t="str">
        <f t="shared" si="48"/>
        <v/>
      </c>
    </row>
    <row r="165" spans="1:60">
      <c r="A165" s="4">
        <v>159</v>
      </c>
      <c r="B165" s="30" t="str">
        <f t="shared" si="49"/>
        <v/>
      </c>
      <c r="C165" s="37" t="str">
        <f t="shared" si="50"/>
        <v/>
      </c>
      <c r="D165" s="38" t="str">
        <f t="shared" si="51"/>
        <v/>
      </c>
      <c r="E165" s="39" t="str">
        <f t="shared" si="52"/>
        <v/>
      </c>
      <c r="F165" s="39" t="str">
        <f t="shared" si="53"/>
        <v/>
      </c>
      <c r="G165" s="40" t="str">
        <f t="shared" si="54"/>
        <v/>
      </c>
      <c r="H165" s="120" t="str">
        <f t="shared" si="55"/>
        <v/>
      </c>
      <c r="I165" s="123"/>
      <c r="J165" s="124"/>
      <c r="K165" s="129" t="str">
        <f t="shared" si="45"/>
        <v/>
      </c>
      <c r="L165" s="51"/>
      <c r="M165" s="46"/>
      <c r="N165" s="46"/>
      <c r="O165" s="46"/>
      <c r="P165" s="46"/>
      <c r="Q165" s="56"/>
      <c r="R165" s="47"/>
      <c r="S165" s="47"/>
      <c r="T165" s="47"/>
      <c r="U165" s="47"/>
      <c r="V165" s="51"/>
      <c r="W165" s="46"/>
      <c r="X165" s="46"/>
      <c r="Y165" s="46"/>
      <c r="Z165" s="46"/>
      <c r="AA165" s="51"/>
      <c r="AB165" s="46"/>
      <c r="AC165" s="46"/>
      <c r="AD165" s="46"/>
      <c r="AE165" s="51"/>
      <c r="AF165" s="46"/>
      <c r="AG165" s="46"/>
      <c r="AH165" s="46"/>
      <c r="AI165" s="51"/>
      <c r="AJ165" s="46"/>
      <c r="AK165" s="46"/>
      <c r="AL165" s="46"/>
      <c r="AM165" s="1"/>
      <c r="AN165" s="1"/>
      <c r="AO165" s="1"/>
      <c r="AP165" s="1"/>
      <c r="AQ165" s="1"/>
      <c r="BB165" s="201" t="str">
        <f t="shared" si="46"/>
        <v/>
      </c>
      <c r="BC165" s="204" t="str">
        <f>IFERROR(IF(G165="","",IF(K165="","",IF(AND(VLOOKUP(G165,Mark,5,0)&gt;85),5,IF(AND(VLOOKUP(G165,Mark,5,0)&gt;75),4,IF(AND(VLOOKUP(G165,Mark,5,0)&gt;=65),3,0)))))+ROUNDUP(SUM(L165:P165)*15%,0),"")</f>
        <v/>
      </c>
      <c r="BD165" s="201" t="str">
        <f>IFERROR(IF(G165="","",IF(K165="","",IF(AND(VLOOKUP(G165,Mark,5,0)&gt;85),5,IF(AND(VLOOKUP(G165,Mark,5,0)&gt;75),4,IF(AND(VLOOKUP(G165,Mark,5,0)&gt;=65),3,0)))))+ROUNDUP(SUM(Q165:U165)*15%,0),"")</f>
        <v/>
      </c>
      <c r="BE165" s="201" t="str">
        <f>IFERROR(IF(G165="","",IF(K165="","",IF(AND(VLOOKUP(G165,Mark,5,0)&gt;85),5,IF(AND(VLOOKUP(G165,Mark,5,0)&gt;75),4,IF(AND(VLOOKUP(G165,Mark,5,0)&gt;=65),3,0)))))+ROUNDUP(SUM(V165:Z165)*15%,0),"")</f>
        <v/>
      </c>
      <c r="BF165" s="201" t="str">
        <f>IFERROR(IF(G165="","",IF(K165="","",IF(AND(VLOOKUP(G165,Mark,5,0)&gt;85),5,IF(AND(VLOOKUP(G165,Mark,5,0)&gt;75),4,IF(AND(VLOOKUP(G165,Mark,5,0)&gt;=65),3,0)))))+ROUNDUP(SUM(AA165:AD165)*15%,0),"")</f>
        <v/>
      </c>
      <c r="BG165" s="201" t="str">
        <f t="shared" si="47"/>
        <v/>
      </c>
      <c r="BH165" s="201" t="str">
        <f t="shared" si="48"/>
        <v/>
      </c>
    </row>
    <row r="166" spans="1:60">
      <c r="A166" s="4">
        <v>160</v>
      </c>
      <c r="B166" s="30" t="str">
        <f t="shared" si="49"/>
        <v/>
      </c>
      <c r="C166" s="37" t="str">
        <f t="shared" si="50"/>
        <v/>
      </c>
      <c r="D166" s="38" t="str">
        <f t="shared" si="51"/>
        <v/>
      </c>
      <c r="E166" s="39" t="str">
        <f t="shared" si="52"/>
        <v/>
      </c>
      <c r="F166" s="39" t="str">
        <f t="shared" si="53"/>
        <v/>
      </c>
      <c r="G166" s="40" t="str">
        <f t="shared" si="54"/>
        <v/>
      </c>
      <c r="H166" s="120" t="str">
        <f t="shared" si="55"/>
        <v/>
      </c>
      <c r="I166" s="123"/>
      <c r="J166" s="124"/>
      <c r="K166" s="129" t="str">
        <f t="shared" si="45"/>
        <v/>
      </c>
      <c r="L166" s="51"/>
      <c r="M166" s="46"/>
      <c r="N166" s="46"/>
      <c r="O166" s="46"/>
      <c r="P166" s="46"/>
      <c r="Q166" s="56"/>
      <c r="R166" s="47"/>
      <c r="S166" s="47"/>
      <c r="T166" s="47"/>
      <c r="U166" s="47"/>
      <c r="V166" s="51"/>
      <c r="W166" s="46"/>
      <c r="X166" s="46"/>
      <c r="Y166" s="46"/>
      <c r="Z166" s="46"/>
      <c r="AA166" s="51"/>
      <c r="AB166" s="46"/>
      <c r="AC166" s="46"/>
      <c r="AD166" s="46"/>
      <c r="AE166" s="51"/>
      <c r="AF166" s="46"/>
      <c r="AG166" s="46"/>
      <c r="AH166" s="46"/>
      <c r="AI166" s="51"/>
      <c r="AJ166" s="46"/>
      <c r="AK166" s="46"/>
      <c r="AL166" s="46"/>
      <c r="AM166" s="1"/>
      <c r="AN166" s="1"/>
      <c r="AO166" s="1"/>
      <c r="AP166" s="1"/>
      <c r="AQ166" s="1"/>
      <c r="BB166" s="201" t="str">
        <f t="shared" si="46"/>
        <v/>
      </c>
      <c r="BC166" s="204" t="str">
        <f>IFERROR(IF(G166="","",IF(K166="","",IF(AND(VLOOKUP(G166,Mark,5,0)&gt;85),5,IF(AND(VLOOKUP(G166,Mark,5,0)&gt;75),4,IF(AND(VLOOKUP(G166,Mark,5,0)&gt;=65),3,0)))))+ROUNDUP(SUM(L166:P166)*15%,0),"")</f>
        <v/>
      </c>
      <c r="BD166" s="201" t="str">
        <f>IFERROR(IF(G166="","",IF(K166="","",IF(AND(VLOOKUP(G166,Mark,5,0)&gt;85),5,IF(AND(VLOOKUP(G166,Mark,5,0)&gt;75),4,IF(AND(VLOOKUP(G166,Mark,5,0)&gt;=65),3,0)))))+ROUNDUP(SUM(Q166:U166)*15%,0),"")</f>
        <v/>
      </c>
      <c r="BE166" s="201" t="str">
        <f>IFERROR(IF(G166="","",IF(K166="","",IF(AND(VLOOKUP(G166,Mark,5,0)&gt;85),5,IF(AND(VLOOKUP(G166,Mark,5,0)&gt;75),4,IF(AND(VLOOKUP(G166,Mark,5,0)&gt;=65),3,0)))))+ROUNDUP(SUM(V166:Z166)*15%,0),"")</f>
        <v/>
      </c>
      <c r="BF166" s="201" t="str">
        <f>IFERROR(IF(G166="","",IF(K166="","",IF(AND(VLOOKUP(G166,Mark,5,0)&gt;85),5,IF(AND(VLOOKUP(G166,Mark,5,0)&gt;75),4,IF(AND(VLOOKUP(G166,Mark,5,0)&gt;=65),3,0)))))+ROUNDUP(SUM(AA166:AD166)*15%,0),"")</f>
        <v/>
      </c>
      <c r="BG166" s="201" t="str">
        <f t="shared" si="47"/>
        <v/>
      </c>
      <c r="BH166" s="201" t="str">
        <f t="shared" si="48"/>
        <v/>
      </c>
    </row>
    <row r="167" spans="1:60">
      <c r="A167" s="4">
        <v>161</v>
      </c>
      <c r="B167" s="30" t="str">
        <f t="shared" si="49"/>
        <v/>
      </c>
      <c r="C167" s="37" t="str">
        <f t="shared" si="50"/>
        <v/>
      </c>
      <c r="D167" s="38" t="str">
        <f t="shared" si="51"/>
        <v/>
      </c>
      <c r="E167" s="39" t="str">
        <f t="shared" si="52"/>
        <v/>
      </c>
      <c r="F167" s="39" t="str">
        <f t="shared" si="53"/>
        <v/>
      </c>
      <c r="G167" s="40" t="str">
        <f t="shared" si="54"/>
        <v/>
      </c>
      <c r="H167" s="120" t="str">
        <f t="shared" si="55"/>
        <v/>
      </c>
      <c r="I167" s="123"/>
      <c r="J167" s="124"/>
      <c r="K167" s="129" t="str">
        <f t="shared" si="45"/>
        <v/>
      </c>
      <c r="L167" s="51"/>
      <c r="M167" s="46"/>
      <c r="N167" s="46"/>
      <c r="O167" s="46"/>
      <c r="P167" s="46"/>
      <c r="Q167" s="56"/>
      <c r="R167" s="47"/>
      <c r="S167" s="47"/>
      <c r="T167" s="47"/>
      <c r="U167" s="47"/>
      <c r="V167" s="51"/>
      <c r="W167" s="46"/>
      <c r="X167" s="46"/>
      <c r="Y167" s="46"/>
      <c r="Z167" s="46"/>
      <c r="AA167" s="51"/>
      <c r="AB167" s="46"/>
      <c r="AC167" s="46"/>
      <c r="AD167" s="46"/>
      <c r="AE167" s="51"/>
      <c r="AF167" s="46"/>
      <c r="AG167" s="46"/>
      <c r="AH167" s="46"/>
      <c r="AI167" s="51"/>
      <c r="AJ167" s="46"/>
      <c r="AK167" s="46"/>
      <c r="AL167" s="46"/>
      <c r="AM167" s="1"/>
      <c r="AN167" s="1"/>
      <c r="AO167" s="1"/>
      <c r="AP167" s="1"/>
      <c r="AQ167" s="1"/>
      <c r="BB167" s="201" t="str">
        <f t="shared" si="46"/>
        <v/>
      </c>
      <c r="BC167" s="204" t="str">
        <f>IFERROR(IF(G167="","",IF(K167="","",IF(AND(VLOOKUP(G167,Mark,5,0)&gt;85),5,IF(AND(VLOOKUP(G167,Mark,5,0)&gt;75),4,IF(AND(VLOOKUP(G167,Mark,5,0)&gt;=65),3,0)))))+ROUNDUP(SUM(L167:P167)*15%,0),"")</f>
        <v/>
      </c>
      <c r="BD167" s="201" t="str">
        <f>IFERROR(IF(G167="","",IF(K167="","",IF(AND(VLOOKUP(G167,Mark,5,0)&gt;85),5,IF(AND(VLOOKUP(G167,Mark,5,0)&gt;75),4,IF(AND(VLOOKUP(G167,Mark,5,0)&gt;=65),3,0)))))+ROUNDUP(SUM(Q167:U167)*15%,0),"")</f>
        <v/>
      </c>
      <c r="BE167" s="201" t="str">
        <f>IFERROR(IF(G167="","",IF(K167="","",IF(AND(VLOOKUP(G167,Mark,5,0)&gt;85),5,IF(AND(VLOOKUP(G167,Mark,5,0)&gt;75),4,IF(AND(VLOOKUP(G167,Mark,5,0)&gt;=65),3,0)))))+ROUNDUP(SUM(V167:Z167)*15%,0),"")</f>
        <v/>
      </c>
      <c r="BF167" s="201" t="str">
        <f>IFERROR(IF(G167="","",IF(K167="","",IF(AND(VLOOKUP(G167,Mark,5,0)&gt;85),5,IF(AND(VLOOKUP(G167,Mark,5,0)&gt;75),4,IF(AND(VLOOKUP(G167,Mark,5,0)&gt;=65),3,0)))))+ROUNDUP(SUM(AA167:AD167)*15%,0),"")</f>
        <v/>
      </c>
      <c r="BG167" s="201" t="str">
        <f t="shared" si="47"/>
        <v/>
      </c>
      <c r="BH167" s="201" t="str">
        <f t="shared" si="48"/>
        <v/>
      </c>
    </row>
    <row r="168" spans="1:60">
      <c r="A168" s="4">
        <v>162</v>
      </c>
      <c r="B168" s="30" t="str">
        <f t="shared" si="49"/>
        <v/>
      </c>
      <c r="C168" s="37" t="str">
        <f t="shared" si="50"/>
        <v/>
      </c>
      <c r="D168" s="38" t="str">
        <f t="shared" si="51"/>
        <v/>
      </c>
      <c r="E168" s="39" t="str">
        <f t="shared" si="52"/>
        <v/>
      </c>
      <c r="F168" s="39" t="str">
        <f t="shared" si="53"/>
        <v/>
      </c>
      <c r="G168" s="40" t="str">
        <f t="shared" si="54"/>
        <v/>
      </c>
      <c r="H168" s="120" t="str">
        <f t="shared" si="55"/>
        <v/>
      </c>
      <c r="I168" s="123"/>
      <c r="J168" s="124"/>
      <c r="K168" s="129" t="str">
        <f t="shared" si="45"/>
        <v/>
      </c>
      <c r="L168" s="51"/>
      <c r="M168" s="46"/>
      <c r="N168" s="46"/>
      <c r="O168" s="46"/>
      <c r="P168" s="46"/>
      <c r="Q168" s="56"/>
      <c r="R168" s="47"/>
      <c r="S168" s="47"/>
      <c r="T168" s="47"/>
      <c r="U168" s="47"/>
      <c r="V168" s="51"/>
      <c r="W168" s="46"/>
      <c r="X168" s="46"/>
      <c r="Y168" s="46"/>
      <c r="Z168" s="46"/>
      <c r="AA168" s="51"/>
      <c r="AB168" s="46"/>
      <c r="AC168" s="46"/>
      <c r="AD168" s="46"/>
      <c r="AE168" s="51"/>
      <c r="AF168" s="46"/>
      <c r="AG168" s="46"/>
      <c r="AH168" s="46"/>
      <c r="AI168" s="51"/>
      <c r="AJ168" s="46"/>
      <c r="AK168" s="46"/>
      <c r="AL168" s="46"/>
      <c r="AM168" s="1"/>
      <c r="AN168" s="1"/>
      <c r="AO168" s="1"/>
      <c r="AP168" s="1"/>
      <c r="AQ168" s="1"/>
      <c r="BB168" s="201" t="str">
        <f t="shared" si="46"/>
        <v/>
      </c>
      <c r="BC168" s="204" t="str">
        <f>IFERROR(IF(G168="","",IF(K168="","",IF(AND(VLOOKUP(G168,Mark,5,0)&gt;85),5,IF(AND(VLOOKUP(G168,Mark,5,0)&gt;75),4,IF(AND(VLOOKUP(G168,Mark,5,0)&gt;=65),3,0)))))+ROUNDUP(SUM(L168:P168)*15%,0),"")</f>
        <v/>
      </c>
      <c r="BD168" s="201" t="str">
        <f>IFERROR(IF(G168="","",IF(K168="","",IF(AND(VLOOKUP(G168,Mark,5,0)&gt;85),5,IF(AND(VLOOKUP(G168,Mark,5,0)&gt;75),4,IF(AND(VLOOKUP(G168,Mark,5,0)&gt;=65),3,0)))))+ROUNDUP(SUM(Q168:U168)*15%,0),"")</f>
        <v/>
      </c>
      <c r="BE168" s="201" t="str">
        <f>IFERROR(IF(G168="","",IF(K168="","",IF(AND(VLOOKUP(G168,Mark,5,0)&gt;85),5,IF(AND(VLOOKUP(G168,Mark,5,0)&gt;75),4,IF(AND(VLOOKUP(G168,Mark,5,0)&gt;=65),3,0)))))+ROUNDUP(SUM(V168:Z168)*15%,0),"")</f>
        <v/>
      </c>
      <c r="BF168" s="201" t="str">
        <f>IFERROR(IF(G168="","",IF(K168="","",IF(AND(VLOOKUP(G168,Mark,5,0)&gt;85),5,IF(AND(VLOOKUP(G168,Mark,5,0)&gt;75),4,IF(AND(VLOOKUP(G168,Mark,5,0)&gt;=65),3,0)))))+ROUNDUP(SUM(AA168:AD168)*15%,0),"")</f>
        <v/>
      </c>
      <c r="BG168" s="201" t="str">
        <f t="shared" si="47"/>
        <v/>
      </c>
      <c r="BH168" s="201" t="str">
        <f t="shared" si="48"/>
        <v/>
      </c>
    </row>
    <row r="169" spans="1:60">
      <c r="A169" s="4">
        <v>163</v>
      </c>
      <c r="B169" s="30" t="str">
        <f t="shared" si="49"/>
        <v/>
      </c>
      <c r="C169" s="37" t="str">
        <f t="shared" si="50"/>
        <v/>
      </c>
      <c r="D169" s="38" t="str">
        <f t="shared" si="51"/>
        <v/>
      </c>
      <c r="E169" s="39" t="str">
        <f t="shared" si="52"/>
        <v/>
      </c>
      <c r="F169" s="39" t="str">
        <f t="shared" si="53"/>
        <v/>
      </c>
      <c r="G169" s="40" t="str">
        <f t="shared" si="54"/>
        <v/>
      </c>
      <c r="H169" s="120" t="str">
        <f t="shared" si="55"/>
        <v/>
      </c>
      <c r="I169" s="123"/>
      <c r="J169" s="124"/>
      <c r="K169" s="129" t="str">
        <f t="shared" si="45"/>
        <v/>
      </c>
      <c r="L169" s="51"/>
      <c r="M169" s="46"/>
      <c r="N169" s="46"/>
      <c r="O169" s="46"/>
      <c r="P169" s="46"/>
      <c r="Q169" s="56"/>
      <c r="R169" s="47"/>
      <c r="S169" s="47"/>
      <c r="T169" s="47"/>
      <c r="U169" s="47"/>
      <c r="V169" s="51"/>
      <c r="W169" s="46"/>
      <c r="X169" s="46"/>
      <c r="Y169" s="46"/>
      <c r="Z169" s="46"/>
      <c r="AA169" s="51"/>
      <c r="AB169" s="46"/>
      <c r="AC169" s="46"/>
      <c r="AD169" s="46"/>
      <c r="AE169" s="51"/>
      <c r="AF169" s="46"/>
      <c r="AG169" s="46"/>
      <c r="AH169" s="46"/>
      <c r="AI169" s="51"/>
      <c r="AJ169" s="46"/>
      <c r="AK169" s="46"/>
      <c r="AL169" s="46"/>
      <c r="AM169" s="1"/>
      <c r="AN169" s="1"/>
      <c r="AO169" s="1"/>
      <c r="AP169" s="1"/>
      <c r="AQ169" s="1"/>
      <c r="BB169" s="201" t="str">
        <f t="shared" si="46"/>
        <v/>
      </c>
      <c r="BC169" s="204" t="str">
        <f>IFERROR(IF(G169="","",IF(K169="","",IF(AND(VLOOKUP(G169,Mark,5,0)&gt;85),5,IF(AND(VLOOKUP(G169,Mark,5,0)&gt;75),4,IF(AND(VLOOKUP(G169,Mark,5,0)&gt;=65),3,0)))))+ROUNDUP(SUM(L169:P169)*15%,0),"")</f>
        <v/>
      </c>
      <c r="BD169" s="201" t="str">
        <f>IFERROR(IF(G169="","",IF(K169="","",IF(AND(VLOOKUP(G169,Mark,5,0)&gt;85),5,IF(AND(VLOOKUP(G169,Mark,5,0)&gt;75),4,IF(AND(VLOOKUP(G169,Mark,5,0)&gt;=65),3,0)))))+ROUNDUP(SUM(Q169:U169)*15%,0),"")</f>
        <v/>
      </c>
      <c r="BE169" s="201" t="str">
        <f>IFERROR(IF(G169="","",IF(K169="","",IF(AND(VLOOKUP(G169,Mark,5,0)&gt;85),5,IF(AND(VLOOKUP(G169,Mark,5,0)&gt;75),4,IF(AND(VLOOKUP(G169,Mark,5,0)&gt;=65),3,0)))))+ROUNDUP(SUM(V169:Z169)*15%,0),"")</f>
        <v/>
      </c>
      <c r="BF169" s="201" t="str">
        <f>IFERROR(IF(G169="","",IF(K169="","",IF(AND(VLOOKUP(G169,Mark,5,0)&gt;85),5,IF(AND(VLOOKUP(G169,Mark,5,0)&gt;75),4,IF(AND(VLOOKUP(G169,Mark,5,0)&gt;=65),3,0)))))+ROUNDUP(SUM(AA169:AD169)*15%,0),"")</f>
        <v/>
      </c>
      <c r="BG169" s="201" t="str">
        <f t="shared" si="47"/>
        <v/>
      </c>
      <c r="BH169" s="201" t="str">
        <f t="shared" si="48"/>
        <v/>
      </c>
    </row>
    <row r="170" spans="1:60">
      <c r="A170" s="4">
        <v>164</v>
      </c>
      <c r="B170" s="30" t="str">
        <f t="shared" si="49"/>
        <v/>
      </c>
      <c r="C170" s="37" t="str">
        <f t="shared" si="50"/>
        <v/>
      </c>
      <c r="D170" s="38" t="str">
        <f t="shared" si="51"/>
        <v/>
      </c>
      <c r="E170" s="39" t="str">
        <f t="shared" si="52"/>
        <v/>
      </c>
      <c r="F170" s="39" t="str">
        <f t="shared" si="53"/>
        <v/>
      </c>
      <c r="G170" s="40" t="str">
        <f t="shared" si="54"/>
        <v/>
      </c>
      <c r="H170" s="120" t="str">
        <f t="shared" si="55"/>
        <v/>
      </c>
      <c r="I170" s="123"/>
      <c r="J170" s="124"/>
      <c r="K170" s="129" t="str">
        <f t="shared" si="45"/>
        <v/>
      </c>
      <c r="L170" s="51"/>
      <c r="M170" s="46"/>
      <c r="N170" s="46"/>
      <c r="O170" s="46"/>
      <c r="P170" s="46"/>
      <c r="Q170" s="56"/>
      <c r="R170" s="47"/>
      <c r="S170" s="47"/>
      <c r="T170" s="47"/>
      <c r="U170" s="47"/>
      <c r="V170" s="51"/>
      <c r="W170" s="46"/>
      <c r="X170" s="46"/>
      <c r="Y170" s="46"/>
      <c r="Z170" s="46"/>
      <c r="AA170" s="51"/>
      <c r="AB170" s="46"/>
      <c r="AC170" s="46"/>
      <c r="AD170" s="46"/>
      <c r="AE170" s="51"/>
      <c r="AF170" s="46"/>
      <c r="AG170" s="46"/>
      <c r="AH170" s="46"/>
      <c r="AI170" s="51"/>
      <c r="AJ170" s="46"/>
      <c r="AK170" s="46"/>
      <c r="AL170" s="46"/>
      <c r="AM170" s="1"/>
      <c r="AN170" s="1"/>
      <c r="AO170" s="1"/>
      <c r="AP170" s="1"/>
      <c r="AQ170" s="1"/>
      <c r="BB170" s="201" t="str">
        <f t="shared" si="46"/>
        <v/>
      </c>
      <c r="BC170" s="204" t="str">
        <f>IFERROR(IF(G170="","",IF(K170="","",IF(AND(VLOOKUP(G170,Mark,5,0)&gt;85),5,IF(AND(VLOOKUP(G170,Mark,5,0)&gt;75),4,IF(AND(VLOOKUP(G170,Mark,5,0)&gt;=65),3,0)))))+ROUNDUP(SUM(L170:P170)*15%,0),"")</f>
        <v/>
      </c>
      <c r="BD170" s="201" t="str">
        <f>IFERROR(IF(G170="","",IF(K170="","",IF(AND(VLOOKUP(G170,Mark,5,0)&gt;85),5,IF(AND(VLOOKUP(G170,Mark,5,0)&gt;75),4,IF(AND(VLOOKUP(G170,Mark,5,0)&gt;=65),3,0)))))+ROUNDUP(SUM(Q170:U170)*15%,0),"")</f>
        <v/>
      </c>
      <c r="BE170" s="201" t="str">
        <f>IFERROR(IF(G170="","",IF(K170="","",IF(AND(VLOOKUP(G170,Mark,5,0)&gt;85),5,IF(AND(VLOOKUP(G170,Mark,5,0)&gt;75),4,IF(AND(VLOOKUP(G170,Mark,5,0)&gt;=65),3,0)))))+ROUNDUP(SUM(V170:Z170)*15%,0),"")</f>
        <v/>
      </c>
      <c r="BF170" s="201" t="str">
        <f>IFERROR(IF(G170="","",IF(K170="","",IF(AND(VLOOKUP(G170,Mark,5,0)&gt;85),5,IF(AND(VLOOKUP(G170,Mark,5,0)&gt;75),4,IF(AND(VLOOKUP(G170,Mark,5,0)&gt;=65),3,0)))))+ROUNDUP(SUM(AA170:AD170)*15%,0),"")</f>
        <v/>
      </c>
      <c r="BG170" s="201" t="str">
        <f t="shared" si="47"/>
        <v/>
      </c>
      <c r="BH170" s="201" t="str">
        <f t="shared" si="48"/>
        <v/>
      </c>
    </row>
    <row r="171" spans="1:60">
      <c r="A171" s="4">
        <v>165</v>
      </c>
      <c r="B171" s="30" t="str">
        <f t="shared" si="49"/>
        <v/>
      </c>
      <c r="C171" s="37" t="str">
        <f t="shared" si="50"/>
        <v/>
      </c>
      <c r="D171" s="38" t="str">
        <f t="shared" si="51"/>
        <v/>
      </c>
      <c r="E171" s="39" t="str">
        <f t="shared" si="52"/>
        <v/>
      </c>
      <c r="F171" s="39" t="str">
        <f t="shared" si="53"/>
        <v/>
      </c>
      <c r="G171" s="40" t="str">
        <f t="shared" si="54"/>
        <v/>
      </c>
      <c r="H171" s="120" t="str">
        <f t="shared" si="55"/>
        <v/>
      </c>
      <c r="I171" s="123"/>
      <c r="J171" s="124"/>
      <c r="K171" s="129" t="str">
        <f t="shared" si="45"/>
        <v/>
      </c>
      <c r="L171" s="51"/>
      <c r="M171" s="46"/>
      <c r="N171" s="46"/>
      <c r="O171" s="46"/>
      <c r="P171" s="46"/>
      <c r="Q171" s="56"/>
      <c r="R171" s="47"/>
      <c r="S171" s="47"/>
      <c r="T171" s="47"/>
      <c r="U171" s="47"/>
      <c r="V171" s="51"/>
      <c r="W171" s="46"/>
      <c r="X171" s="46"/>
      <c r="Y171" s="46"/>
      <c r="Z171" s="46"/>
      <c r="AA171" s="51"/>
      <c r="AB171" s="46"/>
      <c r="AC171" s="46"/>
      <c r="AD171" s="46"/>
      <c r="AE171" s="51"/>
      <c r="AF171" s="46"/>
      <c r="AG171" s="46"/>
      <c r="AH171" s="46"/>
      <c r="AI171" s="51"/>
      <c r="AJ171" s="46"/>
      <c r="AK171" s="46"/>
      <c r="AL171" s="46"/>
      <c r="AM171" s="1"/>
      <c r="AN171" s="1"/>
      <c r="AO171" s="1"/>
      <c r="AP171" s="1"/>
      <c r="AQ171" s="1"/>
      <c r="BB171" s="201" t="str">
        <f t="shared" si="46"/>
        <v/>
      </c>
      <c r="BC171" s="204" t="str">
        <f>IFERROR(IF(G171="","",IF(K171="","",IF(AND(VLOOKUP(G171,Mark,5,0)&gt;85),5,IF(AND(VLOOKUP(G171,Mark,5,0)&gt;75),4,IF(AND(VLOOKUP(G171,Mark,5,0)&gt;=65),3,0)))))+ROUNDUP(SUM(L171:P171)*15%,0),"")</f>
        <v/>
      </c>
      <c r="BD171" s="201" t="str">
        <f>IFERROR(IF(G171="","",IF(K171="","",IF(AND(VLOOKUP(G171,Mark,5,0)&gt;85),5,IF(AND(VLOOKUP(G171,Mark,5,0)&gt;75),4,IF(AND(VLOOKUP(G171,Mark,5,0)&gt;=65),3,0)))))+ROUNDUP(SUM(Q171:U171)*15%,0),"")</f>
        <v/>
      </c>
      <c r="BE171" s="201" t="str">
        <f>IFERROR(IF(G171="","",IF(K171="","",IF(AND(VLOOKUP(G171,Mark,5,0)&gt;85),5,IF(AND(VLOOKUP(G171,Mark,5,0)&gt;75),4,IF(AND(VLOOKUP(G171,Mark,5,0)&gt;=65),3,0)))))+ROUNDUP(SUM(V171:Z171)*15%,0),"")</f>
        <v/>
      </c>
      <c r="BF171" s="201" t="str">
        <f>IFERROR(IF(G171="","",IF(K171="","",IF(AND(VLOOKUP(G171,Mark,5,0)&gt;85),5,IF(AND(VLOOKUP(G171,Mark,5,0)&gt;75),4,IF(AND(VLOOKUP(G171,Mark,5,0)&gt;=65),3,0)))))+ROUNDUP(SUM(AA171:AD171)*15%,0),"")</f>
        <v/>
      </c>
      <c r="BG171" s="201" t="str">
        <f t="shared" si="47"/>
        <v/>
      </c>
      <c r="BH171" s="201" t="str">
        <f t="shared" si="48"/>
        <v/>
      </c>
    </row>
    <row r="172" spans="1:60">
      <c r="A172" s="4">
        <v>166</v>
      </c>
      <c r="B172" s="30" t="str">
        <f t="shared" si="49"/>
        <v/>
      </c>
      <c r="C172" s="37" t="str">
        <f t="shared" si="50"/>
        <v/>
      </c>
      <c r="D172" s="38" t="str">
        <f t="shared" si="51"/>
        <v/>
      </c>
      <c r="E172" s="39" t="str">
        <f t="shared" si="52"/>
        <v/>
      </c>
      <c r="F172" s="39" t="str">
        <f t="shared" si="53"/>
        <v/>
      </c>
      <c r="G172" s="40" t="str">
        <f t="shared" si="54"/>
        <v/>
      </c>
      <c r="H172" s="120" t="str">
        <f t="shared" si="55"/>
        <v/>
      </c>
      <c r="I172" s="123"/>
      <c r="J172" s="124"/>
      <c r="K172" s="129" t="str">
        <f t="shared" si="45"/>
        <v/>
      </c>
      <c r="L172" s="51"/>
      <c r="M172" s="46"/>
      <c r="N172" s="46"/>
      <c r="O172" s="46"/>
      <c r="P172" s="46"/>
      <c r="Q172" s="56"/>
      <c r="R172" s="47"/>
      <c r="S172" s="47"/>
      <c r="T172" s="47"/>
      <c r="U172" s="47"/>
      <c r="V172" s="51"/>
      <c r="W172" s="46"/>
      <c r="X172" s="46"/>
      <c r="Y172" s="46"/>
      <c r="Z172" s="46"/>
      <c r="AA172" s="51"/>
      <c r="AB172" s="46"/>
      <c r="AC172" s="46"/>
      <c r="AD172" s="46"/>
      <c r="AE172" s="51"/>
      <c r="AF172" s="46"/>
      <c r="AG172" s="46"/>
      <c r="AH172" s="46"/>
      <c r="AI172" s="51"/>
      <c r="AJ172" s="46"/>
      <c r="AK172" s="46"/>
      <c r="AL172" s="46"/>
      <c r="AM172" s="1"/>
      <c r="AN172" s="1"/>
      <c r="AO172" s="1"/>
      <c r="AP172" s="1"/>
      <c r="AQ172" s="1"/>
      <c r="BB172" s="201" t="str">
        <f t="shared" si="46"/>
        <v/>
      </c>
      <c r="BC172" s="204" t="str">
        <f>IFERROR(IF(G172="","",IF(K172="","",IF(AND(VLOOKUP(G172,Mark,5,0)&gt;85),5,IF(AND(VLOOKUP(G172,Mark,5,0)&gt;75),4,IF(AND(VLOOKUP(G172,Mark,5,0)&gt;=65),3,0)))))+ROUNDUP(SUM(L172:P172)*15%,0),"")</f>
        <v/>
      </c>
      <c r="BD172" s="201" t="str">
        <f>IFERROR(IF(G172="","",IF(K172="","",IF(AND(VLOOKUP(G172,Mark,5,0)&gt;85),5,IF(AND(VLOOKUP(G172,Mark,5,0)&gt;75),4,IF(AND(VLOOKUP(G172,Mark,5,0)&gt;=65),3,0)))))+ROUNDUP(SUM(Q172:U172)*15%,0),"")</f>
        <v/>
      </c>
      <c r="BE172" s="201" t="str">
        <f>IFERROR(IF(G172="","",IF(K172="","",IF(AND(VLOOKUP(G172,Mark,5,0)&gt;85),5,IF(AND(VLOOKUP(G172,Mark,5,0)&gt;75),4,IF(AND(VLOOKUP(G172,Mark,5,0)&gt;=65),3,0)))))+ROUNDUP(SUM(V172:Z172)*15%,0),"")</f>
        <v/>
      </c>
      <c r="BF172" s="201" t="str">
        <f>IFERROR(IF(G172="","",IF(K172="","",IF(AND(VLOOKUP(G172,Mark,5,0)&gt;85),5,IF(AND(VLOOKUP(G172,Mark,5,0)&gt;75),4,IF(AND(VLOOKUP(G172,Mark,5,0)&gt;=65),3,0)))))+ROUNDUP(SUM(AA172:AD172)*15%,0),"")</f>
        <v/>
      </c>
      <c r="BG172" s="201" t="str">
        <f t="shared" si="47"/>
        <v/>
      </c>
      <c r="BH172" s="201" t="str">
        <f t="shared" si="48"/>
        <v/>
      </c>
    </row>
    <row r="173" spans="1:60">
      <c r="A173" s="4">
        <v>167</v>
      </c>
      <c r="B173" s="30" t="str">
        <f t="shared" si="49"/>
        <v/>
      </c>
      <c r="C173" s="37" t="str">
        <f t="shared" si="50"/>
        <v/>
      </c>
      <c r="D173" s="38" t="str">
        <f t="shared" si="51"/>
        <v/>
      </c>
      <c r="E173" s="39" t="str">
        <f t="shared" si="52"/>
        <v/>
      </c>
      <c r="F173" s="39" t="str">
        <f t="shared" si="53"/>
        <v/>
      </c>
      <c r="G173" s="40" t="str">
        <f t="shared" si="54"/>
        <v/>
      </c>
      <c r="H173" s="120" t="str">
        <f t="shared" si="55"/>
        <v/>
      </c>
      <c r="I173" s="123"/>
      <c r="J173" s="124"/>
      <c r="K173" s="129" t="str">
        <f t="shared" si="45"/>
        <v/>
      </c>
      <c r="L173" s="51"/>
      <c r="M173" s="46"/>
      <c r="N173" s="46"/>
      <c r="O173" s="46"/>
      <c r="P173" s="46"/>
      <c r="Q173" s="56"/>
      <c r="R173" s="47"/>
      <c r="S173" s="47"/>
      <c r="T173" s="47"/>
      <c r="U173" s="47"/>
      <c r="V173" s="51"/>
      <c r="W173" s="46"/>
      <c r="X173" s="46"/>
      <c r="Y173" s="46"/>
      <c r="Z173" s="46"/>
      <c r="AA173" s="51"/>
      <c r="AB173" s="46"/>
      <c r="AC173" s="46"/>
      <c r="AD173" s="46"/>
      <c r="AE173" s="51"/>
      <c r="AF173" s="46"/>
      <c r="AG173" s="46"/>
      <c r="AH173" s="46"/>
      <c r="AI173" s="51"/>
      <c r="AJ173" s="46"/>
      <c r="AK173" s="46"/>
      <c r="AL173" s="46"/>
      <c r="AM173" s="1"/>
      <c r="AN173" s="1"/>
      <c r="AO173" s="1"/>
      <c r="AP173" s="1"/>
      <c r="AQ173" s="1"/>
      <c r="BB173" s="201" t="str">
        <f t="shared" si="46"/>
        <v/>
      </c>
      <c r="BC173" s="204" t="str">
        <f>IFERROR(IF(G173="","",IF(K173="","",IF(AND(VLOOKUP(G173,Mark,5,0)&gt;85),5,IF(AND(VLOOKUP(G173,Mark,5,0)&gt;75),4,IF(AND(VLOOKUP(G173,Mark,5,0)&gt;=65),3,0)))))+ROUNDUP(SUM(L173:P173)*15%,0),"")</f>
        <v/>
      </c>
      <c r="BD173" s="201" t="str">
        <f>IFERROR(IF(G173="","",IF(K173="","",IF(AND(VLOOKUP(G173,Mark,5,0)&gt;85),5,IF(AND(VLOOKUP(G173,Mark,5,0)&gt;75),4,IF(AND(VLOOKUP(G173,Mark,5,0)&gt;=65),3,0)))))+ROUNDUP(SUM(Q173:U173)*15%,0),"")</f>
        <v/>
      </c>
      <c r="BE173" s="201" t="str">
        <f>IFERROR(IF(G173="","",IF(K173="","",IF(AND(VLOOKUP(G173,Mark,5,0)&gt;85),5,IF(AND(VLOOKUP(G173,Mark,5,0)&gt;75),4,IF(AND(VLOOKUP(G173,Mark,5,0)&gt;=65),3,0)))))+ROUNDUP(SUM(V173:Z173)*15%,0),"")</f>
        <v/>
      </c>
      <c r="BF173" s="201" t="str">
        <f>IFERROR(IF(G173="","",IF(K173="","",IF(AND(VLOOKUP(G173,Mark,5,0)&gt;85),5,IF(AND(VLOOKUP(G173,Mark,5,0)&gt;75),4,IF(AND(VLOOKUP(G173,Mark,5,0)&gt;=65),3,0)))))+ROUNDUP(SUM(AA173:AD173)*15%,0),"")</f>
        <v/>
      </c>
      <c r="BG173" s="201" t="str">
        <f t="shared" si="47"/>
        <v/>
      </c>
      <c r="BH173" s="201" t="str">
        <f t="shared" si="48"/>
        <v/>
      </c>
    </row>
    <row r="174" spans="1:60">
      <c r="A174" s="4">
        <v>168</v>
      </c>
      <c r="B174" s="30" t="str">
        <f t="shared" si="49"/>
        <v/>
      </c>
      <c r="C174" s="37" t="str">
        <f t="shared" si="50"/>
        <v/>
      </c>
      <c r="D174" s="38" t="str">
        <f t="shared" si="51"/>
        <v/>
      </c>
      <c r="E174" s="39" t="str">
        <f t="shared" si="52"/>
        <v/>
      </c>
      <c r="F174" s="39" t="str">
        <f t="shared" si="53"/>
        <v/>
      </c>
      <c r="G174" s="40" t="str">
        <f t="shared" si="54"/>
        <v/>
      </c>
      <c r="H174" s="120" t="str">
        <f t="shared" si="55"/>
        <v/>
      </c>
      <c r="I174" s="123"/>
      <c r="J174" s="124"/>
      <c r="K174" s="129" t="str">
        <f t="shared" si="45"/>
        <v/>
      </c>
      <c r="L174" s="51"/>
      <c r="M174" s="46"/>
      <c r="N174" s="46"/>
      <c r="O174" s="46"/>
      <c r="P174" s="46"/>
      <c r="Q174" s="56"/>
      <c r="R174" s="47"/>
      <c r="S174" s="47"/>
      <c r="T174" s="47"/>
      <c r="U174" s="47"/>
      <c r="V174" s="51"/>
      <c r="W174" s="46"/>
      <c r="X174" s="46"/>
      <c r="Y174" s="46"/>
      <c r="Z174" s="46"/>
      <c r="AA174" s="51"/>
      <c r="AB174" s="46"/>
      <c r="AC174" s="46"/>
      <c r="AD174" s="46"/>
      <c r="AE174" s="51"/>
      <c r="AF174" s="46"/>
      <c r="AG174" s="46"/>
      <c r="AH174" s="46"/>
      <c r="AI174" s="51"/>
      <c r="AJ174" s="46"/>
      <c r="AK174" s="46"/>
      <c r="AL174" s="46"/>
      <c r="AM174" s="1"/>
      <c r="AN174" s="1"/>
      <c r="AO174" s="1"/>
      <c r="AP174" s="1"/>
      <c r="AQ174" s="1"/>
      <c r="BB174" s="201" t="str">
        <f t="shared" si="46"/>
        <v/>
      </c>
      <c r="BC174" s="204" t="str">
        <f>IFERROR(IF(G174="","",IF(K174="","",IF(AND(VLOOKUP(G174,Mark,5,0)&gt;85),5,IF(AND(VLOOKUP(G174,Mark,5,0)&gt;75),4,IF(AND(VLOOKUP(G174,Mark,5,0)&gt;=65),3,0)))))+ROUNDUP(SUM(L174:P174)*15%,0),"")</f>
        <v/>
      </c>
      <c r="BD174" s="201" t="str">
        <f>IFERROR(IF(G174="","",IF(K174="","",IF(AND(VLOOKUP(G174,Mark,5,0)&gt;85),5,IF(AND(VLOOKUP(G174,Mark,5,0)&gt;75),4,IF(AND(VLOOKUP(G174,Mark,5,0)&gt;=65),3,0)))))+ROUNDUP(SUM(Q174:U174)*15%,0),"")</f>
        <v/>
      </c>
      <c r="BE174" s="201" t="str">
        <f>IFERROR(IF(G174="","",IF(K174="","",IF(AND(VLOOKUP(G174,Mark,5,0)&gt;85),5,IF(AND(VLOOKUP(G174,Mark,5,0)&gt;75),4,IF(AND(VLOOKUP(G174,Mark,5,0)&gt;=65),3,0)))))+ROUNDUP(SUM(V174:Z174)*15%,0),"")</f>
        <v/>
      </c>
      <c r="BF174" s="201" t="str">
        <f>IFERROR(IF(G174="","",IF(K174="","",IF(AND(VLOOKUP(G174,Mark,5,0)&gt;85),5,IF(AND(VLOOKUP(G174,Mark,5,0)&gt;75),4,IF(AND(VLOOKUP(G174,Mark,5,0)&gt;=65),3,0)))))+ROUNDUP(SUM(AA174:AD174)*15%,0),"")</f>
        <v/>
      </c>
      <c r="BG174" s="201" t="str">
        <f t="shared" si="47"/>
        <v/>
      </c>
      <c r="BH174" s="201" t="str">
        <f t="shared" si="48"/>
        <v/>
      </c>
    </row>
    <row r="175" spans="1:60">
      <c r="A175" s="4">
        <v>169</v>
      </c>
      <c r="B175" s="30" t="str">
        <f t="shared" si="49"/>
        <v/>
      </c>
      <c r="C175" s="37" t="str">
        <f t="shared" si="50"/>
        <v/>
      </c>
      <c r="D175" s="38" t="str">
        <f t="shared" si="51"/>
        <v/>
      </c>
      <c r="E175" s="39" t="str">
        <f t="shared" si="52"/>
        <v/>
      </c>
      <c r="F175" s="39" t="str">
        <f t="shared" si="53"/>
        <v/>
      </c>
      <c r="G175" s="40" t="str">
        <f t="shared" si="54"/>
        <v/>
      </c>
      <c r="H175" s="120" t="str">
        <f t="shared" si="55"/>
        <v/>
      </c>
      <c r="I175" s="123"/>
      <c r="J175" s="124"/>
      <c r="K175" s="129" t="str">
        <f t="shared" si="45"/>
        <v/>
      </c>
      <c r="L175" s="51"/>
      <c r="M175" s="46"/>
      <c r="N175" s="46"/>
      <c r="O175" s="46"/>
      <c r="P175" s="46"/>
      <c r="Q175" s="56"/>
      <c r="R175" s="47"/>
      <c r="S175" s="47"/>
      <c r="T175" s="47"/>
      <c r="U175" s="47"/>
      <c r="V175" s="51"/>
      <c r="W175" s="46"/>
      <c r="X175" s="46"/>
      <c r="Y175" s="46"/>
      <c r="Z175" s="46"/>
      <c r="AA175" s="51"/>
      <c r="AB175" s="46"/>
      <c r="AC175" s="46"/>
      <c r="AD175" s="46"/>
      <c r="AE175" s="51"/>
      <c r="AF175" s="46"/>
      <c r="AG175" s="46"/>
      <c r="AH175" s="46"/>
      <c r="AI175" s="51"/>
      <c r="AJ175" s="46"/>
      <c r="AK175" s="46"/>
      <c r="AL175" s="46"/>
      <c r="AM175" s="1"/>
      <c r="AN175" s="1"/>
      <c r="AO175" s="1"/>
      <c r="AP175" s="1"/>
      <c r="AQ175" s="1"/>
      <c r="BB175" s="201" t="str">
        <f t="shared" si="46"/>
        <v/>
      </c>
      <c r="BC175" s="204" t="str">
        <f>IFERROR(IF(G175="","",IF(K175="","",IF(AND(VLOOKUP(G175,Mark,5,0)&gt;85),5,IF(AND(VLOOKUP(G175,Mark,5,0)&gt;75),4,IF(AND(VLOOKUP(G175,Mark,5,0)&gt;=65),3,0)))))+ROUNDUP(SUM(L175:P175)*15%,0),"")</f>
        <v/>
      </c>
      <c r="BD175" s="201" t="str">
        <f>IFERROR(IF(G175="","",IF(K175="","",IF(AND(VLOOKUP(G175,Mark,5,0)&gt;85),5,IF(AND(VLOOKUP(G175,Mark,5,0)&gt;75),4,IF(AND(VLOOKUP(G175,Mark,5,0)&gt;=65),3,0)))))+ROUNDUP(SUM(Q175:U175)*15%,0),"")</f>
        <v/>
      </c>
      <c r="BE175" s="201" t="str">
        <f>IFERROR(IF(G175="","",IF(K175="","",IF(AND(VLOOKUP(G175,Mark,5,0)&gt;85),5,IF(AND(VLOOKUP(G175,Mark,5,0)&gt;75),4,IF(AND(VLOOKUP(G175,Mark,5,0)&gt;=65),3,0)))))+ROUNDUP(SUM(V175:Z175)*15%,0),"")</f>
        <v/>
      </c>
      <c r="BF175" s="201" t="str">
        <f>IFERROR(IF(G175="","",IF(K175="","",IF(AND(VLOOKUP(G175,Mark,5,0)&gt;85),5,IF(AND(VLOOKUP(G175,Mark,5,0)&gt;75),4,IF(AND(VLOOKUP(G175,Mark,5,0)&gt;=65),3,0)))))+ROUNDUP(SUM(AA175:AD175)*15%,0),"")</f>
        <v/>
      </c>
      <c r="BG175" s="201" t="str">
        <f t="shared" si="47"/>
        <v/>
      </c>
      <c r="BH175" s="201" t="str">
        <f t="shared" si="48"/>
        <v/>
      </c>
    </row>
    <row r="176" spans="1:60">
      <c r="A176" s="4">
        <v>170</v>
      </c>
      <c r="B176" s="30" t="str">
        <f t="shared" si="49"/>
        <v/>
      </c>
      <c r="C176" s="37" t="str">
        <f t="shared" si="50"/>
        <v/>
      </c>
      <c r="D176" s="38" t="str">
        <f t="shared" si="51"/>
        <v/>
      </c>
      <c r="E176" s="39" t="str">
        <f t="shared" si="52"/>
        <v/>
      </c>
      <c r="F176" s="39" t="str">
        <f t="shared" si="53"/>
        <v/>
      </c>
      <c r="G176" s="40" t="str">
        <f t="shared" si="54"/>
        <v/>
      </c>
      <c r="H176" s="120" t="str">
        <f t="shared" si="55"/>
        <v/>
      </c>
      <c r="I176" s="123"/>
      <c r="J176" s="124"/>
      <c r="K176" s="129" t="str">
        <f t="shared" si="45"/>
        <v/>
      </c>
      <c r="L176" s="51"/>
      <c r="M176" s="46"/>
      <c r="N176" s="46"/>
      <c r="O176" s="46"/>
      <c r="P176" s="46"/>
      <c r="Q176" s="56"/>
      <c r="R176" s="47"/>
      <c r="S176" s="47"/>
      <c r="T176" s="47"/>
      <c r="U176" s="47"/>
      <c r="V176" s="51"/>
      <c r="W176" s="46"/>
      <c r="X176" s="46"/>
      <c r="Y176" s="46"/>
      <c r="Z176" s="46"/>
      <c r="AA176" s="51"/>
      <c r="AB176" s="46"/>
      <c r="AC176" s="46"/>
      <c r="AD176" s="46"/>
      <c r="AE176" s="51"/>
      <c r="AF176" s="46"/>
      <c r="AG176" s="46"/>
      <c r="AH176" s="46"/>
      <c r="AI176" s="51"/>
      <c r="AJ176" s="46"/>
      <c r="AK176" s="46"/>
      <c r="AL176" s="46"/>
      <c r="AM176" s="1"/>
      <c r="AN176" s="1"/>
      <c r="AO176" s="1"/>
      <c r="AP176" s="1"/>
      <c r="AQ176" s="1"/>
      <c r="BB176" s="201" t="str">
        <f t="shared" si="46"/>
        <v/>
      </c>
      <c r="BC176" s="204" t="str">
        <f>IFERROR(IF(G176="","",IF(K176="","",IF(AND(VLOOKUP(G176,Mark,5,0)&gt;85),5,IF(AND(VLOOKUP(G176,Mark,5,0)&gt;75),4,IF(AND(VLOOKUP(G176,Mark,5,0)&gt;=65),3,0)))))+ROUNDUP(SUM(L176:P176)*15%,0),"")</f>
        <v/>
      </c>
      <c r="BD176" s="201" t="str">
        <f>IFERROR(IF(G176="","",IF(K176="","",IF(AND(VLOOKUP(G176,Mark,5,0)&gt;85),5,IF(AND(VLOOKUP(G176,Mark,5,0)&gt;75),4,IF(AND(VLOOKUP(G176,Mark,5,0)&gt;=65),3,0)))))+ROUNDUP(SUM(Q176:U176)*15%,0),"")</f>
        <v/>
      </c>
      <c r="BE176" s="201" t="str">
        <f>IFERROR(IF(G176="","",IF(K176="","",IF(AND(VLOOKUP(G176,Mark,5,0)&gt;85),5,IF(AND(VLOOKUP(G176,Mark,5,0)&gt;75),4,IF(AND(VLOOKUP(G176,Mark,5,0)&gt;=65),3,0)))))+ROUNDUP(SUM(V176:Z176)*15%,0),"")</f>
        <v/>
      </c>
      <c r="BF176" s="201" t="str">
        <f>IFERROR(IF(G176="","",IF(K176="","",IF(AND(VLOOKUP(G176,Mark,5,0)&gt;85),5,IF(AND(VLOOKUP(G176,Mark,5,0)&gt;75),4,IF(AND(VLOOKUP(G176,Mark,5,0)&gt;=65),3,0)))))+ROUNDUP(SUM(AA176:AD176)*15%,0),"")</f>
        <v/>
      </c>
      <c r="BG176" s="201" t="str">
        <f t="shared" si="47"/>
        <v/>
      </c>
      <c r="BH176" s="201" t="str">
        <f t="shared" si="48"/>
        <v/>
      </c>
    </row>
    <row r="177" spans="1:60">
      <c r="A177" s="4">
        <v>171</v>
      </c>
      <c r="B177" s="30" t="str">
        <f t="shared" si="49"/>
        <v/>
      </c>
      <c r="C177" s="37" t="str">
        <f t="shared" si="50"/>
        <v/>
      </c>
      <c r="D177" s="38" t="str">
        <f t="shared" si="51"/>
        <v/>
      </c>
      <c r="E177" s="39" t="str">
        <f t="shared" si="52"/>
        <v/>
      </c>
      <c r="F177" s="39" t="str">
        <f t="shared" si="53"/>
        <v/>
      </c>
      <c r="G177" s="40" t="str">
        <f t="shared" si="54"/>
        <v/>
      </c>
      <c r="H177" s="120" t="str">
        <f t="shared" si="55"/>
        <v/>
      </c>
      <c r="I177" s="123"/>
      <c r="J177" s="124"/>
      <c r="K177" s="129" t="str">
        <f t="shared" si="45"/>
        <v/>
      </c>
      <c r="L177" s="51"/>
      <c r="M177" s="46"/>
      <c r="N177" s="46"/>
      <c r="O177" s="46"/>
      <c r="P177" s="46"/>
      <c r="Q177" s="56"/>
      <c r="R177" s="47"/>
      <c r="S177" s="47"/>
      <c r="T177" s="47"/>
      <c r="U177" s="47"/>
      <c r="V177" s="51"/>
      <c r="W177" s="46"/>
      <c r="X177" s="46"/>
      <c r="Y177" s="46"/>
      <c r="Z177" s="46"/>
      <c r="AA177" s="51"/>
      <c r="AB177" s="46"/>
      <c r="AC177" s="46"/>
      <c r="AD177" s="46"/>
      <c r="AE177" s="51"/>
      <c r="AF177" s="46"/>
      <c r="AG177" s="46"/>
      <c r="AH177" s="46"/>
      <c r="AI177" s="51"/>
      <c r="AJ177" s="46"/>
      <c r="AK177" s="46"/>
      <c r="AL177" s="46"/>
      <c r="AM177" s="1"/>
      <c r="AN177" s="1"/>
      <c r="AO177" s="1"/>
      <c r="AP177" s="1"/>
      <c r="AQ177" s="1"/>
      <c r="BB177" s="201" t="str">
        <f t="shared" si="46"/>
        <v/>
      </c>
      <c r="BC177" s="204" t="str">
        <f>IFERROR(IF(G177="","",IF(K177="","",IF(AND(VLOOKUP(G177,Mark,5,0)&gt;85),5,IF(AND(VLOOKUP(G177,Mark,5,0)&gt;75),4,IF(AND(VLOOKUP(G177,Mark,5,0)&gt;=65),3,0)))))+ROUNDUP(SUM(L177:P177)*15%,0),"")</f>
        <v/>
      </c>
      <c r="BD177" s="201" t="str">
        <f>IFERROR(IF(G177="","",IF(K177="","",IF(AND(VLOOKUP(G177,Mark,5,0)&gt;85),5,IF(AND(VLOOKUP(G177,Mark,5,0)&gt;75),4,IF(AND(VLOOKUP(G177,Mark,5,0)&gt;=65),3,0)))))+ROUNDUP(SUM(Q177:U177)*15%,0),"")</f>
        <v/>
      </c>
      <c r="BE177" s="201" t="str">
        <f>IFERROR(IF(G177="","",IF(K177="","",IF(AND(VLOOKUP(G177,Mark,5,0)&gt;85),5,IF(AND(VLOOKUP(G177,Mark,5,0)&gt;75),4,IF(AND(VLOOKUP(G177,Mark,5,0)&gt;=65),3,0)))))+ROUNDUP(SUM(V177:Z177)*15%,0),"")</f>
        <v/>
      </c>
      <c r="BF177" s="201" t="str">
        <f>IFERROR(IF(G177="","",IF(K177="","",IF(AND(VLOOKUP(G177,Mark,5,0)&gt;85),5,IF(AND(VLOOKUP(G177,Mark,5,0)&gt;75),4,IF(AND(VLOOKUP(G177,Mark,5,0)&gt;=65),3,0)))))+ROUNDUP(SUM(AA177:AD177)*15%,0),"")</f>
        <v/>
      </c>
      <c r="BG177" s="201" t="str">
        <f t="shared" si="47"/>
        <v/>
      </c>
      <c r="BH177" s="201" t="str">
        <f t="shared" si="48"/>
        <v/>
      </c>
    </row>
    <row r="178" spans="1:60">
      <c r="A178" s="4">
        <v>172</v>
      </c>
      <c r="B178" s="30" t="str">
        <f t="shared" si="49"/>
        <v/>
      </c>
      <c r="C178" s="37" t="str">
        <f t="shared" si="50"/>
        <v/>
      </c>
      <c r="D178" s="38" t="str">
        <f t="shared" si="51"/>
        <v/>
      </c>
      <c r="E178" s="39" t="str">
        <f t="shared" si="52"/>
        <v/>
      </c>
      <c r="F178" s="39" t="str">
        <f t="shared" si="53"/>
        <v/>
      </c>
      <c r="G178" s="40" t="str">
        <f t="shared" si="54"/>
        <v/>
      </c>
      <c r="H178" s="120" t="str">
        <f t="shared" si="55"/>
        <v/>
      </c>
      <c r="I178" s="123"/>
      <c r="J178" s="124"/>
      <c r="K178" s="129" t="str">
        <f t="shared" si="45"/>
        <v/>
      </c>
      <c r="L178" s="51"/>
      <c r="M178" s="46"/>
      <c r="N178" s="46"/>
      <c r="O178" s="46"/>
      <c r="P178" s="46"/>
      <c r="Q178" s="56"/>
      <c r="R178" s="47"/>
      <c r="S178" s="47"/>
      <c r="T178" s="47"/>
      <c r="U178" s="47"/>
      <c r="V178" s="51"/>
      <c r="W178" s="46"/>
      <c r="X178" s="46"/>
      <c r="Y178" s="46"/>
      <c r="Z178" s="46"/>
      <c r="AA178" s="51"/>
      <c r="AB178" s="46"/>
      <c r="AC178" s="46"/>
      <c r="AD178" s="46"/>
      <c r="AE178" s="51"/>
      <c r="AF178" s="46"/>
      <c r="AG178" s="46"/>
      <c r="AH178" s="46"/>
      <c r="AI178" s="51"/>
      <c r="AJ178" s="46"/>
      <c r="AK178" s="46"/>
      <c r="AL178" s="46"/>
      <c r="AM178" s="1"/>
      <c r="AN178" s="1"/>
      <c r="AO178" s="1"/>
      <c r="AP178" s="1"/>
      <c r="AQ178" s="1"/>
      <c r="BB178" s="201" t="str">
        <f t="shared" si="46"/>
        <v/>
      </c>
      <c r="BC178" s="204" t="str">
        <f>IFERROR(IF(G178="","",IF(K178="","",IF(AND(VLOOKUP(G178,Mark,5,0)&gt;85),5,IF(AND(VLOOKUP(G178,Mark,5,0)&gt;75),4,IF(AND(VLOOKUP(G178,Mark,5,0)&gt;=65),3,0)))))+ROUNDUP(SUM(L178:P178)*15%,0),"")</f>
        <v/>
      </c>
      <c r="BD178" s="201" t="str">
        <f>IFERROR(IF(G178="","",IF(K178="","",IF(AND(VLOOKUP(G178,Mark,5,0)&gt;85),5,IF(AND(VLOOKUP(G178,Mark,5,0)&gt;75),4,IF(AND(VLOOKUP(G178,Mark,5,0)&gt;=65),3,0)))))+ROUNDUP(SUM(Q178:U178)*15%,0),"")</f>
        <v/>
      </c>
      <c r="BE178" s="201" t="str">
        <f>IFERROR(IF(G178="","",IF(K178="","",IF(AND(VLOOKUP(G178,Mark,5,0)&gt;85),5,IF(AND(VLOOKUP(G178,Mark,5,0)&gt;75),4,IF(AND(VLOOKUP(G178,Mark,5,0)&gt;=65),3,0)))))+ROUNDUP(SUM(V178:Z178)*15%,0),"")</f>
        <v/>
      </c>
      <c r="BF178" s="201" t="str">
        <f>IFERROR(IF(G178="","",IF(K178="","",IF(AND(VLOOKUP(G178,Mark,5,0)&gt;85),5,IF(AND(VLOOKUP(G178,Mark,5,0)&gt;75),4,IF(AND(VLOOKUP(G178,Mark,5,0)&gt;=65),3,0)))))+ROUNDUP(SUM(AA178:AD178)*15%,0),"")</f>
        <v/>
      </c>
      <c r="BG178" s="201" t="str">
        <f t="shared" si="47"/>
        <v/>
      </c>
      <c r="BH178" s="201" t="str">
        <f t="shared" si="48"/>
        <v/>
      </c>
    </row>
    <row r="179" spans="1:60">
      <c r="A179" s="4">
        <v>173</v>
      </c>
      <c r="B179" s="30" t="str">
        <f t="shared" si="49"/>
        <v/>
      </c>
      <c r="C179" s="37" t="str">
        <f t="shared" si="50"/>
        <v/>
      </c>
      <c r="D179" s="38" t="str">
        <f t="shared" si="51"/>
        <v/>
      </c>
      <c r="E179" s="39" t="str">
        <f t="shared" si="52"/>
        <v/>
      </c>
      <c r="F179" s="39" t="str">
        <f t="shared" si="53"/>
        <v/>
      </c>
      <c r="G179" s="40" t="str">
        <f t="shared" si="54"/>
        <v/>
      </c>
      <c r="H179" s="120" t="str">
        <f t="shared" si="55"/>
        <v/>
      </c>
      <c r="I179" s="123"/>
      <c r="J179" s="124"/>
      <c r="K179" s="129" t="str">
        <f t="shared" si="45"/>
        <v/>
      </c>
      <c r="L179" s="51"/>
      <c r="M179" s="46"/>
      <c r="N179" s="46"/>
      <c r="O179" s="46"/>
      <c r="P179" s="46"/>
      <c r="Q179" s="56"/>
      <c r="R179" s="47"/>
      <c r="S179" s="47"/>
      <c r="T179" s="47"/>
      <c r="U179" s="47"/>
      <c r="V179" s="51"/>
      <c r="W179" s="46"/>
      <c r="X179" s="46"/>
      <c r="Y179" s="46"/>
      <c r="Z179" s="46"/>
      <c r="AA179" s="51"/>
      <c r="AB179" s="46"/>
      <c r="AC179" s="46"/>
      <c r="AD179" s="46"/>
      <c r="AE179" s="51"/>
      <c r="AF179" s="46"/>
      <c r="AG179" s="46"/>
      <c r="AH179" s="46"/>
      <c r="AI179" s="51"/>
      <c r="AJ179" s="46"/>
      <c r="AK179" s="46"/>
      <c r="AL179" s="46"/>
      <c r="AM179" s="1"/>
      <c r="AN179" s="1"/>
      <c r="AO179" s="1"/>
      <c r="AP179" s="1"/>
      <c r="AQ179" s="1"/>
      <c r="BB179" s="201" t="str">
        <f t="shared" si="46"/>
        <v/>
      </c>
      <c r="BC179" s="204" t="str">
        <f>IFERROR(IF(G179="","",IF(K179="","",IF(AND(VLOOKUP(G179,Mark,5,0)&gt;85),5,IF(AND(VLOOKUP(G179,Mark,5,0)&gt;75),4,IF(AND(VLOOKUP(G179,Mark,5,0)&gt;=65),3,0)))))+ROUNDUP(SUM(L179:P179)*15%,0),"")</f>
        <v/>
      </c>
      <c r="BD179" s="201" t="str">
        <f>IFERROR(IF(G179="","",IF(K179="","",IF(AND(VLOOKUP(G179,Mark,5,0)&gt;85),5,IF(AND(VLOOKUP(G179,Mark,5,0)&gt;75),4,IF(AND(VLOOKUP(G179,Mark,5,0)&gt;=65),3,0)))))+ROUNDUP(SUM(Q179:U179)*15%,0),"")</f>
        <v/>
      </c>
      <c r="BE179" s="201" t="str">
        <f>IFERROR(IF(G179="","",IF(K179="","",IF(AND(VLOOKUP(G179,Mark,5,0)&gt;85),5,IF(AND(VLOOKUP(G179,Mark,5,0)&gt;75),4,IF(AND(VLOOKUP(G179,Mark,5,0)&gt;=65),3,0)))))+ROUNDUP(SUM(V179:Z179)*15%,0),"")</f>
        <v/>
      </c>
      <c r="BF179" s="201" t="str">
        <f>IFERROR(IF(G179="","",IF(K179="","",IF(AND(VLOOKUP(G179,Mark,5,0)&gt;85),5,IF(AND(VLOOKUP(G179,Mark,5,0)&gt;75),4,IF(AND(VLOOKUP(G179,Mark,5,0)&gt;=65),3,0)))))+ROUNDUP(SUM(AA179:AD179)*15%,0),"")</f>
        <v/>
      </c>
      <c r="BG179" s="201" t="str">
        <f t="shared" si="47"/>
        <v/>
      </c>
      <c r="BH179" s="201" t="str">
        <f t="shared" si="48"/>
        <v/>
      </c>
    </row>
    <row r="180" spans="1:60">
      <c r="A180" s="4">
        <v>174</v>
      </c>
      <c r="B180" s="30" t="str">
        <f t="shared" si="49"/>
        <v/>
      </c>
      <c r="C180" s="37" t="str">
        <f t="shared" si="50"/>
        <v/>
      </c>
      <c r="D180" s="38" t="str">
        <f t="shared" si="51"/>
        <v/>
      </c>
      <c r="E180" s="39" t="str">
        <f t="shared" si="52"/>
        <v/>
      </c>
      <c r="F180" s="39" t="str">
        <f t="shared" si="53"/>
        <v/>
      </c>
      <c r="G180" s="40" t="str">
        <f t="shared" si="54"/>
        <v/>
      </c>
      <c r="H180" s="120" t="str">
        <f t="shared" si="55"/>
        <v/>
      </c>
      <c r="I180" s="123"/>
      <c r="J180" s="124"/>
      <c r="K180" s="129" t="str">
        <f t="shared" si="45"/>
        <v/>
      </c>
      <c r="L180" s="51"/>
      <c r="M180" s="46"/>
      <c r="N180" s="46"/>
      <c r="O180" s="46"/>
      <c r="P180" s="46"/>
      <c r="Q180" s="56"/>
      <c r="R180" s="47"/>
      <c r="S180" s="47"/>
      <c r="T180" s="47"/>
      <c r="U180" s="47"/>
      <c r="V180" s="51"/>
      <c r="W180" s="46"/>
      <c r="X180" s="46"/>
      <c r="Y180" s="46"/>
      <c r="Z180" s="46"/>
      <c r="AA180" s="51"/>
      <c r="AB180" s="46"/>
      <c r="AC180" s="46"/>
      <c r="AD180" s="46"/>
      <c r="AE180" s="51"/>
      <c r="AF180" s="46"/>
      <c r="AG180" s="46"/>
      <c r="AH180" s="46"/>
      <c r="AI180" s="51"/>
      <c r="AJ180" s="46"/>
      <c r="AK180" s="46"/>
      <c r="AL180" s="46"/>
      <c r="AM180" s="1"/>
      <c r="AN180" s="1"/>
      <c r="AO180" s="1"/>
      <c r="AP180" s="1"/>
      <c r="AQ180" s="1"/>
      <c r="BB180" s="201" t="str">
        <f t="shared" si="46"/>
        <v/>
      </c>
      <c r="BC180" s="204" t="str">
        <f>IFERROR(IF(G180="","",IF(K180="","",IF(AND(VLOOKUP(G180,Mark,5,0)&gt;85),5,IF(AND(VLOOKUP(G180,Mark,5,0)&gt;75),4,IF(AND(VLOOKUP(G180,Mark,5,0)&gt;=65),3,0)))))+ROUNDUP(SUM(L180:P180)*15%,0),"")</f>
        <v/>
      </c>
      <c r="BD180" s="201" t="str">
        <f>IFERROR(IF(G180="","",IF(K180="","",IF(AND(VLOOKUP(G180,Mark,5,0)&gt;85),5,IF(AND(VLOOKUP(G180,Mark,5,0)&gt;75),4,IF(AND(VLOOKUP(G180,Mark,5,0)&gt;=65),3,0)))))+ROUNDUP(SUM(Q180:U180)*15%,0),"")</f>
        <v/>
      </c>
      <c r="BE180" s="201" t="str">
        <f>IFERROR(IF(G180="","",IF(K180="","",IF(AND(VLOOKUP(G180,Mark,5,0)&gt;85),5,IF(AND(VLOOKUP(G180,Mark,5,0)&gt;75),4,IF(AND(VLOOKUP(G180,Mark,5,0)&gt;=65),3,0)))))+ROUNDUP(SUM(V180:Z180)*15%,0),"")</f>
        <v/>
      </c>
      <c r="BF180" s="201" t="str">
        <f>IFERROR(IF(G180="","",IF(K180="","",IF(AND(VLOOKUP(G180,Mark,5,0)&gt;85),5,IF(AND(VLOOKUP(G180,Mark,5,0)&gt;75),4,IF(AND(VLOOKUP(G180,Mark,5,0)&gt;=65),3,0)))))+ROUNDUP(SUM(AA180:AD180)*15%,0),"")</f>
        <v/>
      </c>
      <c r="BG180" s="201" t="str">
        <f t="shared" si="47"/>
        <v/>
      </c>
      <c r="BH180" s="201" t="str">
        <f t="shared" si="48"/>
        <v/>
      </c>
    </row>
    <row r="181" spans="1:60">
      <c r="A181" s="4">
        <v>175</v>
      </c>
      <c r="B181" s="30" t="str">
        <f t="shared" si="49"/>
        <v/>
      </c>
      <c r="C181" s="37" t="str">
        <f t="shared" si="50"/>
        <v/>
      </c>
      <c r="D181" s="38" t="str">
        <f t="shared" si="51"/>
        <v/>
      </c>
      <c r="E181" s="39" t="str">
        <f t="shared" si="52"/>
        <v/>
      </c>
      <c r="F181" s="39" t="str">
        <f t="shared" si="53"/>
        <v/>
      </c>
      <c r="G181" s="40" t="str">
        <f t="shared" si="54"/>
        <v/>
      </c>
      <c r="H181" s="120" t="str">
        <f t="shared" si="55"/>
        <v/>
      </c>
      <c r="I181" s="123"/>
      <c r="J181" s="124"/>
      <c r="K181" s="129" t="str">
        <f t="shared" si="45"/>
        <v/>
      </c>
      <c r="L181" s="51"/>
      <c r="M181" s="46"/>
      <c r="N181" s="46"/>
      <c r="O181" s="46"/>
      <c r="P181" s="46"/>
      <c r="Q181" s="56"/>
      <c r="R181" s="47"/>
      <c r="S181" s="47"/>
      <c r="T181" s="47"/>
      <c r="U181" s="47"/>
      <c r="V181" s="51"/>
      <c r="W181" s="46"/>
      <c r="X181" s="46"/>
      <c r="Y181" s="46"/>
      <c r="Z181" s="46"/>
      <c r="AA181" s="51"/>
      <c r="AB181" s="46"/>
      <c r="AC181" s="46"/>
      <c r="AD181" s="46"/>
      <c r="AE181" s="51"/>
      <c r="AF181" s="46"/>
      <c r="AG181" s="46"/>
      <c r="AH181" s="46"/>
      <c r="AI181" s="51"/>
      <c r="AJ181" s="46"/>
      <c r="AK181" s="46"/>
      <c r="AL181" s="46"/>
      <c r="AM181" s="1"/>
      <c r="AN181" s="1"/>
      <c r="AO181" s="1"/>
      <c r="AP181" s="1"/>
      <c r="AQ181" s="1"/>
      <c r="BB181" s="201" t="str">
        <f t="shared" si="46"/>
        <v/>
      </c>
      <c r="BC181" s="204" t="str">
        <f>IFERROR(IF(G181="","",IF(K181="","",IF(AND(VLOOKUP(G181,Mark,5,0)&gt;85),5,IF(AND(VLOOKUP(G181,Mark,5,0)&gt;75),4,IF(AND(VLOOKUP(G181,Mark,5,0)&gt;=65),3,0)))))+ROUNDUP(SUM(L181:P181)*15%,0),"")</f>
        <v/>
      </c>
      <c r="BD181" s="201" t="str">
        <f>IFERROR(IF(G181="","",IF(K181="","",IF(AND(VLOOKUP(G181,Mark,5,0)&gt;85),5,IF(AND(VLOOKUP(G181,Mark,5,0)&gt;75),4,IF(AND(VLOOKUP(G181,Mark,5,0)&gt;=65),3,0)))))+ROUNDUP(SUM(Q181:U181)*15%,0),"")</f>
        <v/>
      </c>
      <c r="BE181" s="201" t="str">
        <f>IFERROR(IF(G181="","",IF(K181="","",IF(AND(VLOOKUP(G181,Mark,5,0)&gt;85),5,IF(AND(VLOOKUP(G181,Mark,5,0)&gt;75),4,IF(AND(VLOOKUP(G181,Mark,5,0)&gt;=65),3,0)))))+ROUNDUP(SUM(V181:Z181)*15%,0),"")</f>
        <v/>
      </c>
      <c r="BF181" s="201" t="str">
        <f>IFERROR(IF(G181="","",IF(K181="","",IF(AND(VLOOKUP(G181,Mark,5,0)&gt;85),5,IF(AND(VLOOKUP(G181,Mark,5,0)&gt;75),4,IF(AND(VLOOKUP(G181,Mark,5,0)&gt;=65),3,0)))))+ROUNDUP(SUM(AA181:AD181)*15%,0),"")</f>
        <v/>
      </c>
      <c r="BG181" s="201" t="str">
        <f t="shared" si="47"/>
        <v/>
      </c>
      <c r="BH181" s="201" t="str">
        <f t="shared" si="48"/>
        <v/>
      </c>
    </row>
    <row r="182" spans="1:60">
      <c r="A182" s="4">
        <v>176</v>
      </c>
      <c r="B182" s="30" t="str">
        <f t="shared" si="49"/>
        <v/>
      </c>
      <c r="C182" s="37" t="str">
        <f t="shared" si="50"/>
        <v/>
      </c>
      <c r="D182" s="38" t="str">
        <f t="shared" si="51"/>
        <v/>
      </c>
      <c r="E182" s="39" t="str">
        <f t="shared" si="52"/>
        <v/>
      </c>
      <c r="F182" s="39" t="str">
        <f t="shared" si="53"/>
        <v/>
      </c>
      <c r="G182" s="40" t="str">
        <f t="shared" si="54"/>
        <v/>
      </c>
      <c r="H182" s="120" t="str">
        <f t="shared" si="55"/>
        <v/>
      </c>
      <c r="I182" s="123"/>
      <c r="J182" s="124"/>
      <c r="K182" s="129" t="str">
        <f t="shared" si="45"/>
        <v/>
      </c>
      <c r="L182" s="51"/>
      <c r="M182" s="46"/>
      <c r="N182" s="46"/>
      <c r="O182" s="46"/>
      <c r="P182" s="46"/>
      <c r="Q182" s="56"/>
      <c r="R182" s="47"/>
      <c r="S182" s="47"/>
      <c r="T182" s="47"/>
      <c r="U182" s="47"/>
      <c r="V182" s="51"/>
      <c r="W182" s="46"/>
      <c r="X182" s="46"/>
      <c r="Y182" s="46"/>
      <c r="Z182" s="46"/>
      <c r="AA182" s="51"/>
      <c r="AB182" s="46"/>
      <c r="AC182" s="46"/>
      <c r="AD182" s="46"/>
      <c r="AE182" s="51"/>
      <c r="AF182" s="46"/>
      <c r="AG182" s="46"/>
      <c r="AH182" s="46"/>
      <c r="AI182" s="51"/>
      <c r="AJ182" s="46"/>
      <c r="AK182" s="46"/>
      <c r="AL182" s="46"/>
      <c r="AM182" s="1"/>
      <c r="AN182" s="1"/>
      <c r="AO182" s="1"/>
      <c r="AP182" s="1"/>
      <c r="AQ182" s="1"/>
      <c r="BB182" s="201" t="str">
        <f t="shared" si="46"/>
        <v/>
      </c>
      <c r="BC182" s="204" t="str">
        <f>IFERROR(IF(G182="","",IF(K182="","",IF(AND(VLOOKUP(G182,Mark,5,0)&gt;85),5,IF(AND(VLOOKUP(G182,Mark,5,0)&gt;75),4,IF(AND(VLOOKUP(G182,Mark,5,0)&gt;=65),3,0)))))+ROUNDUP(SUM(L182:P182)*15%,0),"")</f>
        <v/>
      </c>
      <c r="BD182" s="201" t="str">
        <f>IFERROR(IF(G182="","",IF(K182="","",IF(AND(VLOOKUP(G182,Mark,5,0)&gt;85),5,IF(AND(VLOOKUP(G182,Mark,5,0)&gt;75),4,IF(AND(VLOOKUP(G182,Mark,5,0)&gt;=65),3,0)))))+ROUNDUP(SUM(Q182:U182)*15%,0),"")</f>
        <v/>
      </c>
      <c r="BE182" s="201" t="str">
        <f>IFERROR(IF(G182="","",IF(K182="","",IF(AND(VLOOKUP(G182,Mark,5,0)&gt;85),5,IF(AND(VLOOKUP(G182,Mark,5,0)&gt;75),4,IF(AND(VLOOKUP(G182,Mark,5,0)&gt;=65),3,0)))))+ROUNDUP(SUM(V182:Z182)*15%,0),"")</f>
        <v/>
      </c>
      <c r="BF182" s="201" t="str">
        <f>IFERROR(IF(G182="","",IF(K182="","",IF(AND(VLOOKUP(G182,Mark,5,0)&gt;85),5,IF(AND(VLOOKUP(G182,Mark,5,0)&gt;75),4,IF(AND(VLOOKUP(G182,Mark,5,0)&gt;=65),3,0)))))+ROUNDUP(SUM(AA182:AD182)*15%,0),"")</f>
        <v/>
      </c>
      <c r="BG182" s="201" t="str">
        <f t="shared" si="47"/>
        <v/>
      </c>
      <c r="BH182" s="201" t="str">
        <f t="shared" si="48"/>
        <v/>
      </c>
    </row>
    <row r="183" spans="1:60">
      <c r="A183" s="4">
        <v>177</v>
      </c>
      <c r="B183" s="30" t="str">
        <f t="shared" si="49"/>
        <v/>
      </c>
      <c r="C183" s="37" t="str">
        <f t="shared" si="50"/>
        <v/>
      </c>
      <c r="D183" s="38" t="str">
        <f t="shared" si="51"/>
        <v/>
      </c>
      <c r="E183" s="39" t="str">
        <f t="shared" si="52"/>
        <v/>
      </c>
      <c r="F183" s="39" t="str">
        <f t="shared" si="53"/>
        <v/>
      </c>
      <c r="G183" s="40" t="str">
        <f t="shared" si="54"/>
        <v/>
      </c>
      <c r="H183" s="120" t="str">
        <f t="shared" si="55"/>
        <v/>
      </c>
      <c r="I183" s="123"/>
      <c r="J183" s="124"/>
      <c r="K183" s="129" t="str">
        <f t="shared" si="45"/>
        <v/>
      </c>
      <c r="L183" s="51"/>
      <c r="M183" s="46"/>
      <c r="N183" s="46"/>
      <c r="O183" s="46"/>
      <c r="P183" s="46"/>
      <c r="Q183" s="56"/>
      <c r="R183" s="47"/>
      <c r="S183" s="47"/>
      <c r="T183" s="47"/>
      <c r="U183" s="47"/>
      <c r="V183" s="51"/>
      <c r="W183" s="46"/>
      <c r="X183" s="46"/>
      <c r="Y183" s="46"/>
      <c r="Z183" s="46"/>
      <c r="AA183" s="51"/>
      <c r="AB183" s="46"/>
      <c r="AC183" s="46"/>
      <c r="AD183" s="46"/>
      <c r="AE183" s="51"/>
      <c r="AF183" s="46"/>
      <c r="AG183" s="46"/>
      <c r="AH183" s="46"/>
      <c r="AI183" s="51"/>
      <c r="AJ183" s="46"/>
      <c r="AK183" s="46"/>
      <c r="AL183" s="46"/>
      <c r="AM183" s="1"/>
      <c r="AN183" s="1"/>
      <c r="AO183" s="1"/>
      <c r="AP183" s="1"/>
      <c r="AQ183" s="1"/>
      <c r="BB183" s="201" t="str">
        <f t="shared" si="46"/>
        <v/>
      </c>
      <c r="BC183" s="204" t="str">
        <f>IFERROR(IF(G183="","",IF(K183="","",IF(AND(VLOOKUP(G183,Mark,5,0)&gt;85),5,IF(AND(VLOOKUP(G183,Mark,5,0)&gt;75),4,IF(AND(VLOOKUP(G183,Mark,5,0)&gt;=65),3,0)))))+ROUNDUP(SUM(L183:P183)*15%,0),"")</f>
        <v/>
      </c>
      <c r="BD183" s="201" t="str">
        <f>IFERROR(IF(G183="","",IF(K183="","",IF(AND(VLOOKUP(G183,Mark,5,0)&gt;85),5,IF(AND(VLOOKUP(G183,Mark,5,0)&gt;75),4,IF(AND(VLOOKUP(G183,Mark,5,0)&gt;=65),3,0)))))+ROUNDUP(SUM(Q183:U183)*15%,0),"")</f>
        <v/>
      </c>
      <c r="BE183" s="201" t="str">
        <f>IFERROR(IF(G183="","",IF(K183="","",IF(AND(VLOOKUP(G183,Mark,5,0)&gt;85),5,IF(AND(VLOOKUP(G183,Mark,5,0)&gt;75),4,IF(AND(VLOOKUP(G183,Mark,5,0)&gt;=65),3,0)))))+ROUNDUP(SUM(V183:Z183)*15%,0),"")</f>
        <v/>
      </c>
      <c r="BF183" s="201" t="str">
        <f>IFERROR(IF(G183="","",IF(K183="","",IF(AND(VLOOKUP(G183,Mark,5,0)&gt;85),5,IF(AND(VLOOKUP(G183,Mark,5,0)&gt;75),4,IF(AND(VLOOKUP(G183,Mark,5,0)&gt;=65),3,0)))))+ROUNDUP(SUM(AA183:AD183)*15%,0),"")</f>
        <v/>
      </c>
      <c r="BG183" s="201" t="str">
        <f t="shared" si="47"/>
        <v/>
      </c>
      <c r="BH183" s="201" t="str">
        <f t="shared" si="48"/>
        <v/>
      </c>
    </row>
    <row r="184" spans="1:60">
      <c r="A184" s="4">
        <v>178</v>
      </c>
      <c r="B184" s="30" t="str">
        <f t="shared" si="49"/>
        <v/>
      </c>
      <c r="C184" s="37" t="str">
        <f t="shared" si="50"/>
        <v/>
      </c>
      <c r="D184" s="38" t="str">
        <f t="shared" si="51"/>
        <v/>
      </c>
      <c r="E184" s="39" t="str">
        <f t="shared" si="52"/>
        <v/>
      </c>
      <c r="F184" s="39" t="str">
        <f t="shared" si="53"/>
        <v/>
      </c>
      <c r="G184" s="40" t="str">
        <f t="shared" si="54"/>
        <v/>
      </c>
      <c r="H184" s="120" t="str">
        <f t="shared" si="55"/>
        <v/>
      </c>
      <c r="I184" s="123"/>
      <c r="J184" s="124"/>
      <c r="K184" s="129" t="str">
        <f t="shared" si="45"/>
        <v/>
      </c>
      <c r="L184" s="51"/>
      <c r="M184" s="46"/>
      <c r="N184" s="46"/>
      <c r="O184" s="46"/>
      <c r="P184" s="46"/>
      <c r="Q184" s="56"/>
      <c r="R184" s="47"/>
      <c r="S184" s="47"/>
      <c r="T184" s="47"/>
      <c r="U184" s="47"/>
      <c r="V184" s="51"/>
      <c r="W184" s="46"/>
      <c r="X184" s="46"/>
      <c r="Y184" s="46"/>
      <c r="Z184" s="46"/>
      <c r="AA184" s="51"/>
      <c r="AB184" s="46"/>
      <c r="AC184" s="46"/>
      <c r="AD184" s="46"/>
      <c r="AE184" s="51"/>
      <c r="AF184" s="46"/>
      <c r="AG184" s="46"/>
      <c r="AH184" s="46"/>
      <c r="AI184" s="51"/>
      <c r="AJ184" s="46"/>
      <c r="AK184" s="46"/>
      <c r="AL184" s="46"/>
      <c r="AM184" s="1"/>
      <c r="AN184" s="1"/>
      <c r="AO184" s="1"/>
      <c r="AP184" s="1"/>
      <c r="AQ184" s="1"/>
      <c r="BB184" s="201" t="str">
        <f t="shared" si="46"/>
        <v/>
      </c>
      <c r="BC184" s="204" t="str">
        <f>IFERROR(IF(G184="","",IF(K184="","",IF(AND(VLOOKUP(G184,Mark,5,0)&gt;85),5,IF(AND(VLOOKUP(G184,Mark,5,0)&gt;75),4,IF(AND(VLOOKUP(G184,Mark,5,0)&gt;=65),3,0)))))+ROUNDUP(SUM(L184:P184)*15%,0),"")</f>
        <v/>
      </c>
      <c r="BD184" s="201" t="str">
        <f>IFERROR(IF(G184="","",IF(K184="","",IF(AND(VLOOKUP(G184,Mark,5,0)&gt;85),5,IF(AND(VLOOKUP(G184,Mark,5,0)&gt;75),4,IF(AND(VLOOKUP(G184,Mark,5,0)&gt;=65),3,0)))))+ROUNDUP(SUM(Q184:U184)*15%,0),"")</f>
        <v/>
      </c>
      <c r="BE184" s="201" t="str">
        <f>IFERROR(IF(G184="","",IF(K184="","",IF(AND(VLOOKUP(G184,Mark,5,0)&gt;85),5,IF(AND(VLOOKUP(G184,Mark,5,0)&gt;75),4,IF(AND(VLOOKUP(G184,Mark,5,0)&gt;=65),3,0)))))+ROUNDUP(SUM(V184:Z184)*15%,0),"")</f>
        <v/>
      </c>
      <c r="BF184" s="201" t="str">
        <f>IFERROR(IF(G184="","",IF(K184="","",IF(AND(VLOOKUP(G184,Mark,5,0)&gt;85),5,IF(AND(VLOOKUP(G184,Mark,5,0)&gt;75),4,IF(AND(VLOOKUP(G184,Mark,5,0)&gt;=65),3,0)))))+ROUNDUP(SUM(AA184:AD184)*15%,0),"")</f>
        <v/>
      </c>
      <c r="BG184" s="201" t="str">
        <f t="shared" si="47"/>
        <v/>
      </c>
      <c r="BH184" s="201" t="str">
        <f t="shared" si="48"/>
        <v/>
      </c>
    </row>
    <row r="185" spans="1:60">
      <c r="A185" s="4">
        <v>179</v>
      </c>
      <c r="B185" s="30" t="str">
        <f t="shared" si="49"/>
        <v/>
      </c>
      <c r="C185" s="37" t="str">
        <f t="shared" si="50"/>
        <v/>
      </c>
      <c r="D185" s="38" t="str">
        <f t="shared" si="51"/>
        <v/>
      </c>
      <c r="E185" s="39" t="str">
        <f t="shared" si="52"/>
        <v/>
      </c>
      <c r="F185" s="39" t="str">
        <f t="shared" si="53"/>
        <v/>
      </c>
      <c r="G185" s="40" t="str">
        <f t="shared" si="54"/>
        <v/>
      </c>
      <c r="H185" s="120" t="str">
        <f t="shared" si="55"/>
        <v/>
      </c>
      <c r="I185" s="123"/>
      <c r="J185" s="124"/>
      <c r="K185" s="129" t="str">
        <f t="shared" si="45"/>
        <v/>
      </c>
      <c r="L185" s="51"/>
      <c r="M185" s="46"/>
      <c r="N185" s="46"/>
      <c r="O185" s="46"/>
      <c r="P185" s="46"/>
      <c r="Q185" s="56"/>
      <c r="R185" s="47"/>
      <c r="S185" s="47"/>
      <c r="T185" s="47"/>
      <c r="U185" s="47"/>
      <c r="V185" s="51"/>
      <c r="W185" s="46"/>
      <c r="X185" s="46"/>
      <c r="Y185" s="46"/>
      <c r="Z185" s="46"/>
      <c r="AA185" s="51"/>
      <c r="AB185" s="46"/>
      <c r="AC185" s="46"/>
      <c r="AD185" s="46"/>
      <c r="AE185" s="51"/>
      <c r="AF185" s="46"/>
      <c r="AG185" s="46"/>
      <c r="AH185" s="46"/>
      <c r="AI185" s="51"/>
      <c r="AJ185" s="46"/>
      <c r="AK185" s="46"/>
      <c r="AL185" s="46"/>
      <c r="AM185" s="1"/>
      <c r="AN185" s="1"/>
      <c r="AO185" s="1"/>
      <c r="AP185" s="1"/>
      <c r="AQ185" s="1"/>
      <c r="BB185" s="201" t="str">
        <f t="shared" si="46"/>
        <v/>
      </c>
      <c r="BC185" s="204" t="str">
        <f>IFERROR(IF(G185="","",IF(K185="","",IF(AND(VLOOKUP(G185,Mark,5,0)&gt;85),5,IF(AND(VLOOKUP(G185,Mark,5,0)&gt;75),4,IF(AND(VLOOKUP(G185,Mark,5,0)&gt;=65),3,0)))))+ROUNDUP(SUM(L185:P185)*15%,0),"")</f>
        <v/>
      </c>
      <c r="BD185" s="201" t="str">
        <f>IFERROR(IF(G185="","",IF(K185="","",IF(AND(VLOOKUP(G185,Mark,5,0)&gt;85),5,IF(AND(VLOOKUP(G185,Mark,5,0)&gt;75),4,IF(AND(VLOOKUP(G185,Mark,5,0)&gt;=65),3,0)))))+ROUNDUP(SUM(Q185:U185)*15%,0),"")</f>
        <v/>
      </c>
      <c r="BE185" s="201" t="str">
        <f>IFERROR(IF(G185="","",IF(K185="","",IF(AND(VLOOKUP(G185,Mark,5,0)&gt;85),5,IF(AND(VLOOKUP(G185,Mark,5,0)&gt;75),4,IF(AND(VLOOKUP(G185,Mark,5,0)&gt;=65),3,0)))))+ROUNDUP(SUM(V185:Z185)*15%,0),"")</f>
        <v/>
      </c>
      <c r="BF185" s="201" t="str">
        <f>IFERROR(IF(G185="","",IF(K185="","",IF(AND(VLOOKUP(G185,Mark,5,0)&gt;85),5,IF(AND(VLOOKUP(G185,Mark,5,0)&gt;75),4,IF(AND(VLOOKUP(G185,Mark,5,0)&gt;=65),3,0)))))+ROUNDUP(SUM(AA185:AD185)*15%,0),"")</f>
        <v/>
      </c>
      <c r="BG185" s="201" t="str">
        <f t="shared" si="47"/>
        <v/>
      </c>
      <c r="BH185" s="201" t="str">
        <f t="shared" si="48"/>
        <v/>
      </c>
    </row>
    <row r="186" spans="1:60">
      <c r="A186" s="4">
        <v>180</v>
      </c>
      <c r="B186" s="30" t="str">
        <f t="shared" si="49"/>
        <v/>
      </c>
      <c r="C186" s="37" t="str">
        <f t="shared" si="50"/>
        <v/>
      </c>
      <c r="D186" s="38" t="str">
        <f t="shared" si="51"/>
        <v/>
      </c>
      <c r="E186" s="39" t="str">
        <f t="shared" si="52"/>
        <v/>
      </c>
      <c r="F186" s="39" t="str">
        <f t="shared" si="53"/>
        <v/>
      </c>
      <c r="G186" s="40" t="str">
        <f t="shared" si="54"/>
        <v/>
      </c>
      <c r="H186" s="120" t="str">
        <f t="shared" si="55"/>
        <v/>
      </c>
      <c r="I186" s="123"/>
      <c r="J186" s="124"/>
      <c r="K186" s="129" t="str">
        <f t="shared" si="45"/>
        <v/>
      </c>
      <c r="L186" s="51"/>
      <c r="M186" s="46"/>
      <c r="N186" s="46"/>
      <c r="O186" s="46"/>
      <c r="P186" s="46"/>
      <c r="Q186" s="56"/>
      <c r="R186" s="47"/>
      <c r="S186" s="47"/>
      <c r="T186" s="47"/>
      <c r="U186" s="47"/>
      <c r="V186" s="51"/>
      <c r="W186" s="46"/>
      <c r="X186" s="46"/>
      <c r="Y186" s="46"/>
      <c r="Z186" s="46"/>
      <c r="AA186" s="51"/>
      <c r="AB186" s="46"/>
      <c r="AC186" s="46"/>
      <c r="AD186" s="46"/>
      <c r="AE186" s="51"/>
      <c r="AF186" s="46"/>
      <c r="AG186" s="46"/>
      <c r="AH186" s="46"/>
      <c r="AI186" s="51"/>
      <c r="AJ186" s="46"/>
      <c r="AK186" s="46"/>
      <c r="AL186" s="46"/>
      <c r="AM186" s="1"/>
      <c r="AN186" s="1"/>
      <c r="AO186" s="1"/>
      <c r="AP186" s="1"/>
      <c r="AQ186" s="1"/>
      <c r="BB186" s="201" t="str">
        <f t="shared" si="46"/>
        <v/>
      </c>
      <c r="BC186" s="204" t="str">
        <f>IFERROR(IF(G186="","",IF(K186="","",IF(AND(VLOOKUP(G186,Mark,5,0)&gt;85),5,IF(AND(VLOOKUP(G186,Mark,5,0)&gt;75),4,IF(AND(VLOOKUP(G186,Mark,5,0)&gt;=65),3,0)))))+ROUNDUP(SUM(L186:P186)*15%,0),"")</f>
        <v/>
      </c>
      <c r="BD186" s="201" t="str">
        <f>IFERROR(IF(G186="","",IF(K186="","",IF(AND(VLOOKUP(G186,Mark,5,0)&gt;85),5,IF(AND(VLOOKUP(G186,Mark,5,0)&gt;75),4,IF(AND(VLOOKUP(G186,Mark,5,0)&gt;=65),3,0)))))+ROUNDUP(SUM(Q186:U186)*15%,0),"")</f>
        <v/>
      </c>
      <c r="BE186" s="201" t="str">
        <f>IFERROR(IF(G186="","",IF(K186="","",IF(AND(VLOOKUP(G186,Mark,5,0)&gt;85),5,IF(AND(VLOOKUP(G186,Mark,5,0)&gt;75),4,IF(AND(VLOOKUP(G186,Mark,5,0)&gt;=65),3,0)))))+ROUNDUP(SUM(V186:Z186)*15%,0),"")</f>
        <v/>
      </c>
      <c r="BF186" s="201" t="str">
        <f>IFERROR(IF(G186="","",IF(K186="","",IF(AND(VLOOKUP(G186,Mark,5,0)&gt;85),5,IF(AND(VLOOKUP(G186,Mark,5,0)&gt;75),4,IF(AND(VLOOKUP(G186,Mark,5,0)&gt;=65),3,0)))))+ROUNDUP(SUM(AA186:AD186)*15%,0),"")</f>
        <v/>
      </c>
      <c r="BG186" s="201" t="str">
        <f t="shared" si="47"/>
        <v/>
      </c>
      <c r="BH186" s="201" t="str">
        <f t="shared" si="48"/>
        <v/>
      </c>
    </row>
    <row r="187" spans="1:60">
      <c r="A187" s="4">
        <v>181</v>
      </c>
      <c r="B187" s="30" t="str">
        <f t="shared" si="49"/>
        <v/>
      </c>
      <c r="C187" s="37" t="str">
        <f t="shared" si="50"/>
        <v/>
      </c>
      <c r="D187" s="38" t="str">
        <f t="shared" si="51"/>
        <v/>
      </c>
      <c r="E187" s="39" t="str">
        <f t="shared" si="52"/>
        <v/>
      </c>
      <c r="F187" s="39" t="str">
        <f t="shared" si="53"/>
        <v/>
      </c>
      <c r="G187" s="40" t="str">
        <f t="shared" si="54"/>
        <v/>
      </c>
      <c r="H187" s="120" t="str">
        <f t="shared" si="55"/>
        <v/>
      </c>
      <c r="I187" s="123"/>
      <c r="J187" s="124"/>
      <c r="K187" s="129" t="str">
        <f t="shared" si="45"/>
        <v/>
      </c>
      <c r="L187" s="51"/>
      <c r="M187" s="46"/>
      <c r="N187" s="46"/>
      <c r="O187" s="46"/>
      <c r="P187" s="46"/>
      <c r="Q187" s="56"/>
      <c r="R187" s="47"/>
      <c r="S187" s="47"/>
      <c r="T187" s="47"/>
      <c r="U187" s="47"/>
      <c r="V187" s="51"/>
      <c r="W187" s="46"/>
      <c r="X187" s="46"/>
      <c r="Y187" s="46"/>
      <c r="Z187" s="46"/>
      <c r="AA187" s="51"/>
      <c r="AB187" s="46"/>
      <c r="AC187" s="46"/>
      <c r="AD187" s="46"/>
      <c r="AE187" s="51"/>
      <c r="AF187" s="46"/>
      <c r="AG187" s="46"/>
      <c r="AH187" s="46"/>
      <c r="AI187" s="51"/>
      <c r="AJ187" s="46"/>
      <c r="AK187" s="46"/>
      <c r="AL187" s="46"/>
      <c r="AM187" s="1"/>
      <c r="AN187" s="1"/>
      <c r="AO187" s="1"/>
      <c r="AP187" s="1"/>
      <c r="AQ187" s="1"/>
      <c r="BB187" s="201" t="str">
        <f t="shared" si="46"/>
        <v/>
      </c>
      <c r="BC187" s="204" t="str">
        <f>IFERROR(IF(G187="","",IF(K187="","",IF(AND(VLOOKUP(G187,Mark,5,0)&gt;85),5,IF(AND(VLOOKUP(G187,Mark,5,0)&gt;75),4,IF(AND(VLOOKUP(G187,Mark,5,0)&gt;=65),3,0)))))+ROUNDUP(SUM(L187:P187)*15%,0),"")</f>
        <v/>
      </c>
      <c r="BD187" s="201" t="str">
        <f>IFERROR(IF(G187="","",IF(K187="","",IF(AND(VLOOKUP(G187,Mark,5,0)&gt;85),5,IF(AND(VLOOKUP(G187,Mark,5,0)&gt;75),4,IF(AND(VLOOKUP(G187,Mark,5,0)&gt;=65),3,0)))))+ROUNDUP(SUM(Q187:U187)*15%,0),"")</f>
        <v/>
      </c>
      <c r="BE187" s="201" t="str">
        <f>IFERROR(IF(G187="","",IF(K187="","",IF(AND(VLOOKUP(G187,Mark,5,0)&gt;85),5,IF(AND(VLOOKUP(G187,Mark,5,0)&gt;75),4,IF(AND(VLOOKUP(G187,Mark,5,0)&gt;=65),3,0)))))+ROUNDUP(SUM(V187:Z187)*15%,0),"")</f>
        <v/>
      </c>
      <c r="BF187" s="201" t="str">
        <f>IFERROR(IF(G187="","",IF(K187="","",IF(AND(VLOOKUP(G187,Mark,5,0)&gt;85),5,IF(AND(VLOOKUP(G187,Mark,5,0)&gt;75),4,IF(AND(VLOOKUP(G187,Mark,5,0)&gt;=65),3,0)))))+ROUNDUP(SUM(AA187:AD187)*15%,0),"")</f>
        <v/>
      </c>
      <c r="BG187" s="201" t="str">
        <f t="shared" si="47"/>
        <v/>
      </c>
      <c r="BH187" s="201" t="str">
        <f t="shared" si="48"/>
        <v/>
      </c>
    </row>
    <row r="188" spans="1:60">
      <c r="A188" s="4">
        <v>182</v>
      </c>
      <c r="B188" s="30" t="str">
        <f t="shared" si="49"/>
        <v/>
      </c>
      <c r="C188" s="37" t="str">
        <f t="shared" si="50"/>
        <v/>
      </c>
      <c r="D188" s="38" t="str">
        <f t="shared" si="51"/>
        <v/>
      </c>
      <c r="E188" s="39" t="str">
        <f t="shared" si="52"/>
        <v/>
      </c>
      <c r="F188" s="39" t="str">
        <f t="shared" si="53"/>
        <v/>
      </c>
      <c r="G188" s="40" t="str">
        <f t="shared" si="54"/>
        <v/>
      </c>
      <c r="H188" s="120" t="str">
        <f t="shared" si="55"/>
        <v/>
      </c>
      <c r="I188" s="123"/>
      <c r="J188" s="124"/>
      <c r="K188" s="129" t="str">
        <f t="shared" si="45"/>
        <v/>
      </c>
      <c r="L188" s="51"/>
      <c r="M188" s="46"/>
      <c r="N188" s="46"/>
      <c r="O188" s="46"/>
      <c r="P188" s="46"/>
      <c r="Q188" s="56"/>
      <c r="R188" s="47"/>
      <c r="S188" s="47"/>
      <c r="T188" s="47"/>
      <c r="U188" s="47"/>
      <c r="V188" s="51"/>
      <c r="W188" s="46"/>
      <c r="X188" s="46"/>
      <c r="Y188" s="46"/>
      <c r="Z188" s="46"/>
      <c r="AA188" s="51"/>
      <c r="AB188" s="46"/>
      <c r="AC188" s="46"/>
      <c r="AD188" s="46"/>
      <c r="AE188" s="51"/>
      <c r="AF188" s="46"/>
      <c r="AG188" s="46"/>
      <c r="AH188" s="46"/>
      <c r="AI188" s="51"/>
      <c r="AJ188" s="46"/>
      <c r="AK188" s="46"/>
      <c r="AL188" s="46"/>
      <c r="AM188" s="1"/>
      <c r="AN188" s="1"/>
      <c r="AO188" s="1"/>
      <c r="AP188" s="1"/>
      <c r="AQ188" s="1"/>
      <c r="BB188" s="201" t="str">
        <f t="shared" si="46"/>
        <v/>
      </c>
      <c r="BC188" s="204" t="str">
        <f>IFERROR(IF(G188="","",IF(K188="","",IF(AND(VLOOKUP(G188,Mark,5,0)&gt;85),5,IF(AND(VLOOKUP(G188,Mark,5,0)&gt;75),4,IF(AND(VLOOKUP(G188,Mark,5,0)&gt;=65),3,0)))))+ROUNDUP(SUM(L188:P188)*15%,0),"")</f>
        <v/>
      </c>
      <c r="BD188" s="201" t="str">
        <f>IFERROR(IF(G188="","",IF(K188="","",IF(AND(VLOOKUP(G188,Mark,5,0)&gt;85),5,IF(AND(VLOOKUP(G188,Mark,5,0)&gt;75),4,IF(AND(VLOOKUP(G188,Mark,5,0)&gt;=65),3,0)))))+ROUNDUP(SUM(Q188:U188)*15%,0),"")</f>
        <v/>
      </c>
      <c r="BE188" s="201" t="str">
        <f>IFERROR(IF(G188="","",IF(K188="","",IF(AND(VLOOKUP(G188,Mark,5,0)&gt;85),5,IF(AND(VLOOKUP(G188,Mark,5,0)&gt;75),4,IF(AND(VLOOKUP(G188,Mark,5,0)&gt;=65),3,0)))))+ROUNDUP(SUM(V188:Z188)*15%,0),"")</f>
        <v/>
      </c>
      <c r="BF188" s="201" t="str">
        <f>IFERROR(IF(G188="","",IF(K188="","",IF(AND(VLOOKUP(G188,Mark,5,0)&gt;85),5,IF(AND(VLOOKUP(G188,Mark,5,0)&gt;75),4,IF(AND(VLOOKUP(G188,Mark,5,0)&gt;=65),3,0)))))+ROUNDUP(SUM(AA188:AD188)*15%,0),"")</f>
        <v/>
      </c>
      <c r="BG188" s="201" t="str">
        <f t="shared" si="47"/>
        <v/>
      </c>
      <c r="BH188" s="201" t="str">
        <f t="shared" si="48"/>
        <v/>
      </c>
    </row>
    <row r="189" spans="1:60">
      <c r="A189" s="4">
        <v>183</v>
      </c>
      <c r="B189" s="30" t="str">
        <f t="shared" si="49"/>
        <v/>
      </c>
      <c r="C189" s="37" t="str">
        <f t="shared" si="50"/>
        <v/>
      </c>
      <c r="D189" s="38" t="str">
        <f t="shared" si="51"/>
        <v/>
      </c>
      <c r="E189" s="39" t="str">
        <f t="shared" si="52"/>
        <v/>
      </c>
      <c r="F189" s="39" t="str">
        <f t="shared" si="53"/>
        <v/>
      </c>
      <c r="G189" s="40" t="str">
        <f t="shared" si="54"/>
        <v/>
      </c>
      <c r="H189" s="120" t="str">
        <f t="shared" si="55"/>
        <v/>
      </c>
      <c r="I189" s="123"/>
      <c r="J189" s="124"/>
      <c r="K189" s="129" t="str">
        <f t="shared" si="45"/>
        <v/>
      </c>
      <c r="L189" s="51"/>
      <c r="M189" s="46"/>
      <c r="N189" s="46"/>
      <c r="O189" s="46"/>
      <c r="P189" s="46"/>
      <c r="Q189" s="56"/>
      <c r="R189" s="47"/>
      <c r="S189" s="47"/>
      <c r="T189" s="47"/>
      <c r="U189" s="47"/>
      <c r="V189" s="51"/>
      <c r="W189" s="46"/>
      <c r="X189" s="46"/>
      <c r="Y189" s="46"/>
      <c r="Z189" s="46"/>
      <c r="AA189" s="51"/>
      <c r="AB189" s="46"/>
      <c r="AC189" s="46"/>
      <c r="AD189" s="46"/>
      <c r="AE189" s="51"/>
      <c r="AF189" s="46"/>
      <c r="AG189" s="46"/>
      <c r="AH189" s="46"/>
      <c r="AI189" s="51"/>
      <c r="AJ189" s="46"/>
      <c r="AK189" s="46"/>
      <c r="AL189" s="46"/>
      <c r="AM189" s="1"/>
      <c r="AN189" s="1"/>
      <c r="AO189" s="1"/>
      <c r="AP189" s="1"/>
      <c r="AQ189" s="1"/>
      <c r="BB189" s="201" t="str">
        <f t="shared" si="46"/>
        <v/>
      </c>
      <c r="BC189" s="204" t="str">
        <f>IFERROR(IF(G189="","",IF(K189="","",IF(AND(VLOOKUP(G189,Mark,5,0)&gt;85),5,IF(AND(VLOOKUP(G189,Mark,5,0)&gt;75),4,IF(AND(VLOOKUP(G189,Mark,5,0)&gt;=65),3,0)))))+ROUNDUP(SUM(L189:P189)*15%,0),"")</f>
        <v/>
      </c>
      <c r="BD189" s="201" t="str">
        <f>IFERROR(IF(G189="","",IF(K189="","",IF(AND(VLOOKUP(G189,Mark,5,0)&gt;85),5,IF(AND(VLOOKUP(G189,Mark,5,0)&gt;75),4,IF(AND(VLOOKUP(G189,Mark,5,0)&gt;=65),3,0)))))+ROUNDUP(SUM(Q189:U189)*15%,0),"")</f>
        <v/>
      </c>
      <c r="BE189" s="201" t="str">
        <f>IFERROR(IF(G189="","",IF(K189="","",IF(AND(VLOOKUP(G189,Mark,5,0)&gt;85),5,IF(AND(VLOOKUP(G189,Mark,5,0)&gt;75),4,IF(AND(VLOOKUP(G189,Mark,5,0)&gt;=65),3,0)))))+ROUNDUP(SUM(V189:Z189)*15%,0),"")</f>
        <v/>
      </c>
      <c r="BF189" s="201" t="str">
        <f>IFERROR(IF(G189="","",IF(K189="","",IF(AND(VLOOKUP(G189,Mark,5,0)&gt;85),5,IF(AND(VLOOKUP(G189,Mark,5,0)&gt;75),4,IF(AND(VLOOKUP(G189,Mark,5,0)&gt;=65),3,0)))))+ROUNDUP(SUM(AA189:AD189)*15%,0),"")</f>
        <v/>
      </c>
      <c r="BG189" s="201" t="str">
        <f t="shared" si="47"/>
        <v/>
      </c>
      <c r="BH189" s="201" t="str">
        <f t="shared" si="48"/>
        <v/>
      </c>
    </row>
    <row r="190" spans="1:60">
      <c r="A190" s="4">
        <v>184</v>
      </c>
      <c r="B190" s="30" t="str">
        <f t="shared" si="49"/>
        <v/>
      </c>
      <c r="C190" s="37" t="str">
        <f t="shared" si="50"/>
        <v/>
      </c>
      <c r="D190" s="38" t="str">
        <f t="shared" si="51"/>
        <v/>
      </c>
      <c r="E190" s="39" t="str">
        <f t="shared" si="52"/>
        <v/>
      </c>
      <c r="F190" s="39" t="str">
        <f t="shared" si="53"/>
        <v/>
      </c>
      <c r="G190" s="40" t="str">
        <f t="shared" si="54"/>
        <v/>
      </c>
      <c r="H190" s="120" t="str">
        <f t="shared" si="55"/>
        <v/>
      </c>
      <c r="I190" s="123"/>
      <c r="J190" s="124"/>
      <c r="K190" s="129" t="str">
        <f t="shared" si="45"/>
        <v/>
      </c>
      <c r="L190" s="51"/>
      <c r="M190" s="46"/>
      <c r="N190" s="46"/>
      <c r="O190" s="46"/>
      <c r="P190" s="46"/>
      <c r="Q190" s="56"/>
      <c r="R190" s="47"/>
      <c r="S190" s="47"/>
      <c r="T190" s="47"/>
      <c r="U190" s="47"/>
      <c r="V190" s="51"/>
      <c r="W190" s="46"/>
      <c r="X190" s="46"/>
      <c r="Y190" s="46"/>
      <c r="Z190" s="46"/>
      <c r="AA190" s="51"/>
      <c r="AB190" s="46"/>
      <c r="AC190" s="46"/>
      <c r="AD190" s="46"/>
      <c r="AE190" s="51"/>
      <c r="AF190" s="46"/>
      <c r="AG190" s="46"/>
      <c r="AH190" s="46"/>
      <c r="AI190" s="51"/>
      <c r="AJ190" s="46"/>
      <c r="AK190" s="46"/>
      <c r="AL190" s="46"/>
      <c r="AM190" s="1"/>
      <c r="AN190" s="1"/>
      <c r="AO190" s="1"/>
      <c r="AP190" s="1"/>
      <c r="AQ190" s="1"/>
      <c r="BB190" s="201" t="str">
        <f t="shared" si="46"/>
        <v/>
      </c>
      <c r="BC190" s="204" t="str">
        <f>IFERROR(IF(G190="","",IF(K190="","",IF(AND(VLOOKUP(G190,Mark,5,0)&gt;85),5,IF(AND(VLOOKUP(G190,Mark,5,0)&gt;75),4,IF(AND(VLOOKUP(G190,Mark,5,0)&gt;=65),3,0)))))+ROUNDUP(SUM(L190:P190)*15%,0),"")</f>
        <v/>
      </c>
      <c r="BD190" s="201" t="str">
        <f>IFERROR(IF(G190="","",IF(K190="","",IF(AND(VLOOKUP(G190,Mark,5,0)&gt;85),5,IF(AND(VLOOKUP(G190,Mark,5,0)&gt;75),4,IF(AND(VLOOKUP(G190,Mark,5,0)&gt;=65),3,0)))))+ROUNDUP(SUM(Q190:U190)*15%,0),"")</f>
        <v/>
      </c>
      <c r="BE190" s="201" t="str">
        <f>IFERROR(IF(G190="","",IF(K190="","",IF(AND(VLOOKUP(G190,Mark,5,0)&gt;85),5,IF(AND(VLOOKUP(G190,Mark,5,0)&gt;75),4,IF(AND(VLOOKUP(G190,Mark,5,0)&gt;=65),3,0)))))+ROUNDUP(SUM(V190:Z190)*15%,0),"")</f>
        <v/>
      </c>
      <c r="BF190" s="201" t="str">
        <f>IFERROR(IF(G190="","",IF(K190="","",IF(AND(VLOOKUP(G190,Mark,5,0)&gt;85),5,IF(AND(VLOOKUP(G190,Mark,5,0)&gt;75),4,IF(AND(VLOOKUP(G190,Mark,5,0)&gt;=65),3,0)))))+ROUNDUP(SUM(AA190:AD190)*15%,0),"")</f>
        <v/>
      </c>
      <c r="BG190" s="201" t="str">
        <f t="shared" si="47"/>
        <v/>
      </c>
      <c r="BH190" s="201" t="str">
        <f t="shared" si="48"/>
        <v/>
      </c>
    </row>
    <row r="191" spans="1:60">
      <c r="A191" s="4">
        <v>185</v>
      </c>
      <c r="B191" s="30" t="str">
        <f t="shared" si="49"/>
        <v/>
      </c>
      <c r="C191" s="37" t="str">
        <f t="shared" si="50"/>
        <v/>
      </c>
      <c r="D191" s="38" t="str">
        <f t="shared" si="51"/>
        <v/>
      </c>
      <c r="E191" s="39" t="str">
        <f t="shared" si="52"/>
        <v/>
      </c>
      <c r="F191" s="39" t="str">
        <f t="shared" si="53"/>
        <v/>
      </c>
      <c r="G191" s="40" t="str">
        <f t="shared" si="54"/>
        <v/>
      </c>
      <c r="H191" s="120" t="str">
        <f t="shared" si="55"/>
        <v/>
      </c>
      <c r="I191" s="123"/>
      <c r="J191" s="124"/>
      <c r="K191" s="129" t="str">
        <f t="shared" si="45"/>
        <v/>
      </c>
      <c r="L191" s="51"/>
      <c r="M191" s="46"/>
      <c r="N191" s="46"/>
      <c r="O191" s="46"/>
      <c r="P191" s="46"/>
      <c r="Q191" s="56"/>
      <c r="R191" s="47"/>
      <c r="S191" s="47"/>
      <c r="T191" s="47"/>
      <c r="U191" s="47"/>
      <c r="V191" s="51"/>
      <c r="W191" s="46"/>
      <c r="X191" s="46"/>
      <c r="Y191" s="46"/>
      <c r="Z191" s="46"/>
      <c r="AA191" s="51"/>
      <c r="AB191" s="46"/>
      <c r="AC191" s="46"/>
      <c r="AD191" s="46"/>
      <c r="AE191" s="51"/>
      <c r="AF191" s="46"/>
      <c r="AG191" s="46"/>
      <c r="AH191" s="46"/>
      <c r="AI191" s="51"/>
      <c r="AJ191" s="46"/>
      <c r="AK191" s="46"/>
      <c r="AL191" s="46"/>
      <c r="AM191" s="1"/>
      <c r="AN191" s="1"/>
      <c r="AO191" s="1"/>
      <c r="AP191" s="1"/>
      <c r="AQ191" s="1"/>
      <c r="BB191" s="201" t="str">
        <f t="shared" si="46"/>
        <v/>
      </c>
      <c r="BC191" s="204" t="str">
        <f>IFERROR(IF(G191="","",IF(K191="","",IF(AND(VLOOKUP(G191,Mark,5,0)&gt;85),5,IF(AND(VLOOKUP(G191,Mark,5,0)&gt;75),4,IF(AND(VLOOKUP(G191,Mark,5,0)&gt;=65),3,0)))))+ROUNDUP(SUM(L191:P191)*15%,0),"")</f>
        <v/>
      </c>
      <c r="BD191" s="201" t="str">
        <f>IFERROR(IF(G191="","",IF(K191="","",IF(AND(VLOOKUP(G191,Mark,5,0)&gt;85),5,IF(AND(VLOOKUP(G191,Mark,5,0)&gt;75),4,IF(AND(VLOOKUP(G191,Mark,5,0)&gt;=65),3,0)))))+ROUNDUP(SUM(Q191:U191)*15%,0),"")</f>
        <v/>
      </c>
      <c r="BE191" s="201" t="str">
        <f>IFERROR(IF(G191="","",IF(K191="","",IF(AND(VLOOKUP(G191,Mark,5,0)&gt;85),5,IF(AND(VLOOKUP(G191,Mark,5,0)&gt;75),4,IF(AND(VLOOKUP(G191,Mark,5,0)&gt;=65),3,0)))))+ROUNDUP(SUM(V191:Z191)*15%,0),"")</f>
        <v/>
      </c>
      <c r="BF191" s="201" t="str">
        <f>IFERROR(IF(G191="","",IF(K191="","",IF(AND(VLOOKUP(G191,Mark,5,0)&gt;85),5,IF(AND(VLOOKUP(G191,Mark,5,0)&gt;75),4,IF(AND(VLOOKUP(G191,Mark,5,0)&gt;=65),3,0)))))+ROUNDUP(SUM(AA191:AD191)*15%,0),"")</f>
        <v/>
      </c>
      <c r="BG191" s="201" t="str">
        <f t="shared" si="47"/>
        <v/>
      </c>
      <c r="BH191" s="201" t="str">
        <f t="shared" si="48"/>
        <v/>
      </c>
    </row>
    <row r="192" spans="1:60">
      <c r="A192" s="4">
        <v>186</v>
      </c>
      <c r="B192" s="30" t="str">
        <f t="shared" si="49"/>
        <v/>
      </c>
      <c r="C192" s="37" t="str">
        <f t="shared" si="50"/>
        <v/>
      </c>
      <c r="D192" s="38" t="str">
        <f t="shared" si="51"/>
        <v/>
      </c>
      <c r="E192" s="39" t="str">
        <f t="shared" si="52"/>
        <v/>
      </c>
      <c r="F192" s="39" t="str">
        <f t="shared" si="53"/>
        <v/>
      </c>
      <c r="G192" s="40" t="str">
        <f t="shared" si="54"/>
        <v/>
      </c>
      <c r="H192" s="120" t="str">
        <f t="shared" si="55"/>
        <v/>
      </c>
      <c r="I192" s="123"/>
      <c r="J192" s="124"/>
      <c r="K192" s="129" t="str">
        <f t="shared" si="45"/>
        <v/>
      </c>
      <c r="L192" s="51"/>
      <c r="M192" s="46"/>
      <c r="N192" s="46"/>
      <c r="O192" s="46"/>
      <c r="P192" s="46"/>
      <c r="Q192" s="56"/>
      <c r="R192" s="47"/>
      <c r="S192" s="47"/>
      <c r="T192" s="47"/>
      <c r="U192" s="47"/>
      <c r="V192" s="51"/>
      <c r="W192" s="46"/>
      <c r="X192" s="46"/>
      <c r="Y192" s="46"/>
      <c r="Z192" s="46"/>
      <c r="AA192" s="51"/>
      <c r="AB192" s="46"/>
      <c r="AC192" s="46"/>
      <c r="AD192" s="46"/>
      <c r="AE192" s="51"/>
      <c r="AF192" s="46"/>
      <c r="AG192" s="46"/>
      <c r="AH192" s="46"/>
      <c r="AI192" s="51"/>
      <c r="AJ192" s="46"/>
      <c r="AK192" s="46"/>
      <c r="AL192" s="46"/>
      <c r="AM192" s="1"/>
      <c r="AN192" s="1"/>
      <c r="AO192" s="1"/>
      <c r="AP192" s="1"/>
      <c r="AQ192" s="1"/>
      <c r="BB192" s="201" t="str">
        <f t="shared" si="46"/>
        <v/>
      </c>
      <c r="BC192" s="204" t="str">
        <f>IFERROR(IF(G192="","",IF(K192="","",IF(AND(VLOOKUP(G192,Mark,5,0)&gt;85),5,IF(AND(VLOOKUP(G192,Mark,5,0)&gt;75),4,IF(AND(VLOOKUP(G192,Mark,5,0)&gt;=65),3,0)))))+ROUNDUP(SUM(L192:P192)*15%,0),"")</f>
        <v/>
      </c>
      <c r="BD192" s="201" t="str">
        <f>IFERROR(IF(G192="","",IF(K192="","",IF(AND(VLOOKUP(G192,Mark,5,0)&gt;85),5,IF(AND(VLOOKUP(G192,Mark,5,0)&gt;75),4,IF(AND(VLOOKUP(G192,Mark,5,0)&gt;=65),3,0)))))+ROUNDUP(SUM(Q192:U192)*15%,0),"")</f>
        <v/>
      </c>
      <c r="BE192" s="201" t="str">
        <f>IFERROR(IF(G192="","",IF(K192="","",IF(AND(VLOOKUP(G192,Mark,5,0)&gt;85),5,IF(AND(VLOOKUP(G192,Mark,5,0)&gt;75),4,IF(AND(VLOOKUP(G192,Mark,5,0)&gt;=65),3,0)))))+ROUNDUP(SUM(V192:Z192)*15%,0),"")</f>
        <v/>
      </c>
      <c r="BF192" s="201" t="str">
        <f>IFERROR(IF(G192="","",IF(K192="","",IF(AND(VLOOKUP(G192,Mark,5,0)&gt;85),5,IF(AND(VLOOKUP(G192,Mark,5,0)&gt;75),4,IF(AND(VLOOKUP(G192,Mark,5,0)&gt;=65),3,0)))))+ROUNDUP(SUM(AA192:AD192)*15%,0),"")</f>
        <v/>
      </c>
      <c r="BG192" s="201" t="str">
        <f t="shared" si="47"/>
        <v/>
      </c>
      <c r="BH192" s="201" t="str">
        <f t="shared" si="48"/>
        <v/>
      </c>
    </row>
    <row r="193" spans="1:60">
      <c r="A193" s="4">
        <v>187</v>
      </c>
      <c r="B193" s="30" t="str">
        <f t="shared" si="49"/>
        <v/>
      </c>
      <c r="C193" s="37" t="str">
        <f t="shared" si="50"/>
        <v/>
      </c>
      <c r="D193" s="38" t="str">
        <f t="shared" si="51"/>
        <v/>
      </c>
      <c r="E193" s="39" t="str">
        <f t="shared" si="52"/>
        <v/>
      </c>
      <c r="F193" s="39" t="str">
        <f t="shared" si="53"/>
        <v/>
      </c>
      <c r="G193" s="40" t="str">
        <f t="shared" si="54"/>
        <v/>
      </c>
      <c r="H193" s="120" t="str">
        <f t="shared" si="55"/>
        <v/>
      </c>
      <c r="I193" s="123"/>
      <c r="J193" s="124"/>
      <c r="K193" s="129" t="str">
        <f t="shared" si="45"/>
        <v/>
      </c>
      <c r="L193" s="51"/>
      <c r="M193" s="46"/>
      <c r="N193" s="46"/>
      <c r="O193" s="46"/>
      <c r="P193" s="46"/>
      <c r="Q193" s="56"/>
      <c r="R193" s="47"/>
      <c r="S193" s="47"/>
      <c r="T193" s="47"/>
      <c r="U193" s="47"/>
      <c r="V193" s="51"/>
      <c r="W193" s="46"/>
      <c r="X193" s="46"/>
      <c r="Y193" s="46"/>
      <c r="Z193" s="46"/>
      <c r="AA193" s="51"/>
      <c r="AB193" s="46"/>
      <c r="AC193" s="46"/>
      <c r="AD193" s="46"/>
      <c r="AE193" s="51"/>
      <c r="AF193" s="46"/>
      <c r="AG193" s="46"/>
      <c r="AH193" s="46"/>
      <c r="AI193" s="51"/>
      <c r="AJ193" s="46"/>
      <c r="AK193" s="46"/>
      <c r="AL193" s="46"/>
      <c r="AM193" s="1"/>
      <c r="AN193" s="1"/>
      <c r="AO193" s="1"/>
      <c r="AP193" s="1"/>
      <c r="AQ193" s="1"/>
      <c r="BB193" s="201" t="str">
        <f t="shared" si="46"/>
        <v/>
      </c>
      <c r="BC193" s="204" t="str">
        <f>IFERROR(IF(G193="","",IF(K193="","",IF(AND(VLOOKUP(G193,Mark,5,0)&gt;85),5,IF(AND(VLOOKUP(G193,Mark,5,0)&gt;75),4,IF(AND(VLOOKUP(G193,Mark,5,0)&gt;=65),3,0)))))+ROUNDUP(SUM(L193:P193)*15%,0),"")</f>
        <v/>
      </c>
      <c r="BD193" s="201" t="str">
        <f>IFERROR(IF(G193="","",IF(K193="","",IF(AND(VLOOKUP(G193,Mark,5,0)&gt;85),5,IF(AND(VLOOKUP(G193,Mark,5,0)&gt;75),4,IF(AND(VLOOKUP(G193,Mark,5,0)&gt;=65),3,0)))))+ROUNDUP(SUM(Q193:U193)*15%,0),"")</f>
        <v/>
      </c>
      <c r="BE193" s="201" t="str">
        <f>IFERROR(IF(G193="","",IF(K193="","",IF(AND(VLOOKUP(G193,Mark,5,0)&gt;85),5,IF(AND(VLOOKUP(G193,Mark,5,0)&gt;75),4,IF(AND(VLOOKUP(G193,Mark,5,0)&gt;=65),3,0)))))+ROUNDUP(SUM(V193:Z193)*15%,0),"")</f>
        <v/>
      </c>
      <c r="BF193" s="201" t="str">
        <f>IFERROR(IF(G193="","",IF(K193="","",IF(AND(VLOOKUP(G193,Mark,5,0)&gt;85),5,IF(AND(VLOOKUP(G193,Mark,5,0)&gt;75),4,IF(AND(VLOOKUP(G193,Mark,5,0)&gt;=65),3,0)))))+ROUNDUP(SUM(AA193:AD193)*15%,0),"")</f>
        <v/>
      </c>
      <c r="BG193" s="201" t="str">
        <f t="shared" si="47"/>
        <v/>
      </c>
      <c r="BH193" s="201" t="str">
        <f t="shared" si="48"/>
        <v/>
      </c>
    </row>
    <row r="194" spans="1:60">
      <c r="A194" s="4">
        <v>188</v>
      </c>
      <c r="B194" s="30" t="str">
        <f t="shared" si="49"/>
        <v/>
      </c>
      <c r="C194" s="37" t="str">
        <f t="shared" si="50"/>
        <v/>
      </c>
      <c r="D194" s="38" t="str">
        <f t="shared" si="51"/>
        <v/>
      </c>
      <c r="E194" s="39" t="str">
        <f t="shared" si="52"/>
        <v/>
      </c>
      <c r="F194" s="39" t="str">
        <f t="shared" si="53"/>
        <v/>
      </c>
      <c r="G194" s="40" t="str">
        <f t="shared" si="54"/>
        <v/>
      </c>
      <c r="H194" s="120" t="str">
        <f t="shared" si="55"/>
        <v/>
      </c>
      <c r="I194" s="123"/>
      <c r="J194" s="124"/>
      <c r="K194" s="129" t="str">
        <f t="shared" si="45"/>
        <v/>
      </c>
      <c r="L194" s="51"/>
      <c r="M194" s="46"/>
      <c r="N194" s="46"/>
      <c r="O194" s="46"/>
      <c r="P194" s="46"/>
      <c r="Q194" s="56"/>
      <c r="R194" s="47"/>
      <c r="S194" s="47"/>
      <c r="T194" s="47"/>
      <c r="U194" s="47"/>
      <c r="V194" s="51"/>
      <c r="W194" s="46"/>
      <c r="X194" s="46"/>
      <c r="Y194" s="46"/>
      <c r="Z194" s="46"/>
      <c r="AA194" s="51"/>
      <c r="AB194" s="46"/>
      <c r="AC194" s="46"/>
      <c r="AD194" s="46"/>
      <c r="AE194" s="51"/>
      <c r="AF194" s="46"/>
      <c r="AG194" s="46"/>
      <c r="AH194" s="46"/>
      <c r="AI194" s="51"/>
      <c r="AJ194" s="46"/>
      <c r="AK194" s="46"/>
      <c r="AL194" s="46"/>
      <c r="AM194" s="1"/>
      <c r="AN194" s="1"/>
      <c r="AO194" s="1"/>
      <c r="AP194" s="1"/>
      <c r="AQ194" s="1"/>
      <c r="BB194" s="201" t="str">
        <f t="shared" si="46"/>
        <v/>
      </c>
      <c r="BC194" s="204" t="str">
        <f>IFERROR(IF(G194="","",IF(K194="","",IF(AND(VLOOKUP(G194,Mark,5,0)&gt;85),5,IF(AND(VLOOKUP(G194,Mark,5,0)&gt;75),4,IF(AND(VLOOKUP(G194,Mark,5,0)&gt;=65),3,0)))))+ROUNDUP(SUM(L194:P194)*15%,0),"")</f>
        <v/>
      </c>
      <c r="BD194" s="201" t="str">
        <f>IFERROR(IF(G194="","",IF(K194="","",IF(AND(VLOOKUP(G194,Mark,5,0)&gt;85),5,IF(AND(VLOOKUP(G194,Mark,5,0)&gt;75),4,IF(AND(VLOOKUP(G194,Mark,5,0)&gt;=65),3,0)))))+ROUNDUP(SUM(Q194:U194)*15%,0),"")</f>
        <v/>
      </c>
      <c r="BE194" s="201" t="str">
        <f>IFERROR(IF(G194="","",IF(K194="","",IF(AND(VLOOKUP(G194,Mark,5,0)&gt;85),5,IF(AND(VLOOKUP(G194,Mark,5,0)&gt;75),4,IF(AND(VLOOKUP(G194,Mark,5,0)&gt;=65),3,0)))))+ROUNDUP(SUM(V194:Z194)*15%,0),"")</f>
        <v/>
      </c>
      <c r="BF194" s="201" t="str">
        <f>IFERROR(IF(G194="","",IF(K194="","",IF(AND(VLOOKUP(G194,Mark,5,0)&gt;85),5,IF(AND(VLOOKUP(G194,Mark,5,0)&gt;75),4,IF(AND(VLOOKUP(G194,Mark,5,0)&gt;=65),3,0)))))+ROUNDUP(SUM(AA194:AD194)*15%,0),"")</f>
        <v/>
      </c>
      <c r="BG194" s="201" t="str">
        <f t="shared" si="47"/>
        <v/>
      </c>
      <c r="BH194" s="201" t="str">
        <f t="shared" si="48"/>
        <v/>
      </c>
    </row>
    <row r="195" spans="1:60">
      <c r="A195" s="4">
        <v>189</v>
      </c>
      <c r="B195" s="30" t="str">
        <f t="shared" si="49"/>
        <v/>
      </c>
      <c r="C195" s="37" t="str">
        <f t="shared" si="50"/>
        <v/>
      </c>
      <c r="D195" s="38" t="str">
        <f t="shared" si="51"/>
        <v/>
      </c>
      <c r="E195" s="39" t="str">
        <f t="shared" si="52"/>
        <v/>
      </c>
      <c r="F195" s="39" t="str">
        <f t="shared" si="53"/>
        <v/>
      </c>
      <c r="G195" s="40" t="str">
        <f t="shared" si="54"/>
        <v/>
      </c>
      <c r="H195" s="120" t="str">
        <f t="shared" si="55"/>
        <v/>
      </c>
      <c r="I195" s="123"/>
      <c r="J195" s="124"/>
      <c r="K195" s="129" t="str">
        <f t="shared" si="45"/>
        <v/>
      </c>
      <c r="L195" s="51"/>
      <c r="M195" s="46"/>
      <c r="N195" s="46"/>
      <c r="O195" s="46"/>
      <c r="P195" s="46"/>
      <c r="Q195" s="56"/>
      <c r="R195" s="47"/>
      <c r="S195" s="47"/>
      <c r="T195" s="47"/>
      <c r="U195" s="47"/>
      <c r="V195" s="51"/>
      <c r="W195" s="46"/>
      <c r="X195" s="46"/>
      <c r="Y195" s="46"/>
      <c r="Z195" s="46"/>
      <c r="AA195" s="51"/>
      <c r="AB195" s="46"/>
      <c r="AC195" s="46"/>
      <c r="AD195" s="46"/>
      <c r="AE195" s="51"/>
      <c r="AF195" s="46"/>
      <c r="AG195" s="46"/>
      <c r="AH195" s="46"/>
      <c r="AI195" s="51"/>
      <c r="AJ195" s="46"/>
      <c r="AK195" s="46"/>
      <c r="AL195" s="46"/>
      <c r="AM195" s="1"/>
      <c r="AN195" s="1"/>
      <c r="AO195" s="1"/>
      <c r="AP195" s="1"/>
      <c r="AQ195" s="1"/>
      <c r="BB195" s="201" t="str">
        <f t="shared" si="46"/>
        <v/>
      </c>
      <c r="BC195" s="204" t="str">
        <f>IFERROR(IF(G195="","",IF(K195="","",IF(AND(VLOOKUP(G195,Mark,5,0)&gt;85),5,IF(AND(VLOOKUP(G195,Mark,5,0)&gt;75),4,IF(AND(VLOOKUP(G195,Mark,5,0)&gt;=65),3,0)))))+ROUNDUP(SUM(L195:P195)*15%,0),"")</f>
        <v/>
      </c>
      <c r="BD195" s="201" t="str">
        <f>IFERROR(IF(G195="","",IF(K195="","",IF(AND(VLOOKUP(G195,Mark,5,0)&gt;85),5,IF(AND(VLOOKUP(G195,Mark,5,0)&gt;75),4,IF(AND(VLOOKUP(G195,Mark,5,0)&gt;=65),3,0)))))+ROUNDUP(SUM(Q195:U195)*15%,0),"")</f>
        <v/>
      </c>
      <c r="BE195" s="201" t="str">
        <f>IFERROR(IF(G195="","",IF(K195="","",IF(AND(VLOOKUP(G195,Mark,5,0)&gt;85),5,IF(AND(VLOOKUP(G195,Mark,5,0)&gt;75),4,IF(AND(VLOOKUP(G195,Mark,5,0)&gt;=65),3,0)))))+ROUNDUP(SUM(V195:Z195)*15%,0),"")</f>
        <v/>
      </c>
      <c r="BF195" s="201" t="str">
        <f>IFERROR(IF(G195="","",IF(K195="","",IF(AND(VLOOKUP(G195,Mark,5,0)&gt;85),5,IF(AND(VLOOKUP(G195,Mark,5,0)&gt;75),4,IF(AND(VLOOKUP(G195,Mark,5,0)&gt;=65),3,0)))))+ROUNDUP(SUM(AA195:AD195)*15%,0),"")</f>
        <v/>
      </c>
      <c r="BG195" s="201" t="str">
        <f t="shared" si="47"/>
        <v/>
      </c>
      <c r="BH195" s="201" t="str">
        <f t="shared" si="48"/>
        <v/>
      </c>
    </row>
    <row r="196" spans="1:60">
      <c r="A196" s="4">
        <v>190</v>
      </c>
      <c r="B196" s="30" t="str">
        <f t="shared" si="49"/>
        <v/>
      </c>
      <c r="C196" s="37" t="str">
        <f t="shared" si="50"/>
        <v/>
      </c>
      <c r="D196" s="38" t="str">
        <f t="shared" si="51"/>
        <v/>
      </c>
      <c r="E196" s="39" t="str">
        <f t="shared" si="52"/>
        <v/>
      </c>
      <c r="F196" s="39" t="str">
        <f t="shared" si="53"/>
        <v/>
      </c>
      <c r="G196" s="40" t="str">
        <f t="shared" si="54"/>
        <v/>
      </c>
      <c r="H196" s="120" t="str">
        <f t="shared" si="55"/>
        <v/>
      </c>
      <c r="I196" s="123"/>
      <c r="J196" s="124"/>
      <c r="K196" s="129" t="str">
        <f t="shared" si="45"/>
        <v/>
      </c>
      <c r="L196" s="51"/>
      <c r="M196" s="46"/>
      <c r="N196" s="46"/>
      <c r="O196" s="46"/>
      <c r="P196" s="46"/>
      <c r="Q196" s="56"/>
      <c r="R196" s="47"/>
      <c r="S196" s="47"/>
      <c r="T196" s="47"/>
      <c r="U196" s="47"/>
      <c r="V196" s="51"/>
      <c r="W196" s="46"/>
      <c r="X196" s="46"/>
      <c r="Y196" s="46"/>
      <c r="Z196" s="46"/>
      <c r="AA196" s="51"/>
      <c r="AB196" s="46"/>
      <c r="AC196" s="46"/>
      <c r="AD196" s="46"/>
      <c r="AE196" s="51"/>
      <c r="AF196" s="46"/>
      <c r="AG196" s="46"/>
      <c r="AH196" s="46"/>
      <c r="AI196" s="51"/>
      <c r="AJ196" s="46"/>
      <c r="AK196" s="46"/>
      <c r="AL196" s="46"/>
      <c r="AM196" s="1"/>
      <c r="AN196" s="1"/>
      <c r="AO196" s="1"/>
      <c r="AP196" s="1"/>
      <c r="AQ196" s="1"/>
      <c r="BB196" s="201" t="str">
        <f t="shared" si="46"/>
        <v/>
      </c>
      <c r="BC196" s="204" t="str">
        <f>IFERROR(IF(G196="","",IF(K196="","",IF(AND(VLOOKUP(G196,Mark,5,0)&gt;85),5,IF(AND(VLOOKUP(G196,Mark,5,0)&gt;75),4,IF(AND(VLOOKUP(G196,Mark,5,0)&gt;=65),3,0)))))+ROUNDUP(SUM(L196:P196)*15%,0),"")</f>
        <v/>
      </c>
      <c r="BD196" s="201" t="str">
        <f>IFERROR(IF(G196="","",IF(K196="","",IF(AND(VLOOKUP(G196,Mark,5,0)&gt;85),5,IF(AND(VLOOKUP(G196,Mark,5,0)&gt;75),4,IF(AND(VLOOKUP(G196,Mark,5,0)&gt;=65),3,0)))))+ROUNDUP(SUM(Q196:U196)*15%,0),"")</f>
        <v/>
      </c>
      <c r="BE196" s="201" t="str">
        <f>IFERROR(IF(G196="","",IF(K196="","",IF(AND(VLOOKUP(G196,Mark,5,0)&gt;85),5,IF(AND(VLOOKUP(G196,Mark,5,0)&gt;75),4,IF(AND(VLOOKUP(G196,Mark,5,0)&gt;=65),3,0)))))+ROUNDUP(SUM(V196:Z196)*15%,0),"")</f>
        <v/>
      </c>
      <c r="BF196" s="201" t="str">
        <f>IFERROR(IF(G196="","",IF(K196="","",IF(AND(VLOOKUP(G196,Mark,5,0)&gt;85),5,IF(AND(VLOOKUP(G196,Mark,5,0)&gt;75),4,IF(AND(VLOOKUP(G196,Mark,5,0)&gt;=65),3,0)))))+ROUNDUP(SUM(AA196:AD196)*15%,0),"")</f>
        <v/>
      </c>
      <c r="BG196" s="201" t="str">
        <f t="shared" si="47"/>
        <v/>
      </c>
      <c r="BH196" s="201" t="str">
        <f t="shared" si="48"/>
        <v/>
      </c>
    </row>
    <row r="197" spans="1:60">
      <c r="A197" s="4">
        <v>191</v>
      </c>
      <c r="B197" s="30" t="str">
        <f t="shared" si="49"/>
        <v/>
      </c>
      <c r="C197" s="37" t="str">
        <f t="shared" si="50"/>
        <v/>
      </c>
      <c r="D197" s="38" t="str">
        <f t="shared" si="51"/>
        <v/>
      </c>
      <c r="E197" s="39" t="str">
        <f t="shared" si="52"/>
        <v/>
      </c>
      <c r="F197" s="39" t="str">
        <f t="shared" si="53"/>
        <v/>
      </c>
      <c r="G197" s="40" t="str">
        <f t="shared" si="54"/>
        <v/>
      </c>
      <c r="H197" s="120" t="str">
        <f t="shared" si="55"/>
        <v/>
      </c>
      <c r="I197" s="123"/>
      <c r="J197" s="124"/>
      <c r="K197" s="129" t="str">
        <f t="shared" si="45"/>
        <v/>
      </c>
      <c r="L197" s="51"/>
      <c r="M197" s="46"/>
      <c r="N197" s="46"/>
      <c r="O197" s="46"/>
      <c r="P197" s="46"/>
      <c r="Q197" s="56"/>
      <c r="R197" s="47"/>
      <c r="S197" s="47"/>
      <c r="T197" s="47"/>
      <c r="U197" s="47"/>
      <c r="V197" s="51"/>
      <c r="W197" s="46"/>
      <c r="X197" s="46"/>
      <c r="Y197" s="46"/>
      <c r="Z197" s="46"/>
      <c r="AA197" s="51"/>
      <c r="AB197" s="46"/>
      <c r="AC197" s="46"/>
      <c r="AD197" s="46"/>
      <c r="AE197" s="51"/>
      <c r="AF197" s="46"/>
      <c r="AG197" s="46"/>
      <c r="AH197" s="46"/>
      <c r="AI197" s="51"/>
      <c r="AJ197" s="46"/>
      <c r="AK197" s="46"/>
      <c r="AL197" s="46"/>
      <c r="AM197" s="1"/>
      <c r="AN197" s="1"/>
      <c r="AO197" s="1"/>
      <c r="AP197" s="1"/>
      <c r="AQ197" s="1"/>
      <c r="BB197" s="201" t="str">
        <f t="shared" si="46"/>
        <v/>
      </c>
      <c r="BC197" s="204" t="str">
        <f>IFERROR(IF(G197="","",IF(K197="","",IF(AND(VLOOKUP(G197,Mark,5,0)&gt;85),5,IF(AND(VLOOKUP(G197,Mark,5,0)&gt;75),4,IF(AND(VLOOKUP(G197,Mark,5,0)&gt;=65),3,0)))))+ROUNDUP(SUM(L197:P197)*15%,0),"")</f>
        <v/>
      </c>
      <c r="BD197" s="201" t="str">
        <f>IFERROR(IF(G197="","",IF(K197="","",IF(AND(VLOOKUP(G197,Mark,5,0)&gt;85),5,IF(AND(VLOOKUP(G197,Mark,5,0)&gt;75),4,IF(AND(VLOOKUP(G197,Mark,5,0)&gt;=65),3,0)))))+ROUNDUP(SUM(Q197:U197)*15%,0),"")</f>
        <v/>
      </c>
      <c r="BE197" s="201" t="str">
        <f>IFERROR(IF(G197="","",IF(K197="","",IF(AND(VLOOKUP(G197,Mark,5,0)&gt;85),5,IF(AND(VLOOKUP(G197,Mark,5,0)&gt;75),4,IF(AND(VLOOKUP(G197,Mark,5,0)&gt;=65),3,0)))))+ROUNDUP(SUM(V197:Z197)*15%,0),"")</f>
        <v/>
      </c>
      <c r="BF197" s="201" t="str">
        <f>IFERROR(IF(G197="","",IF(K197="","",IF(AND(VLOOKUP(G197,Mark,5,0)&gt;85),5,IF(AND(VLOOKUP(G197,Mark,5,0)&gt;75),4,IF(AND(VLOOKUP(G197,Mark,5,0)&gt;=65),3,0)))))+ROUNDUP(SUM(AA197:AD197)*15%,0),"")</f>
        <v/>
      </c>
      <c r="BG197" s="201" t="str">
        <f t="shared" si="47"/>
        <v/>
      </c>
      <c r="BH197" s="201" t="str">
        <f t="shared" si="48"/>
        <v/>
      </c>
    </row>
    <row r="198" spans="1:60">
      <c r="A198" s="4">
        <v>192</v>
      </c>
      <c r="B198" s="30" t="str">
        <f t="shared" si="49"/>
        <v/>
      </c>
      <c r="C198" s="37" t="str">
        <f t="shared" si="50"/>
        <v/>
      </c>
      <c r="D198" s="38" t="str">
        <f t="shared" si="51"/>
        <v/>
      </c>
      <c r="E198" s="39" t="str">
        <f t="shared" si="52"/>
        <v/>
      </c>
      <c r="F198" s="39" t="str">
        <f t="shared" si="53"/>
        <v/>
      </c>
      <c r="G198" s="40" t="str">
        <f t="shared" si="54"/>
        <v/>
      </c>
      <c r="H198" s="120" t="str">
        <f t="shared" si="55"/>
        <v/>
      </c>
      <c r="I198" s="123"/>
      <c r="J198" s="124"/>
      <c r="K198" s="129" t="str">
        <f t="shared" si="45"/>
        <v/>
      </c>
      <c r="L198" s="51"/>
      <c r="M198" s="46"/>
      <c r="N198" s="46"/>
      <c r="O198" s="46"/>
      <c r="P198" s="46"/>
      <c r="Q198" s="56"/>
      <c r="R198" s="47"/>
      <c r="S198" s="47"/>
      <c r="T198" s="47"/>
      <c r="U198" s="47"/>
      <c r="V198" s="51"/>
      <c r="W198" s="46"/>
      <c r="X198" s="46"/>
      <c r="Y198" s="46"/>
      <c r="Z198" s="46"/>
      <c r="AA198" s="51"/>
      <c r="AB198" s="46"/>
      <c r="AC198" s="46"/>
      <c r="AD198" s="46"/>
      <c r="AE198" s="51"/>
      <c r="AF198" s="46"/>
      <c r="AG198" s="46"/>
      <c r="AH198" s="46"/>
      <c r="AI198" s="51"/>
      <c r="AJ198" s="46"/>
      <c r="AK198" s="46"/>
      <c r="AL198" s="46"/>
      <c r="AM198" s="1"/>
      <c r="AN198" s="1"/>
      <c r="AO198" s="1"/>
      <c r="AP198" s="1"/>
      <c r="AQ198" s="1"/>
      <c r="BB198" s="201" t="str">
        <f t="shared" si="46"/>
        <v/>
      </c>
      <c r="BC198" s="204" t="str">
        <f>IFERROR(IF(G198="","",IF(K198="","",IF(AND(VLOOKUP(G198,Mark,5,0)&gt;85),5,IF(AND(VLOOKUP(G198,Mark,5,0)&gt;75),4,IF(AND(VLOOKUP(G198,Mark,5,0)&gt;=65),3,0)))))+ROUNDUP(SUM(L198:P198)*15%,0),"")</f>
        <v/>
      </c>
      <c r="BD198" s="201" t="str">
        <f>IFERROR(IF(G198="","",IF(K198="","",IF(AND(VLOOKUP(G198,Mark,5,0)&gt;85),5,IF(AND(VLOOKUP(G198,Mark,5,0)&gt;75),4,IF(AND(VLOOKUP(G198,Mark,5,0)&gt;=65),3,0)))))+ROUNDUP(SUM(Q198:U198)*15%,0),"")</f>
        <v/>
      </c>
      <c r="BE198" s="201" t="str">
        <f>IFERROR(IF(G198="","",IF(K198="","",IF(AND(VLOOKUP(G198,Mark,5,0)&gt;85),5,IF(AND(VLOOKUP(G198,Mark,5,0)&gt;75),4,IF(AND(VLOOKUP(G198,Mark,5,0)&gt;=65),3,0)))))+ROUNDUP(SUM(V198:Z198)*15%,0),"")</f>
        <v/>
      </c>
      <c r="BF198" s="201" t="str">
        <f>IFERROR(IF(G198="","",IF(K198="","",IF(AND(VLOOKUP(G198,Mark,5,0)&gt;85),5,IF(AND(VLOOKUP(G198,Mark,5,0)&gt;75),4,IF(AND(VLOOKUP(G198,Mark,5,0)&gt;=65),3,0)))))+ROUNDUP(SUM(AA198:AD198)*15%,0),"")</f>
        <v/>
      </c>
      <c r="BG198" s="201" t="str">
        <f t="shared" si="47"/>
        <v/>
      </c>
      <c r="BH198" s="201" t="str">
        <f t="shared" si="48"/>
        <v/>
      </c>
    </row>
    <row r="199" spans="1:60">
      <c r="A199" s="4">
        <v>193</v>
      </c>
      <c r="B199" s="30" t="str">
        <f t="shared" si="49"/>
        <v/>
      </c>
      <c r="C199" s="37" t="str">
        <f t="shared" si="50"/>
        <v/>
      </c>
      <c r="D199" s="38" t="str">
        <f t="shared" si="51"/>
        <v/>
      </c>
      <c r="E199" s="39" t="str">
        <f t="shared" si="52"/>
        <v/>
      </c>
      <c r="F199" s="39" t="str">
        <f t="shared" si="53"/>
        <v/>
      </c>
      <c r="G199" s="40" t="str">
        <f t="shared" si="54"/>
        <v/>
      </c>
      <c r="H199" s="120" t="str">
        <f t="shared" si="55"/>
        <v/>
      </c>
      <c r="I199" s="123"/>
      <c r="J199" s="124"/>
      <c r="K199" s="129" t="str">
        <f t="shared" si="45"/>
        <v/>
      </c>
      <c r="L199" s="51"/>
      <c r="M199" s="46"/>
      <c r="N199" s="46"/>
      <c r="O199" s="46"/>
      <c r="P199" s="46"/>
      <c r="Q199" s="56"/>
      <c r="R199" s="47"/>
      <c r="S199" s="47"/>
      <c r="T199" s="47"/>
      <c r="U199" s="47"/>
      <c r="V199" s="51"/>
      <c r="W199" s="46"/>
      <c r="X199" s="46"/>
      <c r="Y199" s="46"/>
      <c r="Z199" s="46"/>
      <c r="AA199" s="51"/>
      <c r="AB199" s="46"/>
      <c r="AC199" s="46"/>
      <c r="AD199" s="46"/>
      <c r="AE199" s="51"/>
      <c r="AF199" s="46"/>
      <c r="AG199" s="46"/>
      <c r="AH199" s="46"/>
      <c r="AI199" s="51"/>
      <c r="AJ199" s="46"/>
      <c r="AK199" s="46"/>
      <c r="AL199" s="46"/>
      <c r="AM199" s="1"/>
      <c r="AN199" s="1"/>
      <c r="AO199" s="1"/>
      <c r="AP199" s="1"/>
      <c r="AQ199" s="1"/>
      <c r="BB199" s="201" t="str">
        <f t="shared" si="46"/>
        <v/>
      </c>
      <c r="BC199" s="204" t="str">
        <f>IFERROR(IF(G199="","",IF(K199="","",IF(AND(VLOOKUP(G199,Mark,5,0)&gt;85),5,IF(AND(VLOOKUP(G199,Mark,5,0)&gt;75),4,IF(AND(VLOOKUP(G199,Mark,5,0)&gt;=65),3,0)))))+ROUNDUP(SUM(L199:P199)*15%,0),"")</f>
        <v/>
      </c>
      <c r="BD199" s="201" t="str">
        <f>IFERROR(IF(G199="","",IF(K199="","",IF(AND(VLOOKUP(G199,Mark,5,0)&gt;85),5,IF(AND(VLOOKUP(G199,Mark,5,0)&gt;75),4,IF(AND(VLOOKUP(G199,Mark,5,0)&gt;=65),3,0)))))+ROUNDUP(SUM(Q199:U199)*15%,0),"")</f>
        <v/>
      </c>
      <c r="BE199" s="201" t="str">
        <f>IFERROR(IF(G199="","",IF(K199="","",IF(AND(VLOOKUP(G199,Mark,5,0)&gt;85),5,IF(AND(VLOOKUP(G199,Mark,5,0)&gt;75),4,IF(AND(VLOOKUP(G199,Mark,5,0)&gt;=65),3,0)))))+ROUNDUP(SUM(V199:Z199)*15%,0),"")</f>
        <v/>
      </c>
      <c r="BF199" s="201" t="str">
        <f>IFERROR(IF(G199="","",IF(K199="","",IF(AND(VLOOKUP(G199,Mark,5,0)&gt;85),5,IF(AND(VLOOKUP(G199,Mark,5,0)&gt;75),4,IF(AND(VLOOKUP(G199,Mark,5,0)&gt;=65),3,0)))))+ROUNDUP(SUM(AA199:AD199)*15%,0),"")</f>
        <v/>
      </c>
      <c r="BG199" s="201" t="str">
        <f t="shared" si="47"/>
        <v/>
      </c>
      <c r="BH199" s="201" t="str">
        <f t="shared" si="48"/>
        <v/>
      </c>
    </row>
    <row r="200" spans="1:60">
      <c r="A200" s="4">
        <v>194</v>
      </c>
      <c r="B200" s="30" t="str">
        <f t="shared" si="49"/>
        <v/>
      </c>
      <c r="C200" s="37" t="str">
        <f t="shared" si="50"/>
        <v/>
      </c>
      <c r="D200" s="38" t="str">
        <f t="shared" si="51"/>
        <v/>
      </c>
      <c r="E200" s="39" t="str">
        <f t="shared" si="52"/>
        <v/>
      </c>
      <c r="F200" s="39" t="str">
        <f t="shared" si="53"/>
        <v/>
      </c>
      <c r="G200" s="40" t="str">
        <f t="shared" si="54"/>
        <v/>
      </c>
      <c r="H200" s="120" t="str">
        <f t="shared" si="55"/>
        <v/>
      </c>
      <c r="I200" s="123"/>
      <c r="J200" s="124"/>
      <c r="K200" s="129" t="str">
        <f t="shared" ref="K200:K263" si="56">IFERROR(IF(I200="","",IF(J200="","",SUM(J200/I200*100,0))),"")</f>
        <v/>
      </c>
      <c r="L200" s="51"/>
      <c r="M200" s="46"/>
      <c r="N200" s="46"/>
      <c r="O200" s="46"/>
      <c r="P200" s="46"/>
      <c r="Q200" s="56"/>
      <c r="R200" s="47"/>
      <c r="S200" s="47"/>
      <c r="T200" s="47"/>
      <c r="U200" s="47"/>
      <c r="V200" s="51"/>
      <c r="W200" s="46"/>
      <c r="X200" s="46"/>
      <c r="Y200" s="46"/>
      <c r="Z200" s="46"/>
      <c r="AA200" s="51"/>
      <c r="AB200" s="46"/>
      <c r="AC200" s="46"/>
      <c r="AD200" s="46"/>
      <c r="AE200" s="51"/>
      <c r="AF200" s="46"/>
      <c r="AG200" s="46"/>
      <c r="AH200" s="46"/>
      <c r="AI200" s="51"/>
      <c r="AJ200" s="46"/>
      <c r="AK200" s="46"/>
      <c r="AL200" s="46"/>
      <c r="AM200" s="1"/>
      <c r="AN200" s="1"/>
      <c r="AO200" s="1"/>
      <c r="AP200" s="1"/>
      <c r="AQ200" s="1"/>
      <c r="BB200" s="201" t="str">
        <f t="shared" ref="BB200:BB263" si="57">G200</f>
        <v/>
      </c>
      <c r="BC200" s="204" t="str">
        <f>IFERROR(IF(G200="","",IF(K200="","",IF(AND(VLOOKUP(G200,Mark,5,0)&gt;85),5,IF(AND(VLOOKUP(G200,Mark,5,0)&gt;75),4,IF(AND(VLOOKUP(G200,Mark,5,0)&gt;=65),3,0)))))+ROUNDUP(SUM(L200:P200)*15%,0),"")</f>
        <v/>
      </c>
      <c r="BD200" s="201" t="str">
        <f>IFERROR(IF(G200="","",IF(K200="","",IF(AND(VLOOKUP(G200,Mark,5,0)&gt;85),5,IF(AND(VLOOKUP(G200,Mark,5,0)&gt;75),4,IF(AND(VLOOKUP(G200,Mark,5,0)&gt;=65),3,0)))))+ROUNDUP(SUM(Q200:U200)*15%,0),"")</f>
        <v/>
      </c>
      <c r="BE200" s="201" t="str">
        <f>IFERROR(IF(G200="","",IF(K200="","",IF(AND(VLOOKUP(G200,Mark,5,0)&gt;85),5,IF(AND(VLOOKUP(G200,Mark,5,0)&gt;75),4,IF(AND(VLOOKUP(G200,Mark,5,0)&gt;=65),3,0)))))+ROUNDUP(SUM(V200:Z200)*15%,0),"")</f>
        <v/>
      </c>
      <c r="BF200" s="201" t="str">
        <f>IFERROR(IF(G200="","",IF(K200="","",IF(AND(VLOOKUP(G200,Mark,5,0)&gt;85),5,IF(AND(VLOOKUP(G200,Mark,5,0)&gt;75),4,IF(AND(VLOOKUP(G200,Mark,5,0)&gt;=65),3,0)))))+ROUNDUP(SUM(AA200:AD200)*15%,0),"")</f>
        <v/>
      </c>
      <c r="BG200" s="201" t="str">
        <f t="shared" ref="BG200:BG263" si="58">IFERROR(IF(G200="","",IF(K200="","",IF(AND(VLOOKUP(G200,Mark,5,0)&gt;85),5,IF(AND(VLOOKUP(G200,Mark,5,0)&gt;75),4,IF(AND(VLOOKUP(G200,Mark,5,0)&gt;=65),3,0)))))+ROUNDUP(SUM(AE200:AH200)*15%,0),"")</f>
        <v/>
      </c>
      <c r="BH200" s="201" t="str">
        <f t="shared" ref="BH200:BH263" si="59">IFERROR(IF(G200="","",IF(K200="","",IF(AND(VLOOKUP(G200,Mark,5,0)&gt;85),5,IF(AND(VLOOKUP(G200,Mark,5,0)&gt;75),4,IF(AND(VLOOKUP(G200,Mark,5,0)&gt;=65),3,0)))))+ROUNDUP(SUM(AI200:AL200)*15%,0),"")</f>
        <v/>
      </c>
    </row>
    <row r="201" spans="1:60">
      <c r="A201" s="4">
        <v>195</v>
      </c>
      <c r="B201" s="30" t="str">
        <f t="shared" si="49"/>
        <v/>
      </c>
      <c r="C201" s="37" t="str">
        <f t="shared" si="50"/>
        <v/>
      </c>
      <c r="D201" s="38" t="str">
        <f t="shared" si="51"/>
        <v/>
      </c>
      <c r="E201" s="39" t="str">
        <f t="shared" si="52"/>
        <v/>
      </c>
      <c r="F201" s="39" t="str">
        <f t="shared" si="53"/>
        <v/>
      </c>
      <c r="G201" s="40" t="str">
        <f t="shared" si="54"/>
        <v/>
      </c>
      <c r="H201" s="120" t="str">
        <f t="shared" si="55"/>
        <v/>
      </c>
      <c r="I201" s="123"/>
      <c r="J201" s="124"/>
      <c r="K201" s="129" t="str">
        <f t="shared" si="56"/>
        <v/>
      </c>
      <c r="L201" s="51"/>
      <c r="M201" s="46"/>
      <c r="N201" s="46"/>
      <c r="O201" s="46"/>
      <c r="P201" s="46"/>
      <c r="Q201" s="56"/>
      <c r="R201" s="47"/>
      <c r="S201" s="47"/>
      <c r="T201" s="47"/>
      <c r="U201" s="47"/>
      <c r="V201" s="51"/>
      <c r="W201" s="46"/>
      <c r="X201" s="46"/>
      <c r="Y201" s="46"/>
      <c r="Z201" s="46"/>
      <c r="AA201" s="51"/>
      <c r="AB201" s="46"/>
      <c r="AC201" s="46"/>
      <c r="AD201" s="46"/>
      <c r="AE201" s="51"/>
      <c r="AF201" s="46"/>
      <c r="AG201" s="46"/>
      <c r="AH201" s="46"/>
      <c r="AI201" s="51"/>
      <c r="AJ201" s="46"/>
      <c r="AK201" s="46"/>
      <c r="AL201" s="46"/>
      <c r="AM201" s="1"/>
      <c r="AN201" s="1"/>
      <c r="AO201" s="1"/>
      <c r="AP201" s="1"/>
      <c r="AQ201" s="1"/>
      <c r="BB201" s="201" t="str">
        <f t="shared" si="57"/>
        <v/>
      </c>
      <c r="BC201" s="204" t="str">
        <f>IFERROR(IF(G201="","",IF(K201="","",IF(AND(VLOOKUP(G201,Mark,5,0)&gt;85),5,IF(AND(VLOOKUP(G201,Mark,5,0)&gt;75),4,IF(AND(VLOOKUP(G201,Mark,5,0)&gt;=65),3,0)))))+ROUNDUP(SUM(L201:P201)*15%,0),"")</f>
        <v/>
      </c>
      <c r="BD201" s="201" t="str">
        <f>IFERROR(IF(G201="","",IF(K201="","",IF(AND(VLOOKUP(G201,Mark,5,0)&gt;85),5,IF(AND(VLOOKUP(G201,Mark,5,0)&gt;75),4,IF(AND(VLOOKUP(G201,Mark,5,0)&gt;=65),3,0)))))+ROUNDUP(SUM(Q201:U201)*15%,0),"")</f>
        <v/>
      </c>
      <c r="BE201" s="201" t="str">
        <f>IFERROR(IF(G201="","",IF(K201="","",IF(AND(VLOOKUP(G201,Mark,5,0)&gt;85),5,IF(AND(VLOOKUP(G201,Mark,5,0)&gt;75),4,IF(AND(VLOOKUP(G201,Mark,5,0)&gt;=65),3,0)))))+ROUNDUP(SUM(V201:Z201)*15%,0),"")</f>
        <v/>
      </c>
      <c r="BF201" s="201" t="str">
        <f>IFERROR(IF(G201="","",IF(K201="","",IF(AND(VLOOKUP(G201,Mark,5,0)&gt;85),5,IF(AND(VLOOKUP(G201,Mark,5,0)&gt;75),4,IF(AND(VLOOKUP(G201,Mark,5,0)&gt;=65),3,0)))))+ROUNDUP(SUM(AA201:AD201)*15%,0),"")</f>
        <v/>
      </c>
      <c r="BG201" s="201" t="str">
        <f t="shared" si="58"/>
        <v/>
      </c>
      <c r="BH201" s="201" t="str">
        <f t="shared" si="59"/>
        <v/>
      </c>
    </row>
    <row r="202" spans="1:60">
      <c r="A202" s="4">
        <v>196</v>
      </c>
      <c r="B202" s="30" t="str">
        <f t="shared" si="49"/>
        <v/>
      </c>
      <c r="C202" s="37" t="str">
        <f t="shared" si="50"/>
        <v/>
      </c>
      <c r="D202" s="38" t="str">
        <f t="shared" si="51"/>
        <v/>
      </c>
      <c r="E202" s="39" t="str">
        <f t="shared" si="52"/>
        <v/>
      </c>
      <c r="F202" s="39" t="str">
        <f t="shared" si="53"/>
        <v/>
      </c>
      <c r="G202" s="40" t="str">
        <f t="shared" si="54"/>
        <v/>
      </c>
      <c r="H202" s="120" t="str">
        <f t="shared" si="55"/>
        <v/>
      </c>
      <c r="I202" s="123"/>
      <c r="J202" s="124"/>
      <c r="K202" s="129" t="str">
        <f t="shared" si="56"/>
        <v/>
      </c>
      <c r="L202" s="51"/>
      <c r="M202" s="46"/>
      <c r="N202" s="46"/>
      <c r="O202" s="46"/>
      <c r="P202" s="46"/>
      <c r="Q202" s="56"/>
      <c r="R202" s="47"/>
      <c r="S202" s="47"/>
      <c r="T202" s="47"/>
      <c r="U202" s="47"/>
      <c r="V202" s="51"/>
      <c r="W202" s="46"/>
      <c r="X202" s="46"/>
      <c r="Y202" s="46"/>
      <c r="Z202" s="46"/>
      <c r="AA202" s="51"/>
      <c r="AB202" s="46"/>
      <c r="AC202" s="46"/>
      <c r="AD202" s="46"/>
      <c r="AE202" s="51"/>
      <c r="AF202" s="46"/>
      <c r="AG202" s="46"/>
      <c r="AH202" s="46"/>
      <c r="AI202" s="51"/>
      <c r="AJ202" s="46"/>
      <c r="AK202" s="46"/>
      <c r="AL202" s="46"/>
      <c r="AM202" s="1"/>
      <c r="AN202" s="1"/>
      <c r="AO202" s="1"/>
      <c r="AP202" s="1"/>
      <c r="AQ202" s="1"/>
      <c r="BB202" s="201" t="str">
        <f t="shared" si="57"/>
        <v/>
      </c>
      <c r="BC202" s="204" t="str">
        <f>IFERROR(IF(G202="","",IF(K202="","",IF(AND(VLOOKUP(G202,Mark,5,0)&gt;85),5,IF(AND(VLOOKUP(G202,Mark,5,0)&gt;75),4,IF(AND(VLOOKUP(G202,Mark,5,0)&gt;=65),3,0)))))+ROUNDUP(SUM(L202:P202)*15%,0),"")</f>
        <v/>
      </c>
      <c r="BD202" s="201" t="str">
        <f>IFERROR(IF(G202="","",IF(K202="","",IF(AND(VLOOKUP(G202,Mark,5,0)&gt;85),5,IF(AND(VLOOKUP(G202,Mark,5,0)&gt;75),4,IF(AND(VLOOKUP(G202,Mark,5,0)&gt;=65),3,0)))))+ROUNDUP(SUM(Q202:U202)*15%,0),"")</f>
        <v/>
      </c>
      <c r="BE202" s="201" t="str">
        <f>IFERROR(IF(G202="","",IF(K202="","",IF(AND(VLOOKUP(G202,Mark,5,0)&gt;85),5,IF(AND(VLOOKUP(G202,Mark,5,0)&gt;75),4,IF(AND(VLOOKUP(G202,Mark,5,0)&gt;=65),3,0)))))+ROUNDUP(SUM(V202:Z202)*15%,0),"")</f>
        <v/>
      </c>
      <c r="BF202" s="201" t="str">
        <f>IFERROR(IF(G202="","",IF(K202="","",IF(AND(VLOOKUP(G202,Mark,5,0)&gt;85),5,IF(AND(VLOOKUP(G202,Mark,5,0)&gt;75),4,IF(AND(VLOOKUP(G202,Mark,5,0)&gt;=65),3,0)))))+ROUNDUP(SUM(AA202:AD202)*15%,0),"")</f>
        <v/>
      </c>
      <c r="BG202" s="201" t="str">
        <f t="shared" si="58"/>
        <v/>
      </c>
      <c r="BH202" s="201" t="str">
        <f t="shared" si="59"/>
        <v/>
      </c>
    </row>
    <row r="203" spans="1:60">
      <c r="A203" s="4">
        <v>197</v>
      </c>
      <c r="B203" s="30" t="str">
        <f t="shared" si="49"/>
        <v/>
      </c>
      <c r="C203" s="37" t="str">
        <f t="shared" si="50"/>
        <v/>
      </c>
      <c r="D203" s="38" t="str">
        <f t="shared" si="51"/>
        <v/>
      </c>
      <c r="E203" s="39" t="str">
        <f t="shared" si="52"/>
        <v/>
      </c>
      <c r="F203" s="39" t="str">
        <f t="shared" si="53"/>
        <v/>
      </c>
      <c r="G203" s="40" t="str">
        <f t="shared" si="54"/>
        <v/>
      </c>
      <c r="H203" s="120" t="str">
        <f t="shared" si="55"/>
        <v/>
      </c>
      <c r="I203" s="123"/>
      <c r="J203" s="124"/>
      <c r="K203" s="129" t="str">
        <f t="shared" si="56"/>
        <v/>
      </c>
      <c r="L203" s="51"/>
      <c r="M203" s="46"/>
      <c r="N203" s="46"/>
      <c r="O203" s="46"/>
      <c r="P203" s="46"/>
      <c r="Q203" s="56"/>
      <c r="R203" s="47"/>
      <c r="S203" s="47"/>
      <c r="T203" s="47"/>
      <c r="U203" s="47"/>
      <c r="V203" s="51"/>
      <c r="W203" s="46"/>
      <c r="X203" s="46"/>
      <c r="Y203" s="46"/>
      <c r="Z203" s="46"/>
      <c r="AA203" s="51"/>
      <c r="AB203" s="46"/>
      <c r="AC203" s="46"/>
      <c r="AD203" s="46"/>
      <c r="AE203" s="51"/>
      <c r="AF203" s="46"/>
      <c r="AG203" s="46"/>
      <c r="AH203" s="46"/>
      <c r="AI203" s="51"/>
      <c r="AJ203" s="46"/>
      <c r="AK203" s="46"/>
      <c r="AL203" s="46"/>
      <c r="AM203" s="1"/>
      <c r="AN203" s="1"/>
      <c r="AO203" s="1"/>
      <c r="AP203" s="1"/>
      <c r="AQ203" s="1"/>
      <c r="BB203" s="201" t="str">
        <f t="shared" si="57"/>
        <v/>
      </c>
      <c r="BC203" s="204" t="str">
        <f>IFERROR(IF(G203="","",IF(K203="","",IF(AND(VLOOKUP(G203,Mark,5,0)&gt;85),5,IF(AND(VLOOKUP(G203,Mark,5,0)&gt;75),4,IF(AND(VLOOKUP(G203,Mark,5,0)&gt;=65),3,0)))))+ROUNDUP(SUM(L203:P203)*15%,0),"")</f>
        <v/>
      </c>
      <c r="BD203" s="201" t="str">
        <f>IFERROR(IF(G203="","",IF(K203="","",IF(AND(VLOOKUP(G203,Mark,5,0)&gt;85),5,IF(AND(VLOOKUP(G203,Mark,5,0)&gt;75),4,IF(AND(VLOOKUP(G203,Mark,5,0)&gt;=65),3,0)))))+ROUNDUP(SUM(Q203:U203)*15%,0),"")</f>
        <v/>
      </c>
      <c r="BE203" s="201" t="str">
        <f>IFERROR(IF(G203="","",IF(K203="","",IF(AND(VLOOKUP(G203,Mark,5,0)&gt;85),5,IF(AND(VLOOKUP(G203,Mark,5,0)&gt;75),4,IF(AND(VLOOKUP(G203,Mark,5,0)&gt;=65),3,0)))))+ROUNDUP(SUM(V203:Z203)*15%,0),"")</f>
        <v/>
      </c>
      <c r="BF203" s="201" t="str">
        <f>IFERROR(IF(G203="","",IF(K203="","",IF(AND(VLOOKUP(G203,Mark,5,0)&gt;85),5,IF(AND(VLOOKUP(G203,Mark,5,0)&gt;75),4,IF(AND(VLOOKUP(G203,Mark,5,0)&gt;=65),3,0)))))+ROUNDUP(SUM(AA203:AD203)*15%,0),"")</f>
        <v/>
      </c>
      <c r="BG203" s="201" t="str">
        <f t="shared" si="58"/>
        <v/>
      </c>
      <c r="BH203" s="201" t="str">
        <f t="shared" si="59"/>
        <v/>
      </c>
    </row>
    <row r="204" spans="1:60">
      <c r="A204" s="4">
        <v>198</v>
      </c>
      <c r="B204" s="30" t="str">
        <f t="shared" si="49"/>
        <v/>
      </c>
      <c r="C204" s="37" t="str">
        <f t="shared" si="50"/>
        <v/>
      </c>
      <c r="D204" s="38" t="str">
        <f t="shared" si="51"/>
        <v/>
      </c>
      <c r="E204" s="39" t="str">
        <f t="shared" si="52"/>
        <v/>
      </c>
      <c r="F204" s="39" t="str">
        <f t="shared" si="53"/>
        <v/>
      </c>
      <c r="G204" s="40" t="str">
        <f t="shared" si="54"/>
        <v/>
      </c>
      <c r="H204" s="120" t="str">
        <f t="shared" si="55"/>
        <v/>
      </c>
      <c r="I204" s="123"/>
      <c r="J204" s="124"/>
      <c r="K204" s="129" t="str">
        <f t="shared" si="56"/>
        <v/>
      </c>
      <c r="L204" s="51"/>
      <c r="M204" s="46"/>
      <c r="N204" s="46"/>
      <c r="O204" s="46"/>
      <c r="P204" s="46"/>
      <c r="Q204" s="56"/>
      <c r="R204" s="47"/>
      <c r="S204" s="47"/>
      <c r="T204" s="47"/>
      <c r="U204" s="47"/>
      <c r="V204" s="51"/>
      <c r="W204" s="46"/>
      <c r="X204" s="46"/>
      <c r="Y204" s="46"/>
      <c r="Z204" s="46"/>
      <c r="AA204" s="51"/>
      <c r="AB204" s="46"/>
      <c r="AC204" s="46"/>
      <c r="AD204" s="46"/>
      <c r="AE204" s="51"/>
      <c r="AF204" s="46"/>
      <c r="AG204" s="46"/>
      <c r="AH204" s="46"/>
      <c r="AI204" s="51"/>
      <c r="AJ204" s="46"/>
      <c r="AK204" s="46"/>
      <c r="AL204" s="46"/>
      <c r="AM204" s="1"/>
      <c r="AN204" s="1"/>
      <c r="AO204" s="1"/>
      <c r="AP204" s="1"/>
      <c r="AQ204" s="1"/>
      <c r="BB204" s="201" t="str">
        <f t="shared" si="57"/>
        <v/>
      </c>
      <c r="BC204" s="204" t="str">
        <f>IFERROR(IF(G204="","",IF(K204="","",IF(AND(VLOOKUP(G204,Mark,5,0)&gt;85),5,IF(AND(VLOOKUP(G204,Mark,5,0)&gt;75),4,IF(AND(VLOOKUP(G204,Mark,5,0)&gt;=65),3,0)))))+ROUNDUP(SUM(L204:P204)*15%,0),"")</f>
        <v/>
      </c>
      <c r="BD204" s="201" t="str">
        <f>IFERROR(IF(G204="","",IF(K204="","",IF(AND(VLOOKUP(G204,Mark,5,0)&gt;85),5,IF(AND(VLOOKUP(G204,Mark,5,0)&gt;75),4,IF(AND(VLOOKUP(G204,Mark,5,0)&gt;=65),3,0)))))+ROUNDUP(SUM(Q204:U204)*15%,0),"")</f>
        <v/>
      </c>
      <c r="BE204" s="201" t="str">
        <f>IFERROR(IF(G204="","",IF(K204="","",IF(AND(VLOOKUP(G204,Mark,5,0)&gt;85),5,IF(AND(VLOOKUP(G204,Mark,5,0)&gt;75),4,IF(AND(VLOOKUP(G204,Mark,5,0)&gt;=65),3,0)))))+ROUNDUP(SUM(V204:Z204)*15%,0),"")</f>
        <v/>
      </c>
      <c r="BF204" s="201" t="str">
        <f>IFERROR(IF(G204="","",IF(K204="","",IF(AND(VLOOKUP(G204,Mark,5,0)&gt;85),5,IF(AND(VLOOKUP(G204,Mark,5,0)&gt;75),4,IF(AND(VLOOKUP(G204,Mark,5,0)&gt;=65),3,0)))))+ROUNDUP(SUM(AA204:AD204)*15%,0),"")</f>
        <v/>
      </c>
      <c r="BG204" s="201" t="str">
        <f t="shared" si="58"/>
        <v/>
      </c>
      <c r="BH204" s="201" t="str">
        <f t="shared" si="59"/>
        <v/>
      </c>
    </row>
    <row r="205" spans="1:60">
      <c r="A205" s="4">
        <v>199</v>
      </c>
      <c r="B205" s="30" t="str">
        <f t="shared" si="49"/>
        <v/>
      </c>
      <c r="C205" s="37" t="str">
        <f t="shared" si="50"/>
        <v/>
      </c>
      <c r="D205" s="38" t="str">
        <f t="shared" si="51"/>
        <v/>
      </c>
      <c r="E205" s="39" t="str">
        <f t="shared" si="52"/>
        <v/>
      </c>
      <c r="F205" s="39" t="str">
        <f t="shared" si="53"/>
        <v/>
      </c>
      <c r="G205" s="40" t="str">
        <f t="shared" si="54"/>
        <v/>
      </c>
      <c r="H205" s="120" t="str">
        <f t="shared" si="55"/>
        <v/>
      </c>
      <c r="I205" s="123"/>
      <c r="J205" s="124"/>
      <c r="K205" s="129" t="str">
        <f t="shared" si="56"/>
        <v/>
      </c>
      <c r="L205" s="51"/>
      <c r="M205" s="46"/>
      <c r="N205" s="46"/>
      <c r="O205" s="46"/>
      <c r="P205" s="46"/>
      <c r="Q205" s="56"/>
      <c r="R205" s="47"/>
      <c r="S205" s="47"/>
      <c r="T205" s="47"/>
      <c r="U205" s="47"/>
      <c r="V205" s="51"/>
      <c r="W205" s="46"/>
      <c r="X205" s="46"/>
      <c r="Y205" s="46"/>
      <c r="Z205" s="46"/>
      <c r="AA205" s="51"/>
      <c r="AB205" s="46"/>
      <c r="AC205" s="46"/>
      <c r="AD205" s="46"/>
      <c r="AE205" s="51"/>
      <c r="AF205" s="46"/>
      <c r="AG205" s="46"/>
      <c r="AH205" s="46"/>
      <c r="AI205" s="51"/>
      <c r="AJ205" s="46"/>
      <c r="AK205" s="46"/>
      <c r="AL205" s="46"/>
      <c r="AM205" s="1"/>
      <c r="AN205" s="1"/>
      <c r="AO205" s="1"/>
      <c r="AP205" s="1"/>
      <c r="AQ205" s="1"/>
      <c r="BB205" s="201" t="str">
        <f t="shared" si="57"/>
        <v/>
      </c>
      <c r="BC205" s="204" t="str">
        <f>IFERROR(IF(G205="","",IF(K205="","",IF(AND(VLOOKUP(G205,Mark,5,0)&gt;85),5,IF(AND(VLOOKUP(G205,Mark,5,0)&gt;75),4,IF(AND(VLOOKUP(G205,Mark,5,0)&gt;=65),3,0)))))+ROUNDUP(SUM(L205:P205)*15%,0),"")</f>
        <v/>
      </c>
      <c r="BD205" s="201" t="str">
        <f>IFERROR(IF(G205="","",IF(K205="","",IF(AND(VLOOKUP(G205,Mark,5,0)&gt;85),5,IF(AND(VLOOKUP(G205,Mark,5,0)&gt;75),4,IF(AND(VLOOKUP(G205,Mark,5,0)&gt;=65),3,0)))))+ROUNDUP(SUM(Q205:U205)*15%,0),"")</f>
        <v/>
      </c>
      <c r="BE205" s="201" t="str">
        <f>IFERROR(IF(G205="","",IF(K205="","",IF(AND(VLOOKUP(G205,Mark,5,0)&gt;85),5,IF(AND(VLOOKUP(G205,Mark,5,0)&gt;75),4,IF(AND(VLOOKUP(G205,Mark,5,0)&gt;=65),3,0)))))+ROUNDUP(SUM(V205:Z205)*15%,0),"")</f>
        <v/>
      </c>
      <c r="BF205" s="201" t="str">
        <f>IFERROR(IF(G205="","",IF(K205="","",IF(AND(VLOOKUP(G205,Mark,5,0)&gt;85),5,IF(AND(VLOOKUP(G205,Mark,5,0)&gt;75),4,IF(AND(VLOOKUP(G205,Mark,5,0)&gt;=65),3,0)))))+ROUNDUP(SUM(AA205:AD205)*15%,0),"")</f>
        <v/>
      </c>
      <c r="BG205" s="201" t="str">
        <f t="shared" si="58"/>
        <v/>
      </c>
      <c r="BH205" s="201" t="str">
        <f t="shared" si="59"/>
        <v/>
      </c>
    </row>
    <row r="206" spans="1:60">
      <c r="A206" s="4">
        <v>200</v>
      </c>
      <c r="B206" s="30" t="str">
        <f t="shared" si="49"/>
        <v/>
      </c>
      <c r="C206" s="37" t="str">
        <f t="shared" si="50"/>
        <v/>
      </c>
      <c r="D206" s="38" t="str">
        <f t="shared" si="51"/>
        <v/>
      </c>
      <c r="E206" s="39" t="str">
        <f t="shared" si="52"/>
        <v/>
      </c>
      <c r="F206" s="39" t="str">
        <f t="shared" si="53"/>
        <v/>
      </c>
      <c r="G206" s="40" t="str">
        <f t="shared" si="54"/>
        <v/>
      </c>
      <c r="H206" s="120" t="str">
        <f t="shared" si="55"/>
        <v/>
      </c>
      <c r="I206" s="123"/>
      <c r="J206" s="124"/>
      <c r="K206" s="129" t="str">
        <f t="shared" si="56"/>
        <v/>
      </c>
      <c r="L206" s="51"/>
      <c r="M206" s="46"/>
      <c r="N206" s="46"/>
      <c r="O206" s="46"/>
      <c r="P206" s="46"/>
      <c r="Q206" s="56"/>
      <c r="R206" s="47"/>
      <c r="S206" s="47"/>
      <c r="T206" s="47"/>
      <c r="U206" s="47"/>
      <c r="V206" s="51"/>
      <c r="W206" s="46"/>
      <c r="X206" s="46"/>
      <c r="Y206" s="46"/>
      <c r="Z206" s="46"/>
      <c r="AA206" s="51"/>
      <c r="AB206" s="46"/>
      <c r="AC206" s="46"/>
      <c r="AD206" s="46"/>
      <c r="AE206" s="51"/>
      <c r="AF206" s="46"/>
      <c r="AG206" s="46"/>
      <c r="AH206" s="46"/>
      <c r="AI206" s="51"/>
      <c r="AJ206" s="46"/>
      <c r="AK206" s="46"/>
      <c r="AL206" s="46"/>
      <c r="AM206" s="1"/>
      <c r="AN206" s="1"/>
      <c r="AO206" s="1"/>
      <c r="AP206" s="1"/>
      <c r="AQ206" s="1"/>
      <c r="BB206" s="201" t="str">
        <f t="shared" si="57"/>
        <v/>
      </c>
      <c r="BC206" s="204" t="str">
        <f>IFERROR(IF(G206="","",IF(K206="","",IF(AND(VLOOKUP(G206,Mark,5,0)&gt;85),5,IF(AND(VLOOKUP(G206,Mark,5,0)&gt;75),4,IF(AND(VLOOKUP(G206,Mark,5,0)&gt;=65),3,0)))))+ROUNDUP(SUM(L206:P206)*15%,0),"")</f>
        <v/>
      </c>
      <c r="BD206" s="201" t="str">
        <f>IFERROR(IF(G206="","",IF(K206="","",IF(AND(VLOOKUP(G206,Mark,5,0)&gt;85),5,IF(AND(VLOOKUP(G206,Mark,5,0)&gt;75),4,IF(AND(VLOOKUP(G206,Mark,5,0)&gt;=65),3,0)))))+ROUNDUP(SUM(Q206:U206)*15%,0),"")</f>
        <v/>
      </c>
      <c r="BE206" s="201" t="str">
        <f>IFERROR(IF(G206="","",IF(K206="","",IF(AND(VLOOKUP(G206,Mark,5,0)&gt;85),5,IF(AND(VLOOKUP(G206,Mark,5,0)&gt;75),4,IF(AND(VLOOKUP(G206,Mark,5,0)&gt;=65),3,0)))))+ROUNDUP(SUM(V206:Z206)*15%,0),"")</f>
        <v/>
      </c>
      <c r="BF206" s="201" t="str">
        <f>IFERROR(IF(G206="","",IF(K206="","",IF(AND(VLOOKUP(G206,Mark,5,0)&gt;85),5,IF(AND(VLOOKUP(G206,Mark,5,0)&gt;75),4,IF(AND(VLOOKUP(G206,Mark,5,0)&gt;=65),3,0)))))+ROUNDUP(SUM(AA206:AD206)*15%,0),"")</f>
        <v/>
      </c>
      <c r="BG206" s="201" t="str">
        <f t="shared" si="58"/>
        <v/>
      </c>
      <c r="BH206" s="201" t="str">
        <f t="shared" si="59"/>
        <v/>
      </c>
    </row>
    <row r="207" spans="1:60">
      <c r="A207" s="4">
        <v>201</v>
      </c>
      <c r="B207" s="30" t="str">
        <f t="shared" si="49"/>
        <v/>
      </c>
      <c r="C207" s="37" t="str">
        <f t="shared" si="50"/>
        <v/>
      </c>
      <c r="D207" s="38" t="str">
        <f t="shared" si="51"/>
        <v/>
      </c>
      <c r="E207" s="39" t="str">
        <f t="shared" si="52"/>
        <v/>
      </c>
      <c r="F207" s="39" t="str">
        <f t="shared" si="53"/>
        <v/>
      </c>
      <c r="G207" s="40" t="str">
        <f t="shared" si="54"/>
        <v/>
      </c>
      <c r="H207" s="120" t="str">
        <f t="shared" si="55"/>
        <v/>
      </c>
      <c r="I207" s="123"/>
      <c r="J207" s="124"/>
      <c r="K207" s="129" t="str">
        <f t="shared" si="56"/>
        <v/>
      </c>
      <c r="L207" s="51"/>
      <c r="M207" s="46"/>
      <c r="N207" s="46"/>
      <c r="O207" s="46"/>
      <c r="P207" s="46"/>
      <c r="Q207" s="56"/>
      <c r="R207" s="47"/>
      <c r="S207" s="47"/>
      <c r="T207" s="47"/>
      <c r="U207" s="47"/>
      <c r="V207" s="51"/>
      <c r="W207" s="46"/>
      <c r="X207" s="46"/>
      <c r="Y207" s="46"/>
      <c r="Z207" s="46"/>
      <c r="AA207" s="51"/>
      <c r="AB207" s="46"/>
      <c r="AC207" s="46"/>
      <c r="AD207" s="46"/>
      <c r="AE207" s="51"/>
      <c r="AF207" s="46"/>
      <c r="AG207" s="46"/>
      <c r="AH207" s="46"/>
      <c r="AI207" s="51"/>
      <c r="AJ207" s="46"/>
      <c r="AK207" s="46"/>
      <c r="AL207" s="46"/>
      <c r="AM207" s="1"/>
      <c r="AN207" s="1"/>
      <c r="AO207" s="1"/>
      <c r="AP207" s="1"/>
      <c r="AQ207" s="1"/>
      <c r="BB207" s="201" t="str">
        <f t="shared" si="57"/>
        <v/>
      </c>
      <c r="BC207" s="204" t="str">
        <f>IFERROR(IF(G207="","",IF(K207="","",IF(AND(VLOOKUP(G207,Mark,5,0)&gt;85),5,IF(AND(VLOOKUP(G207,Mark,5,0)&gt;75),4,IF(AND(VLOOKUP(G207,Mark,5,0)&gt;=65),3,0)))))+ROUNDUP(SUM(L207:P207)*15%,0),"")</f>
        <v/>
      </c>
      <c r="BD207" s="201" t="str">
        <f>IFERROR(IF(G207="","",IF(K207="","",IF(AND(VLOOKUP(G207,Mark,5,0)&gt;85),5,IF(AND(VLOOKUP(G207,Mark,5,0)&gt;75),4,IF(AND(VLOOKUP(G207,Mark,5,0)&gt;=65),3,0)))))+ROUNDUP(SUM(Q207:U207)*15%,0),"")</f>
        <v/>
      </c>
      <c r="BE207" s="201" t="str">
        <f>IFERROR(IF(G207="","",IF(K207="","",IF(AND(VLOOKUP(G207,Mark,5,0)&gt;85),5,IF(AND(VLOOKUP(G207,Mark,5,0)&gt;75),4,IF(AND(VLOOKUP(G207,Mark,5,0)&gt;=65),3,0)))))+ROUNDUP(SUM(V207:Z207)*15%,0),"")</f>
        <v/>
      </c>
      <c r="BF207" s="201" t="str">
        <f>IFERROR(IF(G207="","",IF(K207="","",IF(AND(VLOOKUP(G207,Mark,5,0)&gt;85),5,IF(AND(VLOOKUP(G207,Mark,5,0)&gt;75),4,IF(AND(VLOOKUP(G207,Mark,5,0)&gt;=65),3,0)))))+ROUNDUP(SUM(AA207:AD207)*15%,0),"")</f>
        <v/>
      </c>
      <c r="BG207" s="201" t="str">
        <f t="shared" si="58"/>
        <v/>
      </c>
      <c r="BH207" s="201" t="str">
        <f t="shared" si="59"/>
        <v/>
      </c>
    </row>
    <row r="208" spans="1:60">
      <c r="A208" s="4">
        <v>202</v>
      </c>
      <c r="B208" s="30" t="str">
        <f t="shared" ref="B208:B271" si="60">IFERROR(VLOOKUP(A208,Name1,3,0),"")</f>
        <v/>
      </c>
      <c r="C208" s="37" t="str">
        <f t="shared" ref="C208:C271" si="61">IFERROR(VLOOKUP(A208,Name1,4,0),"")</f>
        <v/>
      </c>
      <c r="D208" s="38" t="str">
        <f t="shared" ref="D208:D271" si="62">IFERROR(VLOOKUP(A208,Name1,11,0),"")</f>
        <v/>
      </c>
      <c r="E208" s="39" t="str">
        <f t="shared" ref="E208:E271" si="63">IFERROR(VLOOKUP(A208,Name1,6,0),"")</f>
        <v/>
      </c>
      <c r="F208" s="39" t="str">
        <f t="shared" ref="F208:F271" si="64">IFERROR(VLOOKUP(A208,Name1,8,0),"")</f>
        <v/>
      </c>
      <c r="G208" s="40" t="str">
        <f t="shared" ref="G208:G271" si="65">IFERROR(VLOOKUP(A208,Name1,12,0),"")</f>
        <v/>
      </c>
      <c r="H208" s="120" t="str">
        <f t="shared" ref="H208:H271" si="66">IFERROR(VLOOKUP(A208,Name1,13,0),"")</f>
        <v/>
      </c>
      <c r="I208" s="123"/>
      <c r="J208" s="124"/>
      <c r="K208" s="129" t="str">
        <f t="shared" si="56"/>
        <v/>
      </c>
      <c r="L208" s="51"/>
      <c r="M208" s="46"/>
      <c r="N208" s="46"/>
      <c r="O208" s="46"/>
      <c r="P208" s="46"/>
      <c r="Q208" s="56"/>
      <c r="R208" s="47"/>
      <c r="S208" s="47"/>
      <c r="T208" s="47"/>
      <c r="U208" s="47"/>
      <c r="V208" s="51"/>
      <c r="W208" s="46"/>
      <c r="X208" s="46"/>
      <c r="Y208" s="46"/>
      <c r="Z208" s="46"/>
      <c r="AA208" s="51"/>
      <c r="AB208" s="46"/>
      <c r="AC208" s="46"/>
      <c r="AD208" s="46"/>
      <c r="AE208" s="51"/>
      <c r="AF208" s="46"/>
      <c r="AG208" s="46"/>
      <c r="AH208" s="46"/>
      <c r="AI208" s="51"/>
      <c r="AJ208" s="46"/>
      <c r="AK208" s="46"/>
      <c r="AL208" s="46"/>
      <c r="AM208" s="1"/>
      <c r="AN208" s="1"/>
      <c r="AO208" s="1"/>
      <c r="AP208" s="1"/>
      <c r="AQ208" s="1"/>
      <c r="BB208" s="201" t="str">
        <f t="shared" si="57"/>
        <v/>
      </c>
      <c r="BC208" s="204" t="str">
        <f>IFERROR(IF(G208="","",IF(K208="","",IF(AND(VLOOKUP(G208,Mark,5,0)&gt;85),5,IF(AND(VLOOKUP(G208,Mark,5,0)&gt;75),4,IF(AND(VLOOKUP(G208,Mark,5,0)&gt;=65),3,0)))))+ROUNDUP(SUM(L208:P208)*15%,0),"")</f>
        <v/>
      </c>
      <c r="BD208" s="201" t="str">
        <f>IFERROR(IF(G208="","",IF(K208="","",IF(AND(VLOOKUP(G208,Mark,5,0)&gt;85),5,IF(AND(VLOOKUP(G208,Mark,5,0)&gt;75),4,IF(AND(VLOOKUP(G208,Mark,5,0)&gt;=65),3,0)))))+ROUNDUP(SUM(Q208:U208)*15%,0),"")</f>
        <v/>
      </c>
      <c r="BE208" s="201" t="str">
        <f>IFERROR(IF(G208="","",IF(K208="","",IF(AND(VLOOKUP(G208,Mark,5,0)&gt;85),5,IF(AND(VLOOKUP(G208,Mark,5,0)&gt;75),4,IF(AND(VLOOKUP(G208,Mark,5,0)&gt;=65),3,0)))))+ROUNDUP(SUM(V208:Z208)*15%,0),"")</f>
        <v/>
      </c>
      <c r="BF208" s="201" t="str">
        <f>IFERROR(IF(G208="","",IF(K208="","",IF(AND(VLOOKUP(G208,Mark,5,0)&gt;85),5,IF(AND(VLOOKUP(G208,Mark,5,0)&gt;75),4,IF(AND(VLOOKUP(G208,Mark,5,0)&gt;=65),3,0)))))+ROUNDUP(SUM(AA208:AD208)*15%,0),"")</f>
        <v/>
      </c>
      <c r="BG208" s="201" t="str">
        <f t="shared" si="58"/>
        <v/>
      </c>
      <c r="BH208" s="201" t="str">
        <f t="shared" si="59"/>
        <v/>
      </c>
    </row>
    <row r="209" spans="1:60">
      <c r="A209" s="4">
        <v>203</v>
      </c>
      <c r="B209" s="30" t="str">
        <f t="shared" si="60"/>
        <v/>
      </c>
      <c r="C209" s="37" t="str">
        <f t="shared" si="61"/>
        <v/>
      </c>
      <c r="D209" s="38" t="str">
        <f t="shared" si="62"/>
        <v/>
      </c>
      <c r="E209" s="39" t="str">
        <f t="shared" si="63"/>
        <v/>
      </c>
      <c r="F209" s="39" t="str">
        <f t="shared" si="64"/>
        <v/>
      </c>
      <c r="G209" s="40" t="str">
        <f t="shared" si="65"/>
        <v/>
      </c>
      <c r="H209" s="120" t="str">
        <f t="shared" si="66"/>
        <v/>
      </c>
      <c r="I209" s="123"/>
      <c r="J209" s="124"/>
      <c r="K209" s="129" t="str">
        <f t="shared" si="56"/>
        <v/>
      </c>
      <c r="L209" s="51"/>
      <c r="M209" s="46"/>
      <c r="N209" s="46"/>
      <c r="O209" s="46"/>
      <c r="P209" s="46"/>
      <c r="Q209" s="56"/>
      <c r="R209" s="47"/>
      <c r="S209" s="47"/>
      <c r="T209" s="47"/>
      <c r="U209" s="47"/>
      <c r="V209" s="51"/>
      <c r="W209" s="46"/>
      <c r="X209" s="46"/>
      <c r="Y209" s="46"/>
      <c r="Z209" s="46"/>
      <c r="AA209" s="51"/>
      <c r="AB209" s="46"/>
      <c r="AC209" s="46"/>
      <c r="AD209" s="46"/>
      <c r="AE209" s="51"/>
      <c r="AF209" s="46"/>
      <c r="AG209" s="46"/>
      <c r="AH209" s="46"/>
      <c r="AI209" s="51"/>
      <c r="AJ209" s="46"/>
      <c r="AK209" s="46"/>
      <c r="AL209" s="46"/>
      <c r="AM209" s="1"/>
      <c r="AN209" s="1"/>
      <c r="AO209" s="1"/>
      <c r="AP209" s="1"/>
      <c r="AQ209" s="1"/>
      <c r="BB209" s="201" t="str">
        <f t="shared" si="57"/>
        <v/>
      </c>
      <c r="BC209" s="204" t="str">
        <f>IFERROR(IF(G209="","",IF(K209="","",IF(AND(VLOOKUP(G209,Mark,5,0)&gt;85),5,IF(AND(VLOOKUP(G209,Mark,5,0)&gt;75),4,IF(AND(VLOOKUP(G209,Mark,5,0)&gt;=65),3,0)))))+ROUNDUP(SUM(L209:P209)*15%,0),"")</f>
        <v/>
      </c>
      <c r="BD209" s="201" t="str">
        <f>IFERROR(IF(G209="","",IF(K209="","",IF(AND(VLOOKUP(G209,Mark,5,0)&gt;85),5,IF(AND(VLOOKUP(G209,Mark,5,0)&gt;75),4,IF(AND(VLOOKUP(G209,Mark,5,0)&gt;=65),3,0)))))+ROUNDUP(SUM(Q209:U209)*15%,0),"")</f>
        <v/>
      </c>
      <c r="BE209" s="201" t="str">
        <f>IFERROR(IF(G209="","",IF(K209="","",IF(AND(VLOOKUP(G209,Mark,5,0)&gt;85),5,IF(AND(VLOOKUP(G209,Mark,5,0)&gt;75),4,IF(AND(VLOOKUP(G209,Mark,5,0)&gt;=65),3,0)))))+ROUNDUP(SUM(V209:Z209)*15%,0),"")</f>
        <v/>
      </c>
      <c r="BF209" s="201" t="str">
        <f>IFERROR(IF(G209="","",IF(K209="","",IF(AND(VLOOKUP(G209,Mark,5,0)&gt;85),5,IF(AND(VLOOKUP(G209,Mark,5,0)&gt;75),4,IF(AND(VLOOKUP(G209,Mark,5,0)&gt;=65),3,0)))))+ROUNDUP(SUM(AA209:AD209)*15%,0),"")</f>
        <v/>
      </c>
      <c r="BG209" s="201" t="str">
        <f t="shared" si="58"/>
        <v/>
      </c>
      <c r="BH209" s="201" t="str">
        <f t="shared" si="59"/>
        <v/>
      </c>
    </row>
    <row r="210" spans="1:60">
      <c r="A210" s="4">
        <v>204</v>
      </c>
      <c r="B210" s="30" t="str">
        <f t="shared" si="60"/>
        <v/>
      </c>
      <c r="C210" s="37" t="str">
        <f t="shared" si="61"/>
        <v/>
      </c>
      <c r="D210" s="38" t="str">
        <f t="shared" si="62"/>
        <v/>
      </c>
      <c r="E210" s="39" t="str">
        <f t="shared" si="63"/>
        <v/>
      </c>
      <c r="F210" s="39" t="str">
        <f t="shared" si="64"/>
        <v/>
      </c>
      <c r="G210" s="40" t="str">
        <f t="shared" si="65"/>
        <v/>
      </c>
      <c r="H210" s="120" t="str">
        <f t="shared" si="66"/>
        <v/>
      </c>
      <c r="I210" s="123"/>
      <c r="J210" s="124"/>
      <c r="K210" s="129" t="str">
        <f t="shared" si="56"/>
        <v/>
      </c>
      <c r="L210" s="51"/>
      <c r="M210" s="46"/>
      <c r="N210" s="46"/>
      <c r="O210" s="46"/>
      <c r="P210" s="46"/>
      <c r="Q210" s="56"/>
      <c r="R210" s="47"/>
      <c r="S210" s="47"/>
      <c r="T210" s="47"/>
      <c r="U210" s="47"/>
      <c r="V210" s="51"/>
      <c r="W210" s="46"/>
      <c r="X210" s="46"/>
      <c r="Y210" s="46"/>
      <c r="Z210" s="46"/>
      <c r="AA210" s="51"/>
      <c r="AB210" s="46"/>
      <c r="AC210" s="46"/>
      <c r="AD210" s="46"/>
      <c r="AE210" s="51"/>
      <c r="AF210" s="46"/>
      <c r="AG210" s="46"/>
      <c r="AH210" s="46"/>
      <c r="AI210" s="51"/>
      <c r="AJ210" s="46"/>
      <c r="AK210" s="46"/>
      <c r="AL210" s="46"/>
      <c r="AM210" s="1"/>
      <c r="AN210" s="1"/>
      <c r="AO210" s="1"/>
      <c r="AP210" s="1"/>
      <c r="AQ210" s="1"/>
      <c r="BB210" s="201" t="str">
        <f t="shared" si="57"/>
        <v/>
      </c>
      <c r="BC210" s="204" t="str">
        <f>IFERROR(IF(G210="","",IF(K210="","",IF(AND(VLOOKUP(G210,Mark,5,0)&gt;85),5,IF(AND(VLOOKUP(G210,Mark,5,0)&gt;75),4,IF(AND(VLOOKUP(G210,Mark,5,0)&gt;=65),3,0)))))+ROUNDUP(SUM(L210:P210)*15%,0),"")</f>
        <v/>
      </c>
      <c r="BD210" s="201" t="str">
        <f>IFERROR(IF(G210="","",IF(K210="","",IF(AND(VLOOKUP(G210,Mark,5,0)&gt;85),5,IF(AND(VLOOKUP(G210,Mark,5,0)&gt;75),4,IF(AND(VLOOKUP(G210,Mark,5,0)&gt;=65),3,0)))))+ROUNDUP(SUM(Q210:U210)*15%,0),"")</f>
        <v/>
      </c>
      <c r="BE210" s="201" t="str">
        <f>IFERROR(IF(G210="","",IF(K210="","",IF(AND(VLOOKUP(G210,Mark,5,0)&gt;85),5,IF(AND(VLOOKUP(G210,Mark,5,0)&gt;75),4,IF(AND(VLOOKUP(G210,Mark,5,0)&gt;=65),3,0)))))+ROUNDUP(SUM(V210:Z210)*15%,0),"")</f>
        <v/>
      </c>
      <c r="BF210" s="201" t="str">
        <f>IFERROR(IF(G210="","",IF(K210="","",IF(AND(VLOOKUP(G210,Mark,5,0)&gt;85),5,IF(AND(VLOOKUP(G210,Mark,5,0)&gt;75),4,IF(AND(VLOOKUP(G210,Mark,5,0)&gt;=65),3,0)))))+ROUNDUP(SUM(AA210:AD210)*15%,0),"")</f>
        <v/>
      </c>
      <c r="BG210" s="201" t="str">
        <f t="shared" si="58"/>
        <v/>
      </c>
      <c r="BH210" s="201" t="str">
        <f t="shared" si="59"/>
        <v/>
      </c>
    </row>
    <row r="211" spans="1:60">
      <c r="A211" s="4">
        <v>205</v>
      </c>
      <c r="B211" s="30" t="str">
        <f t="shared" si="60"/>
        <v/>
      </c>
      <c r="C211" s="37" t="str">
        <f t="shared" si="61"/>
        <v/>
      </c>
      <c r="D211" s="38" t="str">
        <f t="shared" si="62"/>
        <v/>
      </c>
      <c r="E211" s="39" t="str">
        <f t="shared" si="63"/>
        <v/>
      </c>
      <c r="F211" s="39" t="str">
        <f t="shared" si="64"/>
        <v/>
      </c>
      <c r="G211" s="40" t="str">
        <f t="shared" si="65"/>
        <v/>
      </c>
      <c r="H211" s="120" t="str">
        <f t="shared" si="66"/>
        <v/>
      </c>
      <c r="I211" s="123"/>
      <c r="J211" s="124"/>
      <c r="K211" s="129" t="str">
        <f t="shared" si="56"/>
        <v/>
      </c>
      <c r="L211" s="51"/>
      <c r="M211" s="46"/>
      <c r="N211" s="46"/>
      <c r="O211" s="46"/>
      <c r="P211" s="46"/>
      <c r="Q211" s="56"/>
      <c r="R211" s="47"/>
      <c r="S211" s="47"/>
      <c r="T211" s="47"/>
      <c r="U211" s="47"/>
      <c r="V211" s="51"/>
      <c r="W211" s="46"/>
      <c r="X211" s="46"/>
      <c r="Y211" s="46"/>
      <c r="Z211" s="46"/>
      <c r="AA211" s="51"/>
      <c r="AB211" s="46"/>
      <c r="AC211" s="46"/>
      <c r="AD211" s="46"/>
      <c r="AE211" s="51"/>
      <c r="AF211" s="46"/>
      <c r="AG211" s="46"/>
      <c r="AH211" s="46"/>
      <c r="AI211" s="51"/>
      <c r="AJ211" s="46"/>
      <c r="AK211" s="46"/>
      <c r="AL211" s="46"/>
      <c r="AM211" s="1"/>
      <c r="AN211" s="1"/>
      <c r="AO211" s="1"/>
      <c r="AP211" s="1"/>
      <c r="AQ211" s="1"/>
      <c r="BB211" s="201" t="str">
        <f t="shared" si="57"/>
        <v/>
      </c>
      <c r="BC211" s="204" t="str">
        <f>IFERROR(IF(G211="","",IF(K211="","",IF(AND(VLOOKUP(G211,Mark,5,0)&gt;85),5,IF(AND(VLOOKUP(G211,Mark,5,0)&gt;75),4,IF(AND(VLOOKUP(G211,Mark,5,0)&gt;=65),3,0)))))+ROUNDUP(SUM(L211:P211)*15%,0),"")</f>
        <v/>
      </c>
      <c r="BD211" s="201" t="str">
        <f>IFERROR(IF(G211="","",IF(K211="","",IF(AND(VLOOKUP(G211,Mark,5,0)&gt;85),5,IF(AND(VLOOKUP(G211,Mark,5,0)&gt;75),4,IF(AND(VLOOKUP(G211,Mark,5,0)&gt;=65),3,0)))))+ROUNDUP(SUM(Q211:U211)*15%,0),"")</f>
        <v/>
      </c>
      <c r="BE211" s="201" t="str">
        <f>IFERROR(IF(G211="","",IF(K211="","",IF(AND(VLOOKUP(G211,Mark,5,0)&gt;85),5,IF(AND(VLOOKUP(G211,Mark,5,0)&gt;75),4,IF(AND(VLOOKUP(G211,Mark,5,0)&gt;=65),3,0)))))+ROUNDUP(SUM(V211:Z211)*15%,0),"")</f>
        <v/>
      </c>
      <c r="BF211" s="201" t="str">
        <f>IFERROR(IF(G211="","",IF(K211="","",IF(AND(VLOOKUP(G211,Mark,5,0)&gt;85),5,IF(AND(VLOOKUP(G211,Mark,5,0)&gt;75),4,IF(AND(VLOOKUP(G211,Mark,5,0)&gt;=65),3,0)))))+ROUNDUP(SUM(AA211:AD211)*15%,0),"")</f>
        <v/>
      </c>
      <c r="BG211" s="201" t="str">
        <f t="shared" si="58"/>
        <v/>
      </c>
      <c r="BH211" s="201" t="str">
        <f t="shared" si="59"/>
        <v/>
      </c>
    </row>
    <row r="212" spans="1:60">
      <c r="A212" s="4">
        <v>206</v>
      </c>
      <c r="B212" s="30" t="str">
        <f t="shared" si="60"/>
        <v/>
      </c>
      <c r="C212" s="37" t="str">
        <f t="shared" si="61"/>
        <v/>
      </c>
      <c r="D212" s="38" t="str">
        <f t="shared" si="62"/>
        <v/>
      </c>
      <c r="E212" s="39" t="str">
        <f t="shared" si="63"/>
        <v/>
      </c>
      <c r="F212" s="39" t="str">
        <f t="shared" si="64"/>
        <v/>
      </c>
      <c r="G212" s="40" t="str">
        <f t="shared" si="65"/>
        <v/>
      </c>
      <c r="H212" s="120" t="str">
        <f t="shared" si="66"/>
        <v/>
      </c>
      <c r="I212" s="123"/>
      <c r="J212" s="124"/>
      <c r="K212" s="129" t="str">
        <f t="shared" si="56"/>
        <v/>
      </c>
      <c r="L212" s="51"/>
      <c r="M212" s="46"/>
      <c r="N212" s="46"/>
      <c r="O212" s="46"/>
      <c r="P212" s="46"/>
      <c r="Q212" s="56"/>
      <c r="R212" s="47"/>
      <c r="S212" s="47"/>
      <c r="T212" s="47"/>
      <c r="U212" s="47"/>
      <c r="V212" s="51"/>
      <c r="W212" s="46"/>
      <c r="X212" s="46"/>
      <c r="Y212" s="46"/>
      <c r="Z212" s="46"/>
      <c r="AA212" s="51"/>
      <c r="AB212" s="46"/>
      <c r="AC212" s="46"/>
      <c r="AD212" s="46"/>
      <c r="AE212" s="51"/>
      <c r="AF212" s="46"/>
      <c r="AG212" s="46"/>
      <c r="AH212" s="46"/>
      <c r="AI212" s="51"/>
      <c r="AJ212" s="46"/>
      <c r="AK212" s="46"/>
      <c r="AL212" s="46"/>
      <c r="AM212" s="1"/>
      <c r="AN212" s="1"/>
      <c r="AO212" s="1"/>
      <c r="AP212" s="1"/>
      <c r="AQ212" s="1"/>
      <c r="BB212" s="201" t="str">
        <f t="shared" si="57"/>
        <v/>
      </c>
      <c r="BC212" s="204" t="str">
        <f>IFERROR(IF(G212="","",IF(K212="","",IF(AND(VLOOKUP(G212,Mark,5,0)&gt;85),5,IF(AND(VLOOKUP(G212,Mark,5,0)&gt;75),4,IF(AND(VLOOKUP(G212,Mark,5,0)&gt;=65),3,0)))))+ROUNDUP(SUM(L212:P212)*15%,0),"")</f>
        <v/>
      </c>
      <c r="BD212" s="201" t="str">
        <f>IFERROR(IF(G212="","",IF(K212="","",IF(AND(VLOOKUP(G212,Mark,5,0)&gt;85),5,IF(AND(VLOOKUP(G212,Mark,5,0)&gt;75),4,IF(AND(VLOOKUP(G212,Mark,5,0)&gt;=65),3,0)))))+ROUNDUP(SUM(Q212:U212)*15%,0),"")</f>
        <v/>
      </c>
      <c r="BE212" s="201" t="str">
        <f>IFERROR(IF(G212="","",IF(K212="","",IF(AND(VLOOKUP(G212,Mark,5,0)&gt;85),5,IF(AND(VLOOKUP(G212,Mark,5,0)&gt;75),4,IF(AND(VLOOKUP(G212,Mark,5,0)&gt;=65),3,0)))))+ROUNDUP(SUM(V212:Z212)*15%,0),"")</f>
        <v/>
      </c>
      <c r="BF212" s="201" t="str">
        <f>IFERROR(IF(G212="","",IF(K212="","",IF(AND(VLOOKUP(G212,Mark,5,0)&gt;85),5,IF(AND(VLOOKUP(G212,Mark,5,0)&gt;75),4,IF(AND(VLOOKUP(G212,Mark,5,0)&gt;=65),3,0)))))+ROUNDUP(SUM(AA212:AD212)*15%,0),"")</f>
        <v/>
      </c>
      <c r="BG212" s="201" t="str">
        <f t="shared" si="58"/>
        <v/>
      </c>
      <c r="BH212" s="201" t="str">
        <f t="shared" si="59"/>
        <v/>
      </c>
    </row>
    <row r="213" spans="1:60">
      <c r="A213" s="4">
        <v>207</v>
      </c>
      <c r="B213" s="30" t="str">
        <f t="shared" si="60"/>
        <v/>
      </c>
      <c r="C213" s="37" t="str">
        <f t="shared" si="61"/>
        <v/>
      </c>
      <c r="D213" s="38" t="str">
        <f t="shared" si="62"/>
        <v/>
      </c>
      <c r="E213" s="39" t="str">
        <f t="shared" si="63"/>
        <v/>
      </c>
      <c r="F213" s="39" t="str">
        <f t="shared" si="64"/>
        <v/>
      </c>
      <c r="G213" s="40" t="str">
        <f t="shared" si="65"/>
        <v/>
      </c>
      <c r="H213" s="120" t="str">
        <f t="shared" si="66"/>
        <v/>
      </c>
      <c r="I213" s="123"/>
      <c r="J213" s="124"/>
      <c r="K213" s="129" t="str">
        <f t="shared" si="56"/>
        <v/>
      </c>
      <c r="L213" s="51"/>
      <c r="M213" s="46"/>
      <c r="N213" s="46"/>
      <c r="O213" s="46"/>
      <c r="P213" s="46"/>
      <c r="Q213" s="56"/>
      <c r="R213" s="47"/>
      <c r="S213" s="47"/>
      <c r="T213" s="47"/>
      <c r="U213" s="47"/>
      <c r="V213" s="51"/>
      <c r="W213" s="46"/>
      <c r="X213" s="46"/>
      <c r="Y213" s="46"/>
      <c r="Z213" s="46"/>
      <c r="AA213" s="51"/>
      <c r="AB213" s="46"/>
      <c r="AC213" s="46"/>
      <c r="AD213" s="46"/>
      <c r="AE213" s="51"/>
      <c r="AF213" s="46"/>
      <c r="AG213" s="46"/>
      <c r="AH213" s="46"/>
      <c r="AI213" s="51"/>
      <c r="AJ213" s="46"/>
      <c r="AK213" s="46"/>
      <c r="AL213" s="46"/>
      <c r="AM213" s="1"/>
      <c r="AN213" s="1"/>
      <c r="AO213" s="1"/>
      <c r="AP213" s="1"/>
      <c r="AQ213" s="1"/>
      <c r="BB213" s="201" t="str">
        <f t="shared" si="57"/>
        <v/>
      </c>
      <c r="BC213" s="204" t="str">
        <f>IFERROR(IF(G213="","",IF(K213="","",IF(AND(VLOOKUP(G213,Mark,5,0)&gt;85),5,IF(AND(VLOOKUP(G213,Mark,5,0)&gt;75),4,IF(AND(VLOOKUP(G213,Mark,5,0)&gt;=65),3,0)))))+ROUNDUP(SUM(L213:P213)*15%,0),"")</f>
        <v/>
      </c>
      <c r="BD213" s="201" t="str">
        <f>IFERROR(IF(G213="","",IF(K213="","",IF(AND(VLOOKUP(G213,Mark,5,0)&gt;85),5,IF(AND(VLOOKUP(G213,Mark,5,0)&gt;75),4,IF(AND(VLOOKUP(G213,Mark,5,0)&gt;=65),3,0)))))+ROUNDUP(SUM(Q213:U213)*15%,0),"")</f>
        <v/>
      </c>
      <c r="BE213" s="201" t="str">
        <f>IFERROR(IF(G213="","",IF(K213="","",IF(AND(VLOOKUP(G213,Mark,5,0)&gt;85),5,IF(AND(VLOOKUP(G213,Mark,5,0)&gt;75),4,IF(AND(VLOOKUP(G213,Mark,5,0)&gt;=65),3,0)))))+ROUNDUP(SUM(V213:Z213)*15%,0),"")</f>
        <v/>
      </c>
      <c r="BF213" s="201" t="str">
        <f>IFERROR(IF(G213="","",IF(K213="","",IF(AND(VLOOKUP(G213,Mark,5,0)&gt;85),5,IF(AND(VLOOKUP(G213,Mark,5,0)&gt;75),4,IF(AND(VLOOKUP(G213,Mark,5,0)&gt;=65),3,0)))))+ROUNDUP(SUM(AA213:AD213)*15%,0),"")</f>
        <v/>
      </c>
      <c r="BG213" s="201" t="str">
        <f t="shared" si="58"/>
        <v/>
      </c>
      <c r="BH213" s="201" t="str">
        <f t="shared" si="59"/>
        <v/>
      </c>
    </row>
    <row r="214" spans="1:60">
      <c r="A214" s="4">
        <v>208</v>
      </c>
      <c r="B214" s="30" t="str">
        <f t="shared" si="60"/>
        <v/>
      </c>
      <c r="C214" s="37" t="str">
        <f t="shared" si="61"/>
        <v/>
      </c>
      <c r="D214" s="38" t="str">
        <f t="shared" si="62"/>
        <v/>
      </c>
      <c r="E214" s="39" t="str">
        <f t="shared" si="63"/>
        <v/>
      </c>
      <c r="F214" s="39" t="str">
        <f t="shared" si="64"/>
        <v/>
      </c>
      <c r="G214" s="40" t="str">
        <f t="shared" si="65"/>
        <v/>
      </c>
      <c r="H214" s="120" t="str">
        <f t="shared" si="66"/>
        <v/>
      </c>
      <c r="I214" s="123"/>
      <c r="J214" s="124"/>
      <c r="K214" s="129" t="str">
        <f t="shared" si="56"/>
        <v/>
      </c>
      <c r="L214" s="51"/>
      <c r="M214" s="46"/>
      <c r="N214" s="46"/>
      <c r="O214" s="46"/>
      <c r="P214" s="46"/>
      <c r="Q214" s="56"/>
      <c r="R214" s="47"/>
      <c r="S214" s="47"/>
      <c r="T214" s="47"/>
      <c r="U214" s="47"/>
      <c r="V214" s="51"/>
      <c r="W214" s="46"/>
      <c r="X214" s="46"/>
      <c r="Y214" s="46"/>
      <c r="Z214" s="46"/>
      <c r="AA214" s="51"/>
      <c r="AB214" s="46"/>
      <c r="AC214" s="46"/>
      <c r="AD214" s="46"/>
      <c r="AE214" s="51"/>
      <c r="AF214" s="46"/>
      <c r="AG214" s="46"/>
      <c r="AH214" s="46"/>
      <c r="AI214" s="51"/>
      <c r="AJ214" s="46"/>
      <c r="AK214" s="46"/>
      <c r="AL214" s="46"/>
      <c r="AM214" s="1"/>
      <c r="AN214" s="1"/>
      <c r="AO214" s="1"/>
      <c r="AP214" s="1"/>
      <c r="AQ214" s="1"/>
      <c r="BB214" s="201" t="str">
        <f t="shared" si="57"/>
        <v/>
      </c>
      <c r="BC214" s="204" t="str">
        <f>IFERROR(IF(G214="","",IF(K214="","",IF(AND(VLOOKUP(G214,Mark,5,0)&gt;85),5,IF(AND(VLOOKUP(G214,Mark,5,0)&gt;75),4,IF(AND(VLOOKUP(G214,Mark,5,0)&gt;=65),3,0)))))+ROUNDUP(SUM(L214:P214)*15%,0),"")</f>
        <v/>
      </c>
      <c r="BD214" s="201" t="str">
        <f>IFERROR(IF(G214="","",IF(K214="","",IF(AND(VLOOKUP(G214,Mark,5,0)&gt;85),5,IF(AND(VLOOKUP(G214,Mark,5,0)&gt;75),4,IF(AND(VLOOKUP(G214,Mark,5,0)&gt;=65),3,0)))))+ROUNDUP(SUM(Q214:U214)*15%,0),"")</f>
        <v/>
      </c>
      <c r="BE214" s="201" t="str">
        <f>IFERROR(IF(G214="","",IF(K214="","",IF(AND(VLOOKUP(G214,Mark,5,0)&gt;85),5,IF(AND(VLOOKUP(G214,Mark,5,0)&gt;75),4,IF(AND(VLOOKUP(G214,Mark,5,0)&gt;=65),3,0)))))+ROUNDUP(SUM(V214:Z214)*15%,0),"")</f>
        <v/>
      </c>
      <c r="BF214" s="201" t="str">
        <f>IFERROR(IF(G214="","",IF(K214="","",IF(AND(VLOOKUP(G214,Mark,5,0)&gt;85),5,IF(AND(VLOOKUP(G214,Mark,5,0)&gt;75),4,IF(AND(VLOOKUP(G214,Mark,5,0)&gt;=65),3,0)))))+ROUNDUP(SUM(AA214:AD214)*15%,0),"")</f>
        <v/>
      </c>
      <c r="BG214" s="201" t="str">
        <f t="shared" si="58"/>
        <v/>
      </c>
      <c r="BH214" s="201" t="str">
        <f t="shared" si="59"/>
        <v/>
      </c>
    </row>
    <row r="215" spans="1:60">
      <c r="A215" s="4">
        <v>209</v>
      </c>
      <c r="B215" s="30" t="str">
        <f t="shared" si="60"/>
        <v/>
      </c>
      <c r="C215" s="37" t="str">
        <f t="shared" si="61"/>
        <v/>
      </c>
      <c r="D215" s="38" t="str">
        <f t="shared" si="62"/>
        <v/>
      </c>
      <c r="E215" s="39" t="str">
        <f t="shared" si="63"/>
        <v/>
      </c>
      <c r="F215" s="39" t="str">
        <f t="shared" si="64"/>
        <v/>
      </c>
      <c r="G215" s="40" t="str">
        <f t="shared" si="65"/>
        <v/>
      </c>
      <c r="H215" s="120" t="str">
        <f t="shared" si="66"/>
        <v/>
      </c>
      <c r="I215" s="123"/>
      <c r="J215" s="124"/>
      <c r="K215" s="129" t="str">
        <f t="shared" si="56"/>
        <v/>
      </c>
      <c r="L215" s="51"/>
      <c r="M215" s="46"/>
      <c r="N215" s="46"/>
      <c r="O215" s="46"/>
      <c r="P215" s="46"/>
      <c r="Q215" s="56"/>
      <c r="R215" s="47"/>
      <c r="S215" s="47"/>
      <c r="T215" s="47"/>
      <c r="U215" s="47"/>
      <c r="V215" s="51"/>
      <c r="W215" s="46"/>
      <c r="X215" s="46"/>
      <c r="Y215" s="46"/>
      <c r="Z215" s="46"/>
      <c r="AA215" s="51"/>
      <c r="AB215" s="46"/>
      <c r="AC215" s="46"/>
      <c r="AD215" s="46"/>
      <c r="AE215" s="51"/>
      <c r="AF215" s="46"/>
      <c r="AG215" s="46"/>
      <c r="AH215" s="46"/>
      <c r="AI215" s="51"/>
      <c r="AJ215" s="46"/>
      <c r="AK215" s="46"/>
      <c r="AL215" s="46"/>
      <c r="AM215" s="1"/>
      <c r="AN215" s="1"/>
      <c r="AO215" s="1"/>
      <c r="AP215" s="1"/>
      <c r="AQ215" s="1"/>
      <c r="BB215" s="201" t="str">
        <f t="shared" si="57"/>
        <v/>
      </c>
      <c r="BC215" s="204" t="str">
        <f>IFERROR(IF(G215="","",IF(K215="","",IF(AND(VLOOKUP(G215,Mark,5,0)&gt;85),5,IF(AND(VLOOKUP(G215,Mark,5,0)&gt;75),4,IF(AND(VLOOKUP(G215,Mark,5,0)&gt;=65),3,0)))))+ROUNDUP(SUM(L215:P215)*15%,0),"")</f>
        <v/>
      </c>
      <c r="BD215" s="201" t="str">
        <f>IFERROR(IF(G215="","",IF(K215="","",IF(AND(VLOOKUP(G215,Mark,5,0)&gt;85),5,IF(AND(VLOOKUP(G215,Mark,5,0)&gt;75),4,IF(AND(VLOOKUP(G215,Mark,5,0)&gt;=65),3,0)))))+ROUNDUP(SUM(Q215:U215)*15%,0),"")</f>
        <v/>
      </c>
      <c r="BE215" s="201" t="str">
        <f>IFERROR(IF(G215="","",IF(K215="","",IF(AND(VLOOKUP(G215,Mark,5,0)&gt;85),5,IF(AND(VLOOKUP(G215,Mark,5,0)&gt;75),4,IF(AND(VLOOKUP(G215,Mark,5,0)&gt;=65),3,0)))))+ROUNDUP(SUM(V215:Z215)*15%,0),"")</f>
        <v/>
      </c>
      <c r="BF215" s="201" t="str">
        <f>IFERROR(IF(G215="","",IF(K215="","",IF(AND(VLOOKUP(G215,Mark,5,0)&gt;85),5,IF(AND(VLOOKUP(G215,Mark,5,0)&gt;75),4,IF(AND(VLOOKUP(G215,Mark,5,0)&gt;=65),3,0)))))+ROUNDUP(SUM(AA215:AD215)*15%,0),"")</f>
        <v/>
      </c>
      <c r="BG215" s="201" t="str">
        <f t="shared" si="58"/>
        <v/>
      </c>
      <c r="BH215" s="201" t="str">
        <f t="shared" si="59"/>
        <v/>
      </c>
    </row>
    <row r="216" spans="1:60">
      <c r="A216" s="4">
        <v>210</v>
      </c>
      <c r="B216" s="30" t="str">
        <f t="shared" si="60"/>
        <v/>
      </c>
      <c r="C216" s="37" t="str">
        <f t="shared" si="61"/>
        <v/>
      </c>
      <c r="D216" s="38" t="str">
        <f t="shared" si="62"/>
        <v/>
      </c>
      <c r="E216" s="39" t="str">
        <f t="shared" si="63"/>
        <v/>
      </c>
      <c r="F216" s="39" t="str">
        <f t="shared" si="64"/>
        <v/>
      </c>
      <c r="G216" s="40" t="str">
        <f t="shared" si="65"/>
        <v/>
      </c>
      <c r="H216" s="120" t="str">
        <f t="shared" si="66"/>
        <v/>
      </c>
      <c r="I216" s="123"/>
      <c r="J216" s="124"/>
      <c r="K216" s="129" t="str">
        <f t="shared" si="56"/>
        <v/>
      </c>
      <c r="L216" s="51"/>
      <c r="M216" s="46"/>
      <c r="N216" s="46"/>
      <c r="O216" s="46"/>
      <c r="P216" s="46"/>
      <c r="Q216" s="56"/>
      <c r="R216" s="47"/>
      <c r="S216" s="47"/>
      <c r="T216" s="47"/>
      <c r="U216" s="47"/>
      <c r="V216" s="51"/>
      <c r="W216" s="46"/>
      <c r="X216" s="46"/>
      <c r="Y216" s="46"/>
      <c r="Z216" s="46"/>
      <c r="AA216" s="51"/>
      <c r="AB216" s="46"/>
      <c r="AC216" s="46"/>
      <c r="AD216" s="46"/>
      <c r="AE216" s="51"/>
      <c r="AF216" s="46"/>
      <c r="AG216" s="46"/>
      <c r="AH216" s="46"/>
      <c r="AI216" s="51"/>
      <c r="AJ216" s="46"/>
      <c r="AK216" s="46"/>
      <c r="AL216" s="46"/>
      <c r="AM216" s="1"/>
      <c r="AN216" s="1"/>
      <c r="AO216" s="1"/>
      <c r="AP216" s="1"/>
      <c r="AQ216" s="1"/>
      <c r="BB216" s="201" t="str">
        <f t="shared" si="57"/>
        <v/>
      </c>
      <c r="BC216" s="204" t="str">
        <f>IFERROR(IF(G216="","",IF(K216="","",IF(AND(VLOOKUP(G216,Mark,5,0)&gt;85),5,IF(AND(VLOOKUP(G216,Mark,5,0)&gt;75),4,IF(AND(VLOOKUP(G216,Mark,5,0)&gt;=65),3,0)))))+ROUNDUP(SUM(L216:P216)*15%,0),"")</f>
        <v/>
      </c>
      <c r="BD216" s="201" t="str">
        <f>IFERROR(IF(G216="","",IF(K216="","",IF(AND(VLOOKUP(G216,Mark,5,0)&gt;85),5,IF(AND(VLOOKUP(G216,Mark,5,0)&gt;75),4,IF(AND(VLOOKUP(G216,Mark,5,0)&gt;=65),3,0)))))+ROUNDUP(SUM(Q216:U216)*15%,0),"")</f>
        <v/>
      </c>
      <c r="BE216" s="201" t="str">
        <f>IFERROR(IF(G216="","",IF(K216="","",IF(AND(VLOOKUP(G216,Mark,5,0)&gt;85),5,IF(AND(VLOOKUP(G216,Mark,5,0)&gt;75),4,IF(AND(VLOOKUP(G216,Mark,5,0)&gt;=65),3,0)))))+ROUNDUP(SUM(V216:Z216)*15%,0),"")</f>
        <v/>
      </c>
      <c r="BF216" s="201" t="str">
        <f>IFERROR(IF(G216="","",IF(K216="","",IF(AND(VLOOKUP(G216,Mark,5,0)&gt;85),5,IF(AND(VLOOKUP(G216,Mark,5,0)&gt;75),4,IF(AND(VLOOKUP(G216,Mark,5,0)&gt;=65),3,0)))))+ROUNDUP(SUM(AA216:AD216)*15%,0),"")</f>
        <v/>
      </c>
      <c r="BG216" s="201" t="str">
        <f t="shared" si="58"/>
        <v/>
      </c>
      <c r="BH216" s="201" t="str">
        <f t="shared" si="59"/>
        <v/>
      </c>
    </row>
    <row r="217" spans="1:60">
      <c r="A217" s="4">
        <v>211</v>
      </c>
      <c r="B217" s="30" t="str">
        <f t="shared" si="60"/>
        <v/>
      </c>
      <c r="C217" s="37" t="str">
        <f t="shared" si="61"/>
        <v/>
      </c>
      <c r="D217" s="38" t="str">
        <f t="shared" si="62"/>
        <v/>
      </c>
      <c r="E217" s="39" t="str">
        <f t="shared" si="63"/>
        <v/>
      </c>
      <c r="F217" s="39" t="str">
        <f t="shared" si="64"/>
        <v/>
      </c>
      <c r="G217" s="40" t="str">
        <f t="shared" si="65"/>
        <v/>
      </c>
      <c r="H217" s="120" t="str">
        <f t="shared" si="66"/>
        <v/>
      </c>
      <c r="I217" s="123"/>
      <c r="J217" s="124"/>
      <c r="K217" s="129" t="str">
        <f t="shared" si="56"/>
        <v/>
      </c>
      <c r="L217" s="51"/>
      <c r="M217" s="46"/>
      <c r="N217" s="46"/>
      <c r="O217" s="46"/>
      <c r="P217" s="46"/>
      <c r="Q217" s="56"/>
      <c r="R217" s="47"/>
      <c r="S217" s="47"/>
      <c r="T217" s="47"/>
      <c r="U217" s="47"/>
      <c r="V217" s="51"/>
      <c r="W217" s="46"/>
      <c r="X217" s="46"/>
      <c r="Y217" s="46"/>
      <c r="Z217" s="46"/>
      <c r="AA217" s="51"/>
      <c r="AB217" s="46"/>
      <c r="AC217" s="46"/>
      <c r="AD217" s="46"/>
      <c r="AE217" s="51"/>
      <c r="AF217" s="46"/>
      <c r="AG217" s="46"/>
      <c r="AH217" s="46"/>
      <c r="AI217" s="51"/>
      <c r="AJ217" s="46"/>
      <c r="AK217" s="46"/>
      <c r="AL217" s="46"/>
      <c r="AM217" s="1"/>
      <c r="AN217" s="1"/>
      <c r="AO217" s="1"/>
      <c r="AP217" s="1"/>
      <c r="AQ217" s="1"/>
      <c r="BB217" s="201" t="str">
        <f t="shared" si="57"/>
        <v/>
      </c>
      <c r="BC217" s="204" t="str">
        <f>IFERROR(IF(G217="","",IF(K217="","",IF(AND(VLOOKUP(G217,Mark,5,0)&gt;85),5,IF(AND(VLOOKUP(G217,Mark,5,0)&gt;75),4,IF(AND(VLOOKUP(G217,Mark,5,0)&gt;=65),3,0)))))+ROUNDUP(SUM(L217:P217)*15%,0),"")</f>
        <v/>
      </c>
      <c r="BD217" s="201" t="str">
        <f>IFERROR(IF(G217="","",IF(K217="","",IF(AND(VLOOKUP(G217,Mark,5,0)&gt;85),5,IF(AND(VLOOKUP(G217,Mark,5,0)&gt;75),4,IF(AND(VLOOKUP(G217,Mark,5,0)&gt;=65),3,0)))))+ROUNDUP(SUM(Q217:U217)*15%,0),"")</f>
        <v/>
      </c>
      <c r="BE217" s="201" t="str">
        <f>IFERROR(IF(G217="","",IF(K217="","",IF(AND(VLOOKUP(G217,Mark,5,0)&gt;85),5,IF(AND(VLOOKUP(G217,Mark,5,0)&gt;75),4,IF(AND(VLOOKUP(G217,Mark,5,0)&gt;=65),3,0)))))+ROUNDUP(SUM(V217:Z217)*15%,0),"")</f>
        <v/>
      </c>
      <c r="BF217" s="201" t="str">
        <f>IFERROR(IF(G217="","",IF(K217="","",IF(AND(VLOOKUP(G217,Mark,5,0)&gt;85),5,IF(AND(VLOOKUP(G217,Mark,5,0)&gt;75),4,IF(AND(VLOOKUP(G217,Mark,5,0)&gt;=65),3,0)))))+ROUNDUP(SUM(AA217:AD217)*15%,0),"")</f>
        <v/>
      </c>
      <c r="BG217" s="201" t="str">
        <f t="shared" si="58"/>
        <v/>
      </c>
      <c r="BH217" s="201" t="str">
        <f t="shared" si="59"/>
        <v/>
      </c>
    </row>
    <row r="218" spans="1:60">
      <c r="A218" s="4">
        <v>212</v>
      </c>
      <c r="B218" s="30" t="str">
        <f t="shared" si="60"/>
        <v/>
      </c>
      <c r="C218" s="37" t="str">
        <f t="shared" si="61"/>
        <v/>
      </c>
      <c r="D218" s="38" t="str">
        <f t="shared" si="62"/>
        <v/>
      </c>
      <c r="E218" s="39" t="str">
        <f t="shared" si="63"/>
        <v/>
      </c>
      <c r="F218" s="39" t="str">
        <f t="shared" si="64"/>
        <v/>
      </c>
      <c r="G218" s="40" t="str">
        <f t="shared" si="65"/>
        <v/>
      </c>
      <c r="H218" s="120" t="str">
        <f t="shared" si="66"/>
        <v/>
      </c>
      <c r="I218" s="123"/>
      <c r="J218" s="124"/>
      <c r="K218" s="129" t="str">
        <f t="shared" si="56"/>
        <v/>
      </c>
      <c r="L218" s="51"/>
      <c r="M218" s="46"/>
      <c r="N218" s="46"/>
      <c r="O218" s="46"/>
      <c r="P218" s="46"/>
      <c r="Q218" s="56"/>
      <c r="R218" s="47"/>
      <c r="S218" s="47"/>
      <c r="T218" s="47"/>
      <c r="U218" s="47"/>
      <c r="V218" s="51"/>
      <c r="W218" s="46"/>
      <c r="X218" s="46"/>
      <c r="Y218" s="46"/>
      <c r="Z218" s="46"/>
      <c r="AA218" s="51"/>
      <c r="AB218" s="46"/>
      <c r="AC218" s="46"/>
      <c r="AD218" s="46"/>
      <c r="AE218" s="51"/>
      <c r="AF218" s="46"/>
      <c r="AG218" s="46"/>
      <c r="AH218" s="46"/>
      <c r="AI218" s="51"/>
      <c r="AJ218" s="46"/>
      <c r="AK218" s="46"/>
      <c r="AL218" s="46"/>
      <c r="AM218" s="1"/>
      <c r="AN218" s="1"/>
      <c r="AO218" s="1"/>
      <c r="AP218" s="1"/>
      <c r="AQ218" s="1"/>
      <c r="BB218" s="201" t="str">
        <f t="shared" si="57"/>
        <v/>
      </c>
      <c r="BC218" s="204" t="str">
        <f>IFERROR(IF(G218="","",IF(K218="","",IF(AND(VLOOKUP(G218,Mark,5,0)&gt;85),5,IF(AND(VLOOKUP(G218,Mark,5,0)&gt;75),4,IF(AND(VLOOKUP(G218,Mark,5,0)&gt;=65),3,0)))))+ROUNDUP(SUM(L218:P218)*15%,0),"")</f>
        <v/>
      </c>
      <c r="BD218" s="201" t="str">
        <f>IFERROR(IF(G218="","",IF(K218="","",IF(AND(VLOOKUP(G218,Mark,5,0)&gt;85),5,IF(AND(VLOOKUP(G218,Mark,5,0)&gt;75),4,IF(AND(VLOOKUP(G218,Mark,5,0)&gt;=65),3,0)))))+ROUNDUP(SUM(Q218:U218)*15%,0),"")</f>
        <v/>
      </c>
      <c r="BE218" s="201" t="str">
        <f>IFERROR(IF(G218="","",IF(K218="","",IF(AND(VLOOKUP(G218,Mark,5,0)&gt;85),5,IF(AND(VLOOKUP(G218,Mark,5,0)&gt;75),4,IF(AND(VLOOKUP(G218,Mark,5,0)&gt;=65),3,0)))))+ROUNDUP(SUM(V218:Z218)*15%,0),"")</f>
        <v/>
      </c>
      <c r="BF218" s="201" t="str">
        <f>IFERROR(IF(G218="","",IF(K218="","",IF(AND(VLOOKUP(G218,Mark,5,0)&gt;85),5,IF(AND(VLOOKUP(G218,Mark,5,0)&gt;75),4,IF(AND(VLOOKUP(G218,Mark,5,0)&gt;=65),3,0)))))+ROUNDUP(SUM(AA218:AD218)*15%,0),"")</f>
        <v/>
      </c>
      <c r="BG218" s="201" t="str">
        <f t="shared" si="58"/>
        <v/>
      </c>
      <c r="BH218" s="201" t="str">
        <f t="shared" si="59"/>
        <v/>
      </c>
    </row>
    <row r="219" spans="1:60">
      <c r="A219" s="4">
        <v>213</v>
      </c>
      <c r="B219" s="30" t="str">
        <f t="shared" si="60"/>
        <v/>
      </c>
      <c r="C219" s="37" t="str">
        <f t="shared" si="61"/>
        <v/>
      </c>
      <c r="D219" s="38" t="str">
        <f t="shared" si="62"/>
        <v/>
      </c>
      <c r="E219" s="39" t="str">
        <f t="shared" si="63"/>
        <v/>
      </c>
      <c r="F219" s="39" t="str">
        <f t="shared" si="64"/>
        <v/>
      </c>
      <c r="G219" s="40" t="str">
        <f t="shared" si="65"/>
        <v/>
      </c>
      <c r="H219" s="120" t="str">
        <f t="shared" si="66"/>
        <v/>
      </c>
      <c r="I219" s="123"/>
      <c r="J219" s="124"/>
      <c r="K219" s="129" t="str">
        <f t="shared" si="56"/>
        <v/>
      </c>
      <c r="L219" s="51"/>
      <c r="M219" s="46"/>
      <c r="N219" s="46"/>
      <c r="O219" s="46"/>
      <c r="P219" s="46"/>
      <c r="Q219" s="56"/>
      <c r="R219" s="47"/>
      <c r="S219" s="47"/>
      <c r="T219" s="47"/>
      <c r="U219" s="47"/>
      <c r="V219" s="51"/>
      <c r="W219" s="46"/>
      <c r="X219" s="46"/>
      <c r="Y219" s="46"/>
      <c r="Z219" s="46"/>
      <c r="AA219" s="51"/>
      <c r="AB219" s="46"/>
      <c r="AC219" s="46"/>
      <c r="AD219" s="46"/>
      <c r="AE219" s="51"/>
      <c r="AF219" s="46"/>
      <c r="AG219" s="46"/>
      <c r="AH219" s="46"/>
      <c r="AI219" s="51"/>
      <c r="AJ219" s="46"/>
      <c r="AK219" s="46"/>
      <c r="AL219" s="46"/>
      <c r="AM219" s="1"/>
      <c r="AN219" s="1"/>
      <c r="AO219" s="1"/>
      <c r="AP219" s="1"/>
      <c r="AQ219" s="1"/>
      <c r="BB219" s="201" t="str">
        <f t="shared" si="57"/>
        <v/>
      </c>
      <c r="BC219" s="204" t="str">
        <f>IFERROR(IF(G219="","",IF(K219="","",IF(AND(VLOOKUP(G219,Mark,5,0)&gt;85),5,IF(AND(VLOOKUP(G219,Mark,5,0)&gt;75),4,IF(AND(VLOOKUP(G219,Mark,5,0)&gt;=65),3,0)))))+ROUNDUP(SUM(L219:P219)*15%,0),"")</f>
        <v/>
      </c>
      <c r="BD219" s="201" t="str">
        <f>IFERROR(IF(G219="","",IF(K219="","",IF(AND(VLOOKUP(G219,Mark,5,0)&gt;85),5,IF(AND(VLOOKUP(G219,Mark,5,0)&gt;75),4,IF(AND(VLOOKUP(G219,Mark,5,0)&gt;=65),3,0)))))+ROUNDUP(SUM(Q219:U219)*15%,0),"")</f>
        <v/>
      </c>
      <c r="BE219" s="201" t="str">
        <f>IFERROR(IF(G219="","",IF(K219="","",IF(AND(VLOOKUP(G219,Mark,5,0)&gt;85),5,IF(AND(VLOOKUP(G219,Mark,5,0)&gt;75),4,IF(AND(VLOOKUP(G219,Mark,5,0)&gt;=65),3,0)))))+ROUNDUP(SUM(V219:Z219)*15%,0),"")</f>
        <v/>
      </c>
      <c r="BF219" s="201" t="str">
        <f>IFERROR(IF(G219="","",IF(K219="","",IF(AND(VLOOKUP(G219,Mark,5,0)&gt;85),5,IF(AND(VLOOKUP(G219,Mark,5,0)&gt;75),4,IF(AND(VLOOKUP(G219,Mark,5,0)&gt;=65),3,0)))))+ROUNDUP(SUM(AA219:AD219)*15%,0),"")</f>
        <v/>
      </c>
      <c r="BG219" s="201" t="str">
        <f t="shared" si="58"/>
        <v/>
      </c>
      <c r="BH219" s="201" t="str">
        <f t="shared" si="59"/>
        <v/>
      </c>
    </row>
    <row r="220" spans="1:60">
      <c r="A220" s="4">
        <v>214</v>
      </c>
      <c r="B220" s="30" t="str">
        <f t="shared" si="60"/>
        <v/>
      </c>
      <c r="C220" s="37" t="str">
        <f t="shared" si="61"/>
        <v/>
      </c>
      <c r="D220" s="38" t="str">
        <f t="shared" si="62"/>
        <v/>
      </c>
      <c r="E220" s="39" t="str">
        <f t="shared" si="63"/>
        <v/>
      </c>
      <c r="F220" s="39" t="str">
        <f t="shared" si="64"/>
        <v/>
      </c>
      <c r="G220" s="40" t="str">
        <f t="shared" si="65"/>
        <v/>
      </c>
      <c r="H220" s="120" t="str">
        <f t="shared" si="66"/>
        <v/>
      </c>
      <c r="I220" s="123"/>
      <c r="J220" s="124"/>
      <c r="K220" s="129" t="str">
        <f t="shared" si="56"/>
        <v/>
      </c>
      <c r="L220" s="51"/>
      <c r="M220" s="46"/>
      <c r="N220" s="46"/>
      <c r="O220" s="46"/>
      <c r="P220" s="46"/>
      <c r="Q220" s="56"/>
      <c r="R220" s="47"/>
      <c r="S220" s="47"/>
      <c r="T220" s="47"/>
      <c r="U220" s="47"/>
      <c r="V220" s="51"/>
      <c r="W220" s="46"/>
      <c r="X220" s="46"/>
      <c r="Y220" s="46"/>
      <c r="Z220" s="46"/>
      <c r="AA220" s="51"/>
      <c r="AB220" s="46"/>
      <c r="AC220" s="46"/>
      <c r="AD220" s="46"/>
      <c r="AE220" s="51"/>
      <c r="AF220" s="46"/>
      <c r="AG220" s="46"/>
      <c r="AH220" s="46"/>
      <c r="AI220" s="51"/>
      <c r="AJ220" s="46"/>
      <c r="AK220" s="46"/>
      <c r="AL220" s="46"/>
      <c r="AM220" s="1"/>
      <c r="AN220" s="1"/>
      <c r="AO220" s="1"/>
      <c r="AP220" s="1"/>
      <c r="AQ220" s="1"/>
      <c r="BB220" s="201" t="str">
        <f t="shared" si="57"/>
        <v/>
      </c>
      <c r="BC220" s="204" t="str">
        <f>IFERROR(IF(G220="","",IF(K220="","",IF(AND(VLOOKUP(G220,Mark,5,0)&gt;85),5,IF(AND(VLOOKUP(G220,Mark,5,0)&gt;75),4,IF(AND(VLOOKUP(G220,Mark,5,0)&gt;=65),3,0)))))+ROUNDUP(SUM(L220:P220)*15%,0),"")</f>
        <v/>
      </c>
      <c r="BD220" s="201" t="str">
        <f>IFERROR(IF(G220="","",IF(K220="","",IF(AND(VLOOKUP(G220,Mark,5,0)&gt;85),5,IF(AND(VLOOKUP(G220,Mark,5,0)&gt;75),4,IF(AND(VLOOKUP(G220,Mark,5,0)&gt;=65),3,0)))))+ROUNDUP(SUM(Q220:U220)*15%,0),"")</f>
        <v/>
      </c>
      <c r="BE220" s="201" t="str">
        <f>IFERROR(IF(G220="","",IF(K220="","",IF(AND(VLOOKUP(G220,Mark,5,0)&gt;85),5,IF(AND(VLOOKUP(G220,Mark,5,0)&gt;75),4,IF(AND(VLOOKUP(G220,Mark,5,0)&gt;=65),3,0)))))+ROUNDUP(SUM(V220:Z220)*15%,0),"")</f>
        <v/>
      </c>
      <c r="BF220" s="201" t="str">
        <f>IFERROR(IF(G220="","",IF(K220="","",IF(AND(VLOOKUP(G220,Mark,5,0)&gt;85),5,IF(AND(VLOOKUP(G220,Mark,5,0)&gt;75),4,IF(AND(VLOOKUP(G220,Mark,5,0)&gt;=65),3,0)))))+ROUNDUP(SUM(AA220:AD220)*15%,0),"")</f>
        <v/>
      </c>
      <c r="BG220" s="201" t="str">
        <f t="shared" si="58"/>
        <v/>
      </c>
      <c r="BH220" s="201" t="str">
        <f t="shared" si="59"/>
        <v/>
      </c>
    </row>
    <row r="221" spans="1:60">
      <c r="A221" s="4">
        <v>215</v>
      </c>
      <c r="B221" s="30" t="str">
        <f t="shared" si="60"/>
        <v/>
      </c>
      <c r="C221" s="37" t="str">
        <f t="shared" si="61"/>
        <v/>
      </c>
      <c r="D221" s="38" t="str">
        <f t="shared" si="62"/>
        <v/>
      </c>
      <c r="E221" s="39" t="str">
        <f t="shared" si="63"/>
        <v/>
      </c>
      <c r="F221" s="39" t="str">
        <f t="shared" si="64"/>
        <v/>
      </c>
      <c r="G221" s="40" t="str">
        <f t="shared" si="65"/>
        <v/>
      </c>
      <c r="H221" s="120" t="str">
        <f t="shared" si="66"/>
        <v/>
      </c>
      <c r="I221" s="123"/>
      <c r="J221" s="124"/>
      <c r="K221" s="129" t="str">
        <f t="shared" si="56"/>
        <v/>
      </c>
      <c r="L221" s="51"/>
      <c r="M221" s="46"/>
      <c r="N221" s="46"/>
      <c r="O221" s="46"/>
      <c r="P221" s="46"/>
      <c r="Q221" s="56"/>
      <c r="R221" s="47"/>
      <c r="S221" s="47"/>
      <c r="T221" s="47"/>
      <c r="U221" s="47"/>
      <c r="V221" s="51"/>
      <c r="W221" s="46"/>
      <c r="X221" s="46"/>
      <c r="Y221" s="46"/>
      <c r="Z221" s="46"/>
      <c r="AA221" s="51"/>
      <c r="AB221" s="46"/>
      <c r="AC221" s="46"/>
      <c r="AD221" s="46"/>
      <c r="AE221" s="51"/>
      <c r="AF221" s="46"/>
      <c r="AG221" s="46"/>
      <c r="AH221" s="46"/>
      <c r="AI221" s="51"/>
      <c r="AJ221" s="46"/>
      <c r="AK221" s="46"/>
      <c r="AL221" s="46"/>
      <c r="AM221" s="1"/>
      <c r="AN221" s="1"/>
      <c r="AO221" s="1"/>
      <c r="AP221" s="1"/>
      <c r="AQ221" s="1"/>
      <c r="BB221" s="201" t="str">
        <f t="shared" si="57"/>
        <v/>
      </c>
      <c r="BC221" s="204" t="str">
        <f>IFERROR(IF(G221="","",IF(K221="","",IF(AND(VLOOKUP(G221,Mark,5,0)&gt;85),5,IF(AND(VLOOKUP(G221,Mark,5,0)&gt;75),4,IF(AND(VLOOKUP(G221,Mark,5,0)&gt;=65),3,0)))))+ROUNDUP(SUM(L221:P221)*15%,0),"")</f>
        <v/>
      </c>
      <c r="BD221" s="201" t="str">
        <f>IFERROR(IF(G221="","",IF(K221="","",IF(AND(VLOOKUP(G221,Mark,5,0)&gt;85),5,IF(AND(VLOOKUP(G221,Mark,5,0)&gt;75),4,IF(AND(VLOOKUP(G221,Mark,5,0)&gt;=65),3,0)))))+ROUNDUP(SUM(Q221:U221)*15%,0),"")</f>
        <v/>
      </c>
      <c r="BE221" s="201" t="str">
        <f>IFERROR(IF(G221="","",IF(K221="","",IF(AND(VLOOKUP(G221,Mark,5,0)&gt;85),5,IF(AND(VLOOKUP(G221,Mark,5,0)&gt;75),4,IF(AND(VLOOKUP(G221,Mark,5,0)&gt;=65),3,0)))))+ROUNDUP(SUM(V221:Z221)*15%,0),"")</f>
        <v/>
      </c>
      <c r="BF221" s="201" t="str">
        <f>IFERROR(IF(G221="","",IF(K221="","",IF(AND(VLOOKUP(G221,Mark,5,0)&gt;85),5,IF(AND(VLOOKUP(G221,Mark,5,0)&gt;75),4,IF(AND(VLOOKUP(G221,Mark,5,0)&gt;=65),3,0)))))+ROUNDUP(SUM(AA221:AD221)*15%,0),"")</f>
        <v/>
      </c>
      <c r="BG221" s="201" t="str">
        <f t="shared" si="58"/>
        <v/>
      </c>
      <c r="BH221" s="201" t="str">
        <f t="shared" si="59"/>
        <v/>
      </c>
    </row>
    <row r="222" spans="1:60">
      <c r="A222" s="4">
        <v>216</v>
      </c>
      <c r="B222" s="30" t="str">
        <f t="shared" si="60"/>
        <v/>
      </c>
      <c r="C222" s="37" t="str">
        <f t="shared" si="61"/>
        <v/>
      </c>
      <c r="D222" s="38" t="str">
        <f t="shared" si="62"/>
        <v/>
      </c>
      <c r="E222" s="39" t="str">
        <f t="shared" si="63"/>
        <v/>
      </c>
      <c r="F222" s="39" t="str">
        <f t="shared" si="64"/>
        <v/>
      </c>
      <c r="G222" s="40" t="str">
        <f t="shared" si="65"/>
        <v/>
      </c>
      <c r="H222" s="120" t="str">
        <f t="shared" si="66"/>
        <v/>
      </c>
      <c r="I222" s="123"/>
      <c r="J222" s="124"/>
      <c r="K222" s="129" t="str">
        <f t="shared" si="56"/>
        <v/>
      </c>
      <c r="L222" s="51"/>
      <c r="M222" s="46"/>
      <c r="N222" s="46"/>
      <c r="O222" s="46"/>
      <c r="P222" s="46"/>
      <c r="Q222" s="56"/>
      <c r="R222" s="47"/>
      <c r="S222" s="47"/>
      <c r="T222" s="47"/>
      <c r="U222" s="47"/>
      <c r="V222" s="51"/>
      <c r="W222" s="46"/>
      <c r="X222" s="46"/>
      <c r="Y222" s="46"/>
      <c r="Z222" s="46"/>
      <c r="AA222" s="51"/>
      <c r="AB222" s="46"/>
      <c r="AC222" s="46"/>
      <c r="AD222" s="46"/>
      <c r="AE222" s="51"/>
      <c r="AF222" s="46"/>
      <c r="AG222" s="46"/>
      <c r="AH222" s="46"/>
      <c r="AI222" s="51"/>
      <c r="AJ222" s="46"/>
      <c r="AK222" s="46"/>
      <c r="AL222" s="46"/>
      <c r="AM222" s="1"/>
      <c r="AN222" s="1"/>
      <c r="AO222" s="1"/>
      <c r="AP222" s="1"/>
      <c r="AQ222" s="1"/>
      <c r="BB222" s="201" t="str">
        <f t="shared" si="57"/>
        <v/>
      </c>
      <c r="BC222" s="204" t="str">
        <f>IFERROR(IF(G222="","",IF(K222="","",IF(AND(VLOOKUP(G222,Mark,5,0)&gt;85),5,IF(AND(VLOOKUP(G222,Mark,5,0)&gt;75),4,IF(AND(VLOOKUP(G222,Mark,5,0)&gt;=65),3,0)))))+ROUNDUP(SUM(L222:P222)*15%,0),"")</f>
        <v/>
      </c>
      <c r="BD222" s="201" t="str">
        <f>IFERROR(IF(G222="","",IF(K222="","",IF(AND(VLOOKUP(G222,Mark,5,0)&gt;85),5,IF(AND(VLOOKUP(G222,Mark,5,0)&gt;75),4,IF(AND(VLOOKUP(G222,Mark,5,0)&gt;=65),3,0)))))+ROUNDUP(SUM(Q222:U222)*15%,0),"")</f>
        <v/>
      </c>
      <c r="BE222" s="201" t="str">
        <f>IFERROR(IF(G222="","",IF(K222="","",IF(AND(VLOOKUP(G222,Mark,5,0)&gt;85),5,IF(AND(VLOOKUP(G222,Mark,5,0)&gt;75),4,IF(AND(VLOOKUP(G222,Mark,5,0)&gt;=65),3,0)))))+ROUNDUP(SUM(V222:Z222)*15%,0),"")</f>
        <v/>
      </c>
      <c r="BF222" s="201" t="str">
        <f>IFERROR(IF(G222="","",IF(K222="","",IF(AND(VLOOKUP(G222,Mark,5,0)&gt;85),5,IF(AND(VLOOKUP(G222,Mark,5,0)&gt;75),4,IF(AND(VLOOKUP(G222,Mark,5,0)&gt;=65),3,0)))))+ROUNDUP(SUM(AA222:AD222)*15%,0),"")</f>
        <v/>
      </c>
      <c r="BG222" s="201" t="str">
        <f t="shared" si="58"/>
        <v/>
      </c>
      <c r="BH222" s="201" t="str">
        <f t="shared" si="59"/>
        <v/>
      </c>
    </row>
    <row r="223" spans="1:60">
      <c r="A223" s="4">
        <v>217</v>
      </c>
      <c r="B223" s="30" t="str">
        <f t="shared" si="60"/>
        <v/>
      </c>
      <c r="C223" s="37" t="str">
        <f t="shared" si="61"/>
        <v/>
      </c>
      <c r="D223" s="38" t="str">
        <f t="shared" si="62"/>
        <v/>
      </c>
      <c r="E223" s="39" t="str">
        <f t="shared" si="63"/>
        <v/>
      </c>
      <c r="F223" s="39" t="str">
        <f t="shared" si="64"/>
        <v/>
      </c>
      <c r="G223" s="40" t="str">
        <f t="shared" si="65"/>
        <v/>
      </c>
      <c r="H223" s="120" t="str">
        <f t="shared" si="66"/>
        <v/>
      </c>
      <c r="I223" s="123"/>
      <c r="J223" s="124"/>
      <c r="K223" s="129" t="str">
        <f t="shared" si="56"/>
        <v/>
      </c>
      <c r="L223" s="51"/>
      <c r="M223" s="46"/>
      <c r="N223" s="46"/>
      <c r="O223" s="46"/>
      <c r="P223" s="46"/>
      <c r="Q223" s="56"/>
      <c r="R223" s="47"/>
      <c r="S223" s="47"/>
      <c r="T223" s="47"/>
      <c r="U223" s="47"/>
      <c r="V223" s="51"/>
      <c r="W223" s="46"/>
      <c r="X223" s="46"/>
      <c r="Y223" s="46"/>
      <c r="Z223" s="46"/>
      <c r="AA223" s="51"/>
      <c r="AB223" s="46"/>
      <c r="AC223" s="46"/>
      <c r="AD223" s="46"/>
      <c r="AE223" s="51"/>
      <c r="AF223" s="46"/>
      <c r="AG223" s="46"/>
      <c r="AH223" s="46"/>
      <c r="AI223" s="51"/>
      <c r="AJ223" s="46"/>
      <c r="AK223" s="46"/>
      <c r="AL223" s="46"/>
      <c r="AM223" s="1"/>
      <c r="AN223" s="1"/>
      <c r="AO223" s="1"/>
      <c r="AP223" s="1"/>
      <c r="AQ223" s="1"/>
      <c r="BB223" s="201" t="str">
        <f t="shared" si="57"/>
        <v/>
      </c>
      <c r="BC223" s="204" t="str">
        <f>IFERROR(IF(G223="","",IF(K223="","",IF(AND(VLOOKUP(G223,Mark,5,0)&gt;85),5,IF(AND(VLOOKUP(G223,Mark,5,0)&gt;75),4,IF(AND(VLOOKUP(G223,Mark,5,0)&gt;=65),3,0)))))+ROUNDUP(SUM(L223:P223)*15%,0),"")</f>
        <v/>
      </c>
      <c r="BD223" s="201" t="str">
        <f>IFERROR(IF(G223="","",IF(K223="","",IF(AND(VLOOKUP(G223,Mark,5,0)&gt;85),5,IF(AND(VLOOKUP(G223,Mark,5,0)&gt;75),4,IF(AND(VLOOKUP(G223,Mark,5,0)&gt;=65),3,0)))))+ROUNDUP(SUM(Q223:U223)*15%,0),"")</f>
        <v/>
      </c>
      <c r="BE223" s="201" t="str">
        <f>IFERROR(IF(G223="","",IF(K223="","",IF(AND(VLOOKUP(G223,Mark,5,0)&gt;85),5,IF(AND(VLOOKUP(G223,Mark,5,0)&gt;75),4,IF(AND(VLOOKUP(G223,Mark,5,0)&gt;=65),3,0)))))+ROUNDUP(SUM(V223:Z223)*15%,0),"")</f>
        <v/>
      </c>
      <c r="BF223" s="201" t="str">
        <f>IFERROR(IF(G223="","",IF(K223="","",IF(AND(VLOOKUP(G223,Mark,5,0)&gt;85),5,IF(AND(VLOOKUP(G223,Mark,5,0)&gt;75),4,IF(AND(VLOOKUP(G223,Mark,5,0)&gt;=65),3,0)))))+ROUNDUP(SUM(AA223:AD223)*15%,0),"")</f>
        <v/>
      </c>
      <c r="BG223" s="201" t="str">
        <f t="shared" si="58"/>
        <v/>
      </c>
      <c r="BH223" s="201" t="str">
        <f t="shared" si="59"/>
        <v/>
      </c>
    </row>
    <row r="224" spans="1:60">
      <c r="A224" s="4">
        <v>218</v>
      </c>
      <c r="B224" s="30" t="str">
        <f t="shared" si="60"/>
        <v/>
      </c>
      <c r="C224" s="37" t="str">
        <f t="shared" si="61"/>
        <v/>
      </c>
      <c r="D224" s="38" t="str">
        <f t="shared" si="62"/>
        <v/>
      </c>
      <c r="E224" s="39" t="str">
        <f t="shared" si="63"/>
        <v/>
      </c>
      <c r="F224" s="39" t="str">
        <f t="shared" si="64"/>
        <v/>
      </c>
      <c r="G224" s="40" t="str">
        <f t="shared" si="65"/>
        <v/>
      </c>
      <c r="H224" s="120" t="str">
        <f t="shared" si="66"/>
        <v/>
      </c>
      <c r="I224" s="123"/>
      <c r="J224" s="124"/>
      <c r="K224" s="129" t="str">
        <f t="shared" si="56"/>
        <v/>
      </c>
      <c r="L224" s="51"/>
      <c r="M224" s="46"/>
      <c r="N224" s="46"/>
      <c r="O224" s="46"/>
      <c r="P224" s="46"/>
      <c r="Q224" s="56"/>
      <c r="R224" s="47"/>
      <c r="S224" s="47"/>
      <c r="T224" s="47"/>
      <c r="U224" s="47"/>
      <c r="V224" s="51"/>
      <c r="W224" s="46"/>
      <c r="X224" s="46"/>
      <c r="Y224" s="46"/>
      <c r="Z224" s="46"/>
      <c r="AA224" s="51"/>
      <c r="AB224" s="46"/>
      <c r="AC224" s="46"/>
      <c r="AD224" s="46"/>
      <c r="AE224" s="51"/>
      <c r="AF224" s="46"/>
      <c r="AG224" s="46"/>
      <c r="AH224" s="46"/>
      <c r="AI224" s="51"/>
      <c r="AJ224" s="46"/>
      <c r="AK224" s="46"/>
      <c r="AL224" s="46"/>
      <c r="AM224" s="1"/>
      <c r="AN224" s="1"/>
      <c r="AO224" s="1"/>
      <c r="AP224" s="1"/>
      <c r="AQ224" s="1"/>
      <c r="BB224" s="201" t="str">
        <f t="shared" si="57"/>
        <v/>
      </c>
      <c r="BC224" s="204" t="str">
        <f>IFERROR(IF(G224="","",IF(K224="","",IF(AND(VLOOKUP(G224,Mark,5,0)&gt;85),5,IF(AND(VLOOKUP(G224,Mark,5,0)&gt;75),4,IF(AND(VLOOKUP(G224,Mark,5,0)&gt;=65),3,0)))))+ROUNDUP(SUM(L224:P224)*15%,0),"")</f>
        <v/>
      </c>
      <c r="BD224" s="201" t="str">
        <f>IFERROR(IF(G224="","",IF(K224="","",IF(AND(VLOOKUP(G224,Mark,5,0)&gt;85),5,IF(AND(VLOOKUP(G224,Mark,5,0)&gt;75),4,IF(AND(VLOOKUP(G224,Mark,5,0)&gt;=65),3,0)))))+ROUNDUP(SUM(Q224:U224)*15%,0),"")</f>
        <v/>
      </c>
      <c r="BE224" s="201" t="str">
        <f>IFERROR(IF(G224="","",IF(K224="","",IF(AND(VLOOKUP(G224,Mark,5,0)&gt;85),5,IF(AND(VLOOKUP(G224,Mark,5,0)&gt;75),4,IF(AND(VLOOKUP(G224,Mark,5,0)&gt;=65),3,0)))))+ROUNDUP(SUM(V224:Z224)*15%,0),"")</f>
        <v/>
      </c>
      <c r="BF224" s="201" t="str">
        <f>IFERROR(IF(G224="","",IF(K224="","",IF(AND(VLOOKUP(G224,Mark,5,0)&gt;85),5,IF(AND(VLOOKUP(G224,Mark,5,0)&gt;75),4,IF(AND(VLOOKUP(G224,Mark,5,0)&gt;=65),3,0)))))+ROUNDUP(SUM(AA224:AD224)*15%,0),"")</f>
        <v/>
      </c>
      <c r="BG224" s="201" t="str">
        <f t="shared" si="58"/>
        <v/>
      </c>
      <c r="BH224" s="201" t="str">
        <f t="shared" si="59"/>
        <v/>
      </c>
    </row>
    <row r="225" spans="1:60">
      <c r="A225" s="4">
        <v>219</v>
      </c>
      <c r="B225" s="30" t="str">
        <f t="shared" si="60"/>
        <v/>
      </c>
      <c r="C225" s="37" t="str">
        <f t="shared" si="61"/>
        <v/>
      </c>
      <c r="D225" s="38" t="str">
        <f t="shared" si="62"/>
        <v/>
      </c>
      <c r="E225" s="39" t="str">
        <f t="shared" si="63"/>
        <v/>
      </c>
      <c r="F225" s="39" t="str">
        <f t="shared" si="64"/>
        <v/>
      </c>
      <c r="G225" s="40" t="str">
        <f t="shared" si="65"/>
        <v/>
      </c>
      <c r="H225" s="120" t="str">
        <f t="shared" si="66"/>
        <v/>
      </c>
      <c r="I225" s="123"/>
      <c r="J225" s="124"/>
      <c r="K225" s="129" t="str">
        <f t="shared" si="56"/>
        <v/>
      </c>
      <c r="L225" s="51"/>
      <c r="M225" s="46"/>
      <c r="N225" s="46"/>
      <c r="O225" s="46"/>
      <c r="P225" s="46"/>
      <c r="Q225" s="56"/>
      <c r="R225" s="47"/>
      <c r="S225" s="47"/>
      <c r="T225" s="47"/>
      <c r="U225" s="47"/>
      <c r="V225" s="51"/>
      <c r="W225" s="46"/>
      <c r="X225" s="46"/>
      <c r="Y225" s="46"/>
      <c r="Z225" s="46"/>
      <c r="AA225" s="51"/>
      <c r="AB225" s="46"/>
      <c r="AC225" s="46"/>
      <c r="AD225" s="46"/>
      <c r="AE225" s="51"/>
      <c r="AF225" s="46"/>
      <c r="AG225" s="46"/>
      <c r="AH225" s="46"/>
      <c r="AI225" s="51"/>
      <c r="AJ225" s="46"/>
      <c r="AK225" s="46"/>
      <c r="AL225" s="46"/>
      <c r="AM225" s="1"/>
      <c r="AN225" s="1"/>
      <c r="AO225" s="1"/>
      <c r="AP225" s="1"/>
      <c r="AQ225" s="1"/>
      <c r="BB225" s="201" t="str">
        <f t="shared" si="57"/>
        <v/>
      </c>
      <c r="BC225" s="204" t="str">
        <f>IFERROR(IF(G225="","",IF(K225="","",IF(AND(VLOOKUP(G225,Mark,5,0)&gt;85),5,IF(AND(VLOOKUP(G225,Mark,5,0)&gt;75),4,IF(AND(VLOOKUP(G225,Mark,5,0)&gt;=65),3,0)))))+ROUNDUP(SUM(L225:P225)*15%,0),"")</f>
        <v/>
      </c>
      <c r="BD225" s="201" t="str">
        <f>IFERROR(IF(G225="","",IF(K225="","",IF(AND(VLOOKUP(G225,Mark,5,0)&gt;85),5,IF(AND(VLOOKUP(G225,Mark,5,0)&gt;75),4,IF(AND(VLOOKUP(G225,Mark,5,0)&gt;=65),3,0)))))+ROUNDUP(SUM(Q225:U225)*15%,0),"")</f>
        <v/>
      </c>
      <c r="BE225" s="201" t="str">
        <f>IFERROR(IF(G225="","",IF(K225="","",IF(AND(VLOOKUP(G225,Mark,5,0)&gt;85),5,IF(AND(VLOOKUP(G225,Mark,5,0)&gt;75),4,IF(AND(VLOOKUP(G225,Mark,5,0)&gt;=65),3,0)))))+ROUNDUP(SUM(V225:Z225)*15%,0),"")</f>
        <v/>
      </c>
      <c r="BF225" s="201" t="str">
        <f>IFERROR(IF(G225="","",IF(K225="","",IF(AND(VLOOKUP(G225,Mark,5,0)&gt;85),5,IF(AND(VLOOKUP(G225,Mark,5,0)&gt;75),4,IF(AND(VLOOKUP(G225,Mark,5,0)&gt;=65),3,0)))))+ROUNDUP(SUM(AA225:AD225)*15%,0),"")</f>
        <v/>
      </c>
      <c r="BG225" s="201" t="str">
        <f t="shared" si="58"/>
        <v/>
      </c>
      <c r="BH225" s="201" t="str">
        <f t="shared" si="59"/>
        <v/>
      </c>
    </row>
    <row r="226" spans="1:60">
      <c r="A226" s="4">
        <v>220</v>
      </c>
      <c r="B226" s="30" t="str">
        <f t="shared" si="60"/>
        <v/>
      </c>
      <c r="C226" s="37" t="str">
        <f t="shared" si="61"/>
        <v/>
      </c>
      <c r="D226" s="38" t="str">
        <f t="shared" si="62"/>
        <v/>
      </c>
      <c r="E226" s="39" t="str">
        <f t="shared" si="63"/>
        <v/>
      </c>
      <c r="F226" s="39" t="str">
        <f t="shared" si="64"/>
        <v/>
      </c>
      <c r="G226" s="40" t="str">
        <f t="shared" si="65"/>
        <v/>
      </c>
      <c r="H226" s="120" t="str">
        <f t="shared" si="66"/>
        <v/>
      </c>
      <c r="I226" s="123"/>
      <c r="J226" s="124"/>
      <c r="K226" s="129" t="str">
        <f t="shared" si="56"/>
        <v/>
      </c>
      <c r="L226" s="51"/>
      <c r="M226" s="46"/>
      <c r="N226" s="46"/>
      <c r="O226" s="46"/>
      <c r="P226" s="46"/>
      <c r="Q226" s="56"/>
      <c r="R226" s="47"/>
      <c r="S226" s="47"/>
      <c r="T226" s="47"/>
      <c r="U226" s="47"/>
      <c r="V226" s="51"/>
      <c r="W226" s="46"/>
      <c r="X226" s="46"/>
      <c r="Y226" s="46"/>
      <c r="Z226" s="46"/>
      <c r="AA226" s="51"/>
      <c r="AB226" s="46"/>
      <c r="AC226" s="46"/>
      <c r="AD226" s="46"/>
      <c r="AE226" s="51"/>
      <c r="AF226" s="46"/>
      <c r="AG226" s="46"/>
      <c r="AH226" s="46"/>
      <c r="AI226" s="51"/>
      <c r="AJ226" s="46"/>
      <c r="AK226" s="46"/>
      <c r="AL226" s="46"/>
      <c r="AM226" s="1"/>
      <c r="AN226" s="1"/>
      <c r="AO226" s="1"/>
      <c r="AP226" s="1"/>
      <c r="AQ226" s="1"/>
      <c r="BB226" s="201" t="str">
        <f t="shared" si="57"/>
        <v/>
      </c>
      <c r="BC226" s="204" t="str">
        <f>IFERROR(IF(G226="","",IF(K226="","",IF(AND(VLOOKUP(G226,Mark,5,0)&gt;85),5,IF(AND(VLOOKUP(G226,Mark,5,0)&gt;75),4,IF(AND(VLOOKUP(G226,Mark,5,0)&gt;=65),3,0)))))+ROUNDUP(SUM(L226:P226)*15%,0),"")</f>
        <v/>
      </c>
      <c r="BD226" s="201" t="str">
        <f>IFERROR(IF(G226="","",IF(K226="","",IF(AND(VLOOKUP(G226,Mark,5,0)&gt;85),5,IF(AND(VLOOKUP(G226,Mark,5,0)&gt;75),4,IF(AND(VLOOKUP(G226,Mark,5,0)&gt;=65),3,0)))))+ROUNDUP(SUM(Q226:U226)*15%,0),"")</f>
        <v/>
      </c>
      <c r="BE226" s="201" t="str">
        <f>IFERROR(IF(G226="","",IF(K226="","",IF(AND(VLOOKUP(G226,Mark,5,0)&gt;85),5,IF(AND(VLOOKUP(G226,Mark,5,0)&gt;75),4,IF(AND(VLOOKUP(G226,Mark,5,0)&gt;=65),3,0)))))+ROUNDUP(SUM(V226:Z226)*15%,0),"")</f>
        <v/>
      </c>
      <c r="BF226" s="201" t="str">
        <f>IFERROR(IF(G226="","",IF(K226="","",IF(AND(VLOOKUP(G226,Mark,5,0)&gt;85),5,IF(AND(VLOOKUP(G226,Mark,5,0)&gt;75),4,IF(AND(VLOOKUP(G226,Mark,5,0)&gt;=65),3,0)))))+ROUNDUP(SUM(AA226:AD226)*15%,0),"")</f>
        <v/>
      </c>
      <c r="BG226" s="201" t="str">
        <f t="shared" si="58"/>
        <v/>
      </c>
      <c r="BH226" s="201" t="str">
        <f t="shared" si="59"/>
        <v/>
      </c>
    </row>
    <row r="227" spans="1:60">
      <c r="A227" s="4">
        <v>221</v>
      </c>
      <c r="B227" s="30" t="str">
        <f t="shared" si="60"/>
        <v/>
      </c>
      <c r="C227" s="37" t="str">
        <f t="shared" si="61"/>
        <v/>
      </c>
      <c r="D227" s="38" t="str">
        <f t="shared" si="62"/>
        <v/>
      </c>
      <c r="E227" s="39" t="str">
        <f t="shared" si="63"/>
        <v/>
      </c>
      <c r="F227" s="39" t="str">
        <f t="shared" si="64"/>
        <v/>
      </c>
      <c r="G227" s="40" t="str">
        <f t="shared" si="65"/>
        <v/>
      </c>
      <c r="H227" s="120" t="str">
        <f t="shared" si="66"/>
        <v/>
      </c>
      <c r="I227" s="123"/>
      <c r="J227" s="124"/>
      <c r="K227" s="129" t="str">
        <f t="shared" si="56"/>
        <v/>
      </c>
      <c r="L227" s="51"/>
      <c r="M227" s="46"/>
      <c r="N227" s="46"/>
      <c r="O227" s="46"/>
      <c r="P227" s="46"/>
      <c r="Q227" s="56"/>
      <c r="R227" s="47"/>
      <c r="S227" s="47"/>
      <c r="T227" s="47"/>
      <c r="U227" s="47"/>
      <c r="V227" s="51"/>
      <c r="W227" s="46"/>
      <c r="X227" s="46"/>
      <c r="Y227" s="46"/>
      <c r="Z227" s="46"/>
      <c r="AA227" s="51"/>
      <c r="AB227" s="46"/>
      <c r="AC227" s="46"/>
      <c r="AD227" s="46"/>
      <c r="AE227" s="51"/>
      <c r="AF227" s="46"/>
      <c r="AG227" s="46"/>
      <c r="AH227" s="46"/>
      <c r="AI227" s="51"/>
      <c r="AJ227" s="46"/>
      <c r="AK227" s="46"/>
      <c r="AL227" s="46"/>
      <c r="AM227" s="1"/>
      <c r="AN227" s="1"/>
      <c r="AO227" s="1"/>
      <c r="AP227" s="1"/>
      <c r="AQ227" s="1"/>
      <c r="BB227" s="201" t="str">
        <f t="shared" si="57"/>
        <v/>
      </c>
      <c r="BC227" s="204" t="str">
        <f>IFERROR(IF(G227="","",IF(K227="","",IF(AND(VLOOKUP(G227,Mark,5,0)&gt;85),5,IF(AND(VLOOKUP(G227,Mark,5,0)&gt;75),4,IF(AND(VLOOKUP(G227,Mark,5,0)&gt;=65),3,0)))))+ROUNDUP(SUM(L227:P227)*15%,0),"")</f>
        <v/>
      </c>
      <c r="BD227" s="201" t="str">
        <f>IFERROR(IF(G227="","",IF(K227="","",IF(AND(VLOOKUP(G227,Mark,5,0)&gt;85),5,IF(AND(VLOOKUP(G227,Mark,5,0)&gt;75),4,IF(AND(VLOOKUP(G227,Mark,5,0)&gt;=65),3,0)))))+ROUNDUP(SUM(Q227:U227)*15%,0),"")</f>
        <v/>
      </c>
      <c r="BE227" s="201" t="str">
        <f>IFERROR(IF(G227="","",IF(K227="","",IF(AND(VLOOKUP(G227,Mark,5,0)&gt;85),5,IF(AND(VLOOKUP(G227,Mark,5,0)&gt;75),4,IF(AND(VLOOKUP(G227,Mark,5,0)&gt;=65),3,0)))))+ROUNDUP(SUM(V227:Z227)*15%,0),"")</f>
        <v/>
      </c>
      <c r="BF227" s="201" t="str">
        <f>IFERROR(IF(G227="","",IF(K227="","",IF(AND(VLOOKUP(G227,Mark,5,0)&gt;85),5,IF(AND(VLOOKUP(G227,Mark,5,0)&gt;75),4,IF(AND(VLOOKUP(G227,Mark,5,0)&gt;=65),3,0)))))+ROUNDUP(SUM(AA227:AD227)*15%,0),"")</f>
        <v/>
      </c>
      <c r="BG227" s="201" t="str">
        <f t="shared" si="58"/>
        <v/>
      </c>
      <c r="BH227" s="201" t="str">
        <f t="shared" si="59"/>
        <v/>
      </c>
    </row>
    <row r="228" spans="1:60">
      <c r="A228" s="4">
        <v>222</v>
      </c>
      <c r="B228" s="30" t="str">
        <f t="shared" si="60"/>
        <v/>
      </c>
      <c r="C228" s="37" t="str">
        <f t="shared" si="61"/>
        <v/>
      </c>
      <c r="D228" s="38" t="str">
        <f t="shared" si="62"/>
        <v/>
      </c>
      <c r="E228" s="39" t="str">
        <f t="shared" si="63"/>
        <v/>
      </c>
      <c r="F228" s="39" t="str">
        <f t="shared" si="64"/>
        <v/>
      </c>
      <c r="G228" s="40" t="str">
        <f t="shared" si="65"/>
        <v/>
      </c>
      <c r="H228" s="120" t="str">
        <f t="shared" si="66"/>
        <v/>
      </c>
      <c r="I228" s="123"/>
      <c r="J228" s="124"/>
      <c r="K228" s="129" t="str">
        <f t="shared" si="56"/>
        <v/>
      </c>
      <c r="L228" s="51"/>
      <c r="M228" s="46"/>
      <c r="N228" s="46"/>
      <c r="O228" s="46"/>
      <c r="P228" s="46"/>
      <c r="Q228" s="56"/>
      <c r="R228" s="47"/>
      <c r="S228" s="47"/>
      <c r="T228" s="47"/>
      <c r="U228" s="47"/>
      <c r="V228" s="51"/>
      <c r="W228" s="46"/>
      <c r="X228" s="46"/>
      <c r="Y228" s="46"/>
      <c r="Z228" s="46"/>
      <c r="AA228" s="51"/>
      <c r="AB228" s="46"/>
      <c r="AC228" s="46"/>
      <c r="AD228" s="46"/>
      <c r="AE228" s="51"/>
      <c r="AF228" s="46"/>
      <c r="AG228" s="46"/>
      <c r="AH228" s="46"/>
      <c r="AI228" s="51"/>
      <c r="AJ228" s="46"/>
      <c r="AK228" s="46"/>
      <c r="AL228" s="46"/>
      <c r="AM228" s="1"/>
      <c r="AN228" s="1"/>
      <c r="AO228" s="1"/>
      <c r="AP228" s="1"/>
      <c r="AQ228" s="1"/>
      <c r="BB228" s="201" t="str">
        <f t="shared" si="57"/>
        <v/>
      </c>
      <c r="BC228" s="204" t="str">
        <f>IFERROR(IF(G228="","",IF(K228="","",IF(AND(VLOOKUP(G228,Mark,5,0)&gt;85),5,IF(AND(VLOOKUP(G228,Mark,5,0)&gt;75),4,IF(AND(VLOOKUP(G228,Mark,5,0)&gt;=65),3,0)))))+ROUNDUP(SUM(L228:P228)*15%,0),"")</f>
        <v/>
      </c>
      <c r="BD228" s="201" t="str">
        <f>IFERROR(IF(G228="","",IF(K228="","",IF(AND(VLOOKUP(G228,Mark,5,0)&gt;85),5,IF(AND(VLOOKUP(G228,Mark,5,0)&gt;75),4,IF(AND(VLOOKUP(G228,Mark,5,0)&gt;=65),3,0)))))+ROUNDUP(SUM(Q228:U228)*15%,0),"")</f>
        <v/>
      </c>
      <c r="BE228" s="201" t="str">
        <f>IFERROR(IF(G228="","",IF(K228="","",IF(AND(VLOOKUP(G228,Mark,5,0)&gt;85),5,IF(AND(VLOOKUP(G228,Mark,5,0)&gt;75),4,IF(AND(VLOOKUP(G228,Mark,5,0)&gt;=65),3,0)))))+ROUNDUP(SUM(V228:Z228)*15%,0),"")</f>
        <v/>
      </c>
      <c r="BF228" s="201" t="str">
        <f>IFERROR(IF(G228="","",IF(K228="","",IF(AND(VLOOKUP(G228,Mark,5,0)&gt;85),5,IF(AND(VLOOKUP(G228,Mark,5,0)&gt;75),4,IF(AND(VLOOKUP(G228,Mark,5,0)&gt;=65),3,0)))))+ROUNDUP(SUM(AA228:AD228)*15%,0),"")</f>
        <v/>
      </c>
      <c r="BG228" s="201" t="str">
        <f t="shared" si="58"/>
        <v/>
      </c>
      <c r="BH228" s="201" t="str">
        <f t="shared" si="59"/>
        <v/>
      </c>
    </row>
    <row r="229" spans="1:60">
      <c r="A229" s="4">
        <v>223</v>
      </c>
      <c r="B229" s="30" t="str">
        <f t="shared" si="60"/>
        <v/>
      </c>
      <c r="C229" s="37" t="str">
        <f t="shared" si="61"/>
        <v/>
      </c>
      <c r="D229" s="38" t="str">
        <f t="shared" si="62"/>
        <v/>
      </c>
      <c r="E229" s="39" t="str">
        <f t="shared" si="63"/>
        <v/>
      </c>
      <c r="F229" s="39" t="str">
        <f t="shared" si="64"/>
        <v/>
      </c>
      <c r="G229" s="40" t="str">
        <f t="shared" si="65"/>
        <v/>
      </c>
      <c r="H229" s="120" t="str">
        <f t="shared" si="66"/>
        <v/>
      </c>
      <c r="I229" s="123"/>
      <c r="J229" s="124"/>
      <c r="K229" s="129" t="str">
        <f t="shared" si="56"/>
        <v/>
      </c>
      <c r="L229" s="51"/>
      <c r="M229" s="46"/>
      <c r="N229" s="46"/>
      <c r="O229" s="46"/>
      <c r="P229" s="46"/>
      <c r="Q229" s="56"/>
      <c r="R229" s="47"/>
      <c r="S229" s="47"/>
      <c r="T229" s="47"/>
      <c r="U229" s="47"/>
      <c r="V229" s="51"/>
      <c r="W229" s="46"/>
      <c r="X229" s="46"/>
      <c r="Y229" s="46"/>
      <c r="Z229" s="46"/>
      <c r="AA229" s="51"/>
      <c r="AB229" s="46"/>
      <c r="AC229" s="46"/>
      <c r="AD229" s="46"/>
      <c r="AE229" s="51"/>
      <c r="AF229" s="46"/>
      <c r="AG229" s="46"/>
      <c r="AH229" s="46"/>
      <c r="AI229" s="51"/>
      <c r="AJ229" s="46"/>
      <c r="AK229" s="46"/>
      <c r="AL229" s="46"/>
      <c r="AM229" s="1"/>
      <c r="AN229" s="1"/>
      <c r="AO229" s="1"/>
      <c r="AP229" s="1"/>
      <c r="AQ229" s="1"/>
      <c r="BB229" s="201" t="str">
        <f t="shared" si="57"/>
        <v/>
      </c>
      <c r="BC229" s="204" t="str">
        <f>IFERROR(IF(G229="","",IF(K229="","",IF(AND(VLOOKUP(G229,Mark,5,0)&gt;85),5,IF(AND(VLOOKUP(G229,Mark,5,0)&gt;75),4,IF(AND(VLOOKUP(G229,Mark,5,0)&gt;=65),3,0)))))+ROUNDUP(SUM(L229:P229)*15%,0),"")</f>
        <v/>
      </c>
      <c r="BD229" s="201" t="str">
        <f>IFERROR(IF(G229="","",IF(K229="","",IF(AND(VLOOKUP(G229,Mark,5,0)&gt;85),5,IF(AND(VLOOKUP(G229,Mark,5,0)&gt;75),4,IF(AND(VLOOKUP(G229,Mark,5,0)&gt;=65),3,0)))))+ROUNDUP(SUM(Q229:U229)*15%,0),"")</f>
        <v/>
      </c>
      <c r="BE229" s="201" t="str">
        <f>IFERROR(IF(G229="","",IF(K229="","",IF(AND(VLOOKUP(G229,Mark,5,0)&gt;85),5,IF(AND(VLOOKUP(G229,Mark,5,0)&gt;75),4,IF(AND(VLOOKUP(G229,Mark,5,0)&gt;=65),3,0)))))+ROUNDUP(SUM(V229:Z229)*15%,0),"")</f>
        <v/>
      </c>
      <c r="BF229" s="201" t="str">
        <f>IFERROR(IF(G229="","",IF(K229="","",IF(AND(VLOOKUP(G229,Mark,5,0)&gt;85),5,IF(AND(VLOOKUP(G229,Mark,5,0)&gt;75),4,IF(AND(VLOOKUP(G229,Mark,5,0)&gt;=65),3,0)))))+ROUNDUP(SUM(AA229:AD229)*15%,0),"")</f>
        <v/>
      </c>
      <c r="BG229" s="201" t="str">
        <f t="shared" si="58"/>
        <v/>
      </c>
      <c r="BH229" s="201" t="str">
        <f t="shared" si="59"/>
        <v/>
      </c>
    </row>
    <row r="230" spans="1:60">
      <c r="A230" s="4">
        <v>224</v>
      </c>
      <c r="B230" s="30" t="str">
        <f t="shared" si="60"/>
        <v/>
      </c>
      <c r="C230" s="37" t="str">
        <f t="shared" si="61"/>
        <v/>
      </c>
      <c r="D230" s="38" t="str">
        <f t="shared" si="62"/>
        <v/>
      </c>
      <c r="E230" s="39" t="str">
        <f t="shared" si="63"/>
        <v/>
      </c>
      <c r="F230" s="39" t="str">
        <f t="shared" si="64"/>
        <v/>
      </c>
      <c r="G230" s="40" t="str">
        <f t="shared" si="65"/>
        <v/>
      </c>
      <c r="H230" s="120" t="str">
        <f t="shared" si="66"/>
        <v/>
      </c>
      <c r="I230" s="123"/>
      <c r="J230" s="124"/>
      <c r="K230" s="129" t="str">
        <f t="shared" si="56"/>
        <v/>
      </c>
      <c r="L230" s="51"/>
      <c r="M230" s="46"/>
      <c r="N230" s="46"/>
      <c r="O230" s="46"/>
      <c r="P230" s="46"/>
      <c r="Q230" s="56"/>
      <c r="R230" s="47"/>
      <c r="S230" s="47"/>
      <c r="T230" s="47"/>
      <c r="U230" s="47"/>
      <c r="V230" s="51"/>
      <c r="W230" s="46"/>
      <c r="X230" s="46"/>
      <c r="Y230" s="46"/>
      <c r="Z230" s="46"/>
      <c r="AA230" s="51"/>
      <c r="AB230" s="46"/>
      <c r="AC230" s="46"/>
      <c r="AD230" s="46"/>
      <c r="AE230" s="51"/>
      <c r="AF230" s="46"/>
      <c r="AG230" s="46"/>
      <c r="AH230" s="46"/>
      <c r="AI230" s="51"/>
      <c r="AJ230" s="46"/>
      <c r="AK230" s="46"/>
      <c r="AL230" s="46"/>
      <c r="AM230" s="1"/>
      <c r="AN230" s="1"/>
      <c r="AO230" s="1"/>
      <c r="AP230" s="1"/>
      <c r="AQ230" s="1"/>
      <c r="BB230" s="201" t="str">
        <f t="shared" si="57"/>
        <v/>
      </c>
      <c r="BC230" s="204" t="str">
        <f>IFERROR(IF(G230="","",IF(K230="","",IF(AND(VLOOKUP(G230,Mark,5,0)&gt;85),5,IF(AND(VLOOKUP(G230,Mark,5,0)&gt;75),4,IF(AND(VLOOKUP(G230,Mark,5,0)&gt;=65),3,0)))))+ROUNDUP(SUM(L230:P230)*15%,0),"")</f>
        <v/>
      </c>
      <c r="BD230" s="201" t="str">
        <f>IFERROR(IF(G230="","",IF(K230="","",IF(AND(VLOOKUP(G230,Mark,5,0)&gt;85),5,IF(AND(VLOOKUP(G230,Mark,5,0)&gt;75),4,IF(AND(VLOOKUP(G230,Mark,5,0)&gt;=65),3,0)))))+ROUNDUP(SUM(Q230:U230)*15%,0),"")</f>
        <v/>
      </c>
      <c r="BE230" s="201" t="str">
        <f>IFERROR(IF(G230="","",IF(K230="","",IF(AND(VLOOKUP(G230,Mark,5,0)&gt;85),5,IF(AND(VLOOKUP(G230,Mark,5,0)&gt;75),4,IF(AND(VLOOKUP(G230,Mark,5,0)&gt;=65),3,0)))))+ROUNDUP(SUM(V230:Z230)*15%,0),"")</f>
        <v/>
      </c>
      <c r="BF230" s="201" t="str">
        <f>IFERROR(IF(G230="","",IF(K230="","",IF(AND(VLOOKUP(G230,Mark,5,0)&gt;85),5,IF(AND(VLOOKUP(G230,Mark,5,0)&gt;75),4,IF(AND(VLOOKUP(G230,Mark,5,0)&gt;=65),3,0)))))+ROUNDUP(SUM(AA230:AD230)*15%,0),"")</f>
        <v/>
      </c>
      <c r="BG230" s="201" t="str">
        <f t="shared" si="58"/>
        <v/>
      </c>
      <c r="BH230" s="201" t="str">
        <f t="shared" si="59"/>
        <v/>
      </c>
    </row>
    <row r="231" spans="1:60">
      <c r="A231" s="4">
        <v>225</v>
      </c>
      <c r="B231" s="30" t="str">
        <f t="shared" si="60"/>
        <v/>
      </c>
      <c r="C231" s="37" t="str">
        <f t="shared" si="61"/>
        <v/>
      </c>
      <c r="D231" s="38" t="str">
        <f t="shared" si="62"/>
        <v/>
      </c>
      <c r="E231" s="39" t="str">
        <f t="shared" si="63"/>
        <v/>
      </c>
      <c r="F231" s="39" t="str">
        <f t="shared" si="64"/>
        <v/>
      </c>
      <c r="G231" s="40" t="str">
        <f t="shared" si="65"/>
        <v/>
      </c>
      <c r="H231" s="120" t="str">
        <f t="shared" si="66"/>
        <v/>
      </c>
      <c r="I231" s="123"/>
      <c r="J231" s="124"/>
      <c r="K231" s="129" t="str">
        <f t="shared" si="56"/>
        <v/>
      </c>
      <c r="L231" s="51"/>
      <c r="M231" s="46"/>
      <c r="N231" s="46"/>
      <c r="O231" s="46"/>
      <c r="P231" s="46"/>
      <c r="Q231" s="56"/>
      <c r="R231" s="47"/>
      <c r="S231" s="47"/>
      <c r="T231" s="47"/>
      <c r="U231" s="47"/>
      <c r="V231" s="51"/>
      <c r="W231" s="46"/>
      <c r="X231" s="46"/>
      <c r="Y231" s="46"/>
      <c r="Z231" s="46"/>
      <c r="AA231" s="51"/>
      <c r="AB231" s="46"/>
      <c r="AC231" s="46"/>
      <c r="AD231" s="46"/>
      <c r="AE231" s="51"/>
      <c r="AF231" s="46"/>
      <c r="AG231" s="46"/>
      <c r="AH231" s="46"/>
      <c r="AI231" s="51"/>
      <c r="AJ231" s="46"/>
      <c r="AK231" s="46"/>
      <c r="AL231" s="46"/>
      <c r="AM231" s="1"/>
      <c r="AN231" s="1"/>
      <c r="AO231" s="1"/>
      <c r="AP231" s="1"/>
      <c r="AQ231" s="1"/>
      <c r="BB231" s="201" t="str">
        <f t="shared" si="57"/>
        <v/>
      </c>
      <c r="BC231" s="204" t="str">
        <f>IFERROR(IF(G231="","",IF(K231="","",IF(AND(VLOOKUP(G231,Mark,5,0)&gt;85),5,IF(AND(VLOOKUP(G231,Mark,5,0)&gt;75),4,IF(AND(VLOOKUP(G231,Mark,5,0)&gt;=65),3,0)))))+ROUNDUP(SUM(L231:P231)*15%,0),"")</f>
        <v/>
      </c>
      <c r="BD231" s="201" t="str">
        <f>IFERROR(IF(G231="","",IF(K231="","",IF(AND(VLOOKUP(G231,Mark,5,0)&gt;85),5,IF(AND(VLOOKUP(G231,Mark,5,0)&gt;75),4,IF(AND(VLOOKUP(G231,Mark,5,0)&gt;=65),3,0)))))+ROUNDUP(SUM(Q231:U231)*15%,0),"")</f>
        <v/>
      </c>
      <c r="BE231" s="201" t="str">
        <f>IFERROR(IF(G231="","",IF(K231="","",IF(AND(VLOOKUP(G231,Mark,5,0)&gt;85),5,IF(AND(VLOOKUP(G231,Mark,5,0)&gt;75),4,IF(AND(VLOOKUP(G231,Mark,5,0)&gt;=65),3,0)))))+ROUNDUP(SUM(V231:Z231)*15%,0),"")</f>
        <v/>
      </c>
      <c r="BF231" s="201" t="str">
        <f>IFERROR(IF(G231="","",IF(K231="","",IF(AND(VLOOKUP(G231,Mark,5,0)&gt;85),5,IF(AND(VLOOKUP(G231,Mark,5,0)&gt;75),4,IF(AND(VLOOKUP(G231,Mark,5,0)&gt;=65),3,0)))))+ROUNDUP(SUM(AA231:AD231)*15%,0),"")</f>
        <v/>
      </c>
      <c r="BG231" s="201" t="str">
        <f t="shared" si="58"/>
        <v/>
      </c>
      <c r="BH231" s="201" t="str">
        <f t="shared" si="59"/>
        <v/>
      </c>
    </row>
    <row r="232" spans="1:60">
      <c r="A232" s="4">
        <v>226</v>
      </c>
      <c r="B232" s="30" t="str">
        <f t="shared" si="60"/>
        <v/>
      </c>
      <c r="C232" s="37" t="str">
        <f t="shared" si="61"/>
        <v/>
      </c>
      <c r="D232" s="38" t="str">
        <f t="shared" si="62"/>
        <v/>
      </c>
      <c r="E232" s="39" t="str">
        <f t="shared" si="63"/>
        <v/>
      </c>
      <c r="F232" s="39" t="str">
        <f t="shared" si="64"/>
        <v/>
      </c>
      <c r="G232" s="40" t="str">
        <f t="shared" si="65"/>
        <v/>
      </c>
      <c r="H232" s="120" t="str">
        <f t="shared" si="66"/>
        <v/>
      </c>
      <c r="I232" s="123"/>
      <c r="J232" s="124"/>
      <c r="K232" s="129" t="str">
        <f t="shared" si="56"/>
        <v/>
      </c>
      <c r="L232" s="51"/>
      <c r="M232" s="46"/>
      <c r="N232" s="46"/>
      <c r="O232" s="46"/>
      <c r="P232" s="46"/>
      <c r="Q232" s="56"/>
      <c r="R232" s="47"/>
      <c r="S232" s="47"/>
      <c r="T232" s="47"/>
      <c r="U232" s="47"/>
      <c r="V232" s="51"/>
      <c r="W232" s="46"/>
      <c r="X232" s="46"/>
      <c r="Y232" s="46"/>
      <c r="Z232" s="46"/>
      <c r="AA232" s="51"/>
      <c r="AB232" s="46"/>
      <c r="AC232" s="46"/>
      <c r="AD232" s="46"/>
      <c r="AE232" s="51"/>
      <c r="AF232" s="46"/>
      <c r="AG232" s="46"/>
      <c r="AH232" s="46"/>
      <c r="AI232" s="51"/>
      <c r="AJ232" s="46"/>
      <c r="AK232" s="46"/>
      <c r="AL232" s="46"/>
      <c r="AM232" s="1"/>
      <c r="AN232" s="1"/>
      <c r="AO232" s="1"/>
      <c r="AP232" s="1"/>
      <c r="AQ232" s="1"/>
      <c r="BB232" s="201" t="str">
        <f t="shared" si="57"/>
        <v/>
      </c>
      <c r="BC232" s="204" t="str">
        <f>IFERROR(IF(G232="","",IF(K232="","",IF(AND(VLOOKUP(G232,Mark,5,0)&gt;85),5,IF(AND(VLOOKUP(G232,Mark,5,0)&gt;75),4,IF(AND(VLOOKUP(G232,Mark,5,0)&gt;=65),3,0)))))+ROUNDUP(SUM(L232:P232)*15%,0),"")</f>
        <v/>
      </c>
      <c r="BD232" s="201" t="str">
        <f>IFERROR(IF(G232="","",IF(K232="","",IF(AND(VLOOKUP(G232,Mark,5,0)&gt;85),5,IF(AND(VLOOKUP(G232,Mark,5,0)&gt;75),4,IF(AND(VLOOKUP(G232,Mark,5,0)&gt;=65),3,0)))))+ROUNDUP(SUM(Q232:U232)*15%,0),"")</f>
        <v/>
      </c>
      <c r="BE232" s="201" t="str">
        <f>IFERROR(IF(G232="","",IF(K232="","",IF(AND(VLOOKUP(G232,Mark,5,0)&gt;85),5,IF(AND(VLOOKUP(G232,Mark,5,0)&gt;75),4,IF(AND(VLOOKUP(G232,Mark,5,0)&gt;=65),3,0)))))+ROUNDUP(SUM(V232:Z232)*15%,0),"")</f>
        <v/>
      </c>
      <c r="BF232" s="201" t="str">
        <f>IFERROR(IF(G232="","",IF(K232="","",IF(AND(VLOOKUP(G232,Mark,5,0)&gt;85),5,IF(AND(VLOOKUP(G232,Mark,5,0)&gt;75),4,IF(AND(VLOOKUP(G232,Mark,5,0)&gt;=65),3,0)))))+ROUNDUP(SUM(AA232:AD232)*15%,0),"")</f>
        <v/>
      </c>
      <c r="BG232" s="201" t="str">
        <f t="shared" si="58"/>
        <v/>
      </c>
      <c r="BH232" s="201" t="str">
        <f t="shared" si="59"/>
        <v/>
      </c>
    </row>
    <row r="233" spans="1:60">
      <c r="A233" s="4">
        <v>227</v>
      </c>
      <c r="B233" s="30" t="str">
        <f t="shared" si="60"/>
        <v/>
      </c>
      <c r="C233" s="37" t="str">
        <f t="shared" si="61"/>
        <v/>
      </c>
      <c r="D233" s="38" t="str">
        <f t="shared" si="62"/>
        <v/>
      </c>
      <c r="E233" s="39" t="str">
        <f t="shared" si="63"/>
        <v/>
      </c>
      <c r="F233" s="39" t="str">
        <f t="shared" si="64"/>
        <v/>
      </c>
      <c r="G233" s="40" t="str">
        <f t="shared" si="65"/>
        <v/>
      </c>
      <c r="H233" s="120" t="str">
        <f t="shared" si="66"/>
        <v/>
      </c>
      <c r="I233" s="123"/>
      <c r="J233" s="124"/>
      <c r="K233" s="129" t="str">
        <f t="shared" si="56"/>
        <v/>
      </c>
      <c r="L233" s="51"/>
      <c r="M233" s="46"/>
      <c r="N233" s="46"/>
      <c r="O233" s="46"/>
      <c r="P233" s="46"/>
      <c r="Q233" s="56"/>
      <c r="R233" s="47"/>
      <c r="S233" s="47"/>
      <c r="T233" s="47"/>
      <c r="U233" s="47"/>
      <c r="V233" s="51"/>
      <c r="W233" s="46"/>
      <c r="X233" s="46"/>
      <c r="Y233" s="46"/>
      <c r="Z233" s="46"/>
      <c r="AA233" s="51"/>
      <c r="AB233" s="46"/>
      <c r="AC233" s="46"/>
      <c r="AD233" s="46"/>
      <c r="AE233" s="51"/>
      <c r="AF233" s="46"/>
      <c r="AG233" s="46"/>
      <c r="AH233" s="46"/>
      <c r="AI233" s="51"/>
      <c r="AJ233" s="46"/>
      <c r="AK233" s="46"/>
      <c r="AL233" s="46"/>
      <c r="AM233" s="1"/>
      <c r="AN233" s="1"/>
      <c r="AO233" s="1"/>
      <c r="AP233" s="1"/>
      <c r="AQ233" s="1"/>
      <c r="BB233" s="201" t="str">
        <f t="shared" si="57"/>
        <v/>
      </c>
      <c r="BC233" s="204" t="str">
        <f>IFERROR(IF(G233="","",IF(K233="","",IF(AND(VLOOKUP(G233,Mark,5,0)&gt;85),5,IF(AND(VLOOKUP(G233,Mark,5,0)&gt;75),4,IF(AND(VLOOKUP(G233,Mark,5,0)&gt;=65),3,0)))))+ROUNDUP(SUM(L233:P233)*15%,0),"")</f>
        <v/>
      </c>
      <c r="BD233" s="201" t="str">
        <f>IFERROR(IF(G233="","",IF(K233="","",IF(AND(VLOOKUP(G233,Mark,5,0)&gt;85),5,IF(AND(VLOOKUP(G233,Mark,5,0)&gt;75),4,IF(AND(VLOOKUP(G233,Mark,5,0)&gt;=65),3,0)))))+ROUNDUP(SUM(Q233:U233)*15%,0),"")</f>
        <v/>
      </c>
      <c r="BE233" s="201" t="str">
        <f>IFERROR(IF(G233="","",IF(K233="","",IF(AND(VLOOKUP(G233,Mark,5,0)&gt;85),5,IF(AND(VLOOKUP(G233,Mark,5,0)&gt;75),4,IF(AND(VLOOKUP(G233,Mark,5,0)&gt;=65),3,0)))))+ROUNDUP(SUM(V233:Z233)*15%,0),"")</f>
        <v/>
      </c>
      <c r="BF233" s="201" t="str">
        <f>IFERROR(IF(G233="","",IF(K233="","",IF(AND(VLOOKUP(G233,Mark,5,0)&gt;85),5,IF(AND(VLOOKUP(G233,Mark,5,0)&gt;75),4,IF(AND(VLOOKUP(G233,Mark,5,0)&gt;=65),3,0)))))+ROUNDUP(SUM(AA233:AD233)*15%,0),"")</f>
        <v/>
      </c>
      <c r="BG233" s="201" t="str">
        <f t="shared" si="58"/>
        <v/>
      </c>
      <c r="BH233" s="201" t="str">
        <f t="shared" si="59"/>
        <v/>
      </c>
    </row>
    <row r="234" spans="1:60">
      <c r="A234" s="4">
        <v>228</v>
      </c>
      <c r="B234" s="30" t="str">
        <f t="shared" si="60"/>
        <v/>
      </c>
      <c r="C234" s="37" t="str">
        <f t="shared" si="61"/>
        <v/>
      </c>
      <c r="D234" s="38" t="str">
        <f t="shared" si="62"/>
        <v/>
      </c>
      <c r="E234" s="39" t="str">
        <f t="shared" si="63"/>
        <v/>
      </c>
      <c r="F234" s="39" t="str">
        <f t="shared" si="64"/>
        <v/>
      </c>
      <c r="G234" s="40" t="str">
        <f t="shared" si="65"/>
        <v/>
      </c>
      <c r="H234" s="120" t="str">
        <f t="shared" si="66"/>
        <v/>
      </c>
      <c r="I234" s="123"/>
      <c r="J234" s="124"/>
      <c r="K234" s="129" t="str">
        <f t="shared" si="56"/>
        <v/>
      </c>
      <c r="L234" s="51"/>
      <c r="M234" s="46"/>
      <c r="N234" s="46"/>
      <c r="O234" s="46"/>
      <c r="P234" s="46"/>
      <c r="Q234" s="56"/>
      <c r="R234" s="47"/>
      <c r="S234" s="47"/>
      <c r="T234" s="47"/>
      <c r="U234" s="47"/>
      <c r="V234" s="51"/>
      <c r="W234" s="46"/>
      <c r="X234" s="46"/>
      <c r="Y234" s="46"/>
      <c r="Z234" s="46"/>
      <c r="AA234" s="51"/>
      <c r="AB234" s="46"/>
      <c r="AC234" s="46"/>
      <c r="AD234" s="46"/>
      <c r="AE234" s="51"/>
      <c r="AF234" s="46"/>
      <c r="AG234" s="46"/>
      <c r="AH234" s="46"/>
      <c r="AI234" s="51"/>
      <c r="AJ234" s="46"/>
      <c r="AK234" s="46"/>
      <c r="AL234" s="46"/>
      <c r="AM234" s="1"/>
      <c r="AN234" s="1"/>
      <c r="AO234" s="1"/>
      <c r="AP234" s="1"/>
      <c r="AQ234" s="1"/>
      <c r="BB234" s="201" t="str">
        <f t="shared" si="57"/>
        <v/>
      </c>
      <c r="BC234" s="204" t="str">
        <f>IFERROR(IF(G234="","",IF(K234="","",IF(AND(VLOOKUP(G234,Mark,5,0)&gt;85),5,IF(AND(VLOOKUP(G234,Mark,5,0)&gt;75),4,IF(AND(VLOOKUP(G234,Mark,5,0)&gt;=65),3,0)))))+ROUNDUP(SUM(L234:P234)*15%,0),"")</f>
        <v/>
      </c>
      <c r="BD234" s="201" t="str">
        <f>IFERROR(IF(G234="","",IF(K234="","",IF(AND(VLOOKUP(G234,Mark,5,0)&gt;85),5,IF(AND(VLOOKUP(G234,Mark,5,0)&gt;75),4,IF(AND(VLOOKUP(G234,Mark,5,0)&gt;=65),3,0)))))+ROUNDUP(SUM(Q234:U234)*15%,0),"")</f>
        <v/>
      </c>
      <c r="BE234" s="201" t="str">
        <f>IFERROR(IF(G234="","",IF(K234="","",IF(AND(VLOOKUP(G234,Mark,5,0)&gt;85),5,IF(AND(VLOOKUP(G234,Mark,5,0)&gt;75),4,IF(AND(VLOOKUP(G234,Mark,5,0)&gt;=65),3,0)))))+ROUNDUP(SUM(V234:Z234)*15%,0),"")</f>
        <v/>
      </c>
      <c r="BF234" s="201" t="str">
        <f>IFERROR(IF(G234="","",IF(K234="","",IF(AND(VLOOKUP(G234,Mark,5,0)&gt;85),5,IF(AND(VLOOKUP(G234,Mark,5,0)&gt;75),4,IF(AND(VLOOKUP(G234,Mark,5,0)&gt;=65),3,0)))))+ROUNDUP(SUM(AA234:AD234)*15%,0),"")</f>
        <v/>
      </c>
      <c r="BG234" s="201" t="str">
        <f t="shared" si="58"/>
        <v/>
      </c>
      <c r="BH234" s="201" t="str">
        <f t="shared" si="59"/>
        <v/>
      </c>
    </row>
    <row r="235" spans="1:60">
      <c r="A235" s="4">
        <v>229</v>
      </c>
      <c r="B235" s="30" t="str">
        <f t="shared" si="60"/>
        <v/>
      </c>
      <c r="C235" s="37" t="str">
        <f t="shared" si="61"/>
        <v/>
      </c>
      <c r="D235" s="38" t="str">
        <f t="shared" si="62"/>
        <v/>
      </c>
      <c r="E235" s="39" t="str">
        <f t="shared" si="63"/>
        <v/>
      </c>
      <c r="F235" s="39" t="str">
        <f t="shared" si="64"/>
        <v/>
      </c>
      <c r="G235" s="40" t="str">
        <f t="shared" si="65"/>
        <v/>
      </c>
      <c r="H235" s="120" t="str">
        <f t="shared" si="66"/>
        <v/>
      </c>
      <c r="I235" s="123"/>
      <c r="J235" s="124"/>
      <c r="K235" s="129" t="str">
        <f t="shared" si="56"/>
        <v/>
      </c>
      <c r="L235" s="51"/>
      <c r="M235" s="46"/>
      <c r="N235" s="46"/>
      <c r="O235" s="46"/>
      <c r="P235" s="46"/>
      <c r="Q235" s="56"/>
      <c r="R235" s="47"/>
      <c r="S235" s="47"/>
      <c r="T235" s="47"/>
      <c r="U235" s="47"/>
      <c r="V235" s="51"/>
      <c r="W235" s="46"/>
      <c r="X235" s="46"/>
      <c r="Y235" s="46"/>
      <c r="Z235" s="46"/>
      <c r="AA235" s="51"/>
      <c r="AB235" s="46"/>
      <c r="AC235" s="46"/>
      <c r="AD235" s="46"/>
      <c r="AE235" s="51"/>
      <c r="AF235" s="46"/>
      <c r="AG235" s="46"/>
      <c r="AH235" s="46"/>
      <c r="AI235" s="51"/>
      <c r="AJ235" s="46"/>
      <c r="AK235" s="46"/>
      <c r="AL235" s="46"/>
      <c r="AM235" s="1"/>
      <c r="AN235" s="1"/>
      <c r="AO235" s="1"/>
      <c r="AP235" s="1"/>
      <c r="AQ235" s="1"/>
      <c r="BB235" s="201" t="str">
        <f t="shared" si="57"/>
        <v/>
      </c>
      <c r="BC235" s="204" t="str">
        <f>IFERROR(IF(G235="","",IF(K235="","",IF(AND(VLOOKUP(G235,Mark,5,0)&gt;85),5,IF(AND(VLOOKUP(G235,Mark,5,0)&gt;75),4,IF(AND(VLOOKUP(G235,Mark,5,0)&gt;=65),3,0)))))+ROUNDUP(SUM(L235:P235)*15%,0),"")</f>
        <v/>
      </c>
      <c r="BD235" s="201" t="str">
        <f>IFERROR(IF(G235="","",IF(K235="","",IF(AND(VLOOKUP(G235,Mark,5,0)&gt;85),5,IF(AND(VLOOKUP(G235,Mark,5,0)&gt;75),4,IF(AND(VLOOKUP(G235,Mark,5,0)&gt;=65),3,0)))))+ROUNDUP(SUM(Q235:U235)*15%,0),"")</f>
        <v/>
      </c>
      <c r="BE235" s="201" t="str">
        <f>IFERROR(IF(G235="","",IF(K235="","",IF(AND(VLOOKUP(G235,Mark,5,0)&gt;85),5,IF(AND(VLOOKUP(G235,Mark,5,0)&gt;75),4,IF(AND(VLOOKUP(G235,Mark,5,0)&gt;=65),3,0)))))+ROUNDUP(SUM(V235:Z235)*15%,0),"")</f>
        <v/>
      </c>
      <c r="BF235" s="201" t="str">
        <f>IFERROR(IF(G235="","",IF(K235="","",IF(AND(VLOOKUP(G235,Mark,5,0)&gt;85),5,IF(AND(VLOOKUP(G235,Mark,5,0)&gt;75),4,IF(AND(VLOOKUP(G235,Mark,5,0)&gt;=65),3,0)))))+ROUNDUP(SUM(AA235:AD235)*15%,0),"")</f>
        <v/>
      </c>
      <c r="BG235" s="201" t="str">
        <f t="shared" si="58"/>
        <v/>
      </c>
      <c r="BH235" s="201" t="str">
        <f t="shared" si="59"/>
        <v/>
      </c>
    </row>
    <row r="236" spans="1:60">
      <c r="A236" s="4">
        <v>230</v>
      </c>
      <c r="B236" s="30" t="str">
        <f t="shared" si="60"/>
        <v/>
      </c>
      <c r="C236" s="37" t="str">
        <f t="shared" si="61"/>
        <v/>
      </c>
      <c r="D236" s="38" t="str">
        <f t="shared" si="62"/>
        <v/>
      </c>
      <c r="E236" s="39" t="str">
        <f t="shared" si="63"/>
        <v/>
      </c>
      <c r="F236" s="39" t="str">
        <f t="shared" si="64"/>
        <v/>
      </c>
      <c r="G236" s="40" t="str">
        <f t="shared" si="65"/>
        <v/>
      </c>
      <c r="H236" s="120" t="str">
        <f t="shared" si="66"/>
        <v/>
      </c>
      <c r="I236" s="123"/>
      <c r="J236" s="124"/>
      <c r="K236" s="129" t="str">
        <f t="shared" si="56"/>
        <v/>
      </c>
      <c r="L236" s="51"/>
      <c r="M236" s="46"/>
      <c r="N236" s="46"/>
      <c r="O236" s="46"/>
      <c r="P236" s="46"/>
      <c r="Q236" s="56"/>
      <c r="R236" s="47"/>
      <c r="S236" s="47"/>
      <c r="T236" s="47"/>
      <c r="U236" s="47"/>
      <c r="V236" s="51"/>
      <c r="W236" s="46"/>
      <c r="X236" s="46"/>
      <c r="Y236" s="46"/>
      <c r="Z236" s="46"/>
      <c r="AA236" s="51"/>
      <c r="AB236" s="46"/>
      <c r="AC236" s="46"/>
      <c r="AD236" s="46"/>
      <c r="AE236" s="51"/>
      <c r="AF236" s="46"/>
      <c r="AG236" s="46"/>
      <c r="AH236" s="46"/>
      <c r="AI236" s="51"/>
      <c r="AJ236" s="46"/>
      <c r="AK236" s="46"/>
      <c r="AL236" s="46"/>
      <c r="AM236" s="1"/>
      <c r="AN236" s="1"/>
      <c r="AO236" s="1"/>
      <c r="AP236" s="1"/>
      <c r="AQ236" s="1"/>
      <c r="BB236" s="201" t="str">
        <f t="shared" si="57"/>
        <v/>
      </c>
      <c r="BC236" s="204" t="str">
        <f>IFERROR(IF(G236="","",IF(K236="","",IF(AND(VLOOKUP(G236,Mark,5,0)&gt;85),5,IF(AND(VLOOKUP(G236,Mark,5,0)&gt;75),4,IF(AND(VLOOKUP(G236,Mark,5,0)&gt;=65),3,0)))))+ROUNDUP(SUM(L236:P236)*15%,0),"")</f>
        <v/>
      </c>
      <c r="BD236" s="201" t="str">
        <f>IFERROR(IF(G236="","",IF(K236="","",IF(AND(VLOOKUP(G236,Mark,5,0)&gt;85),5,IF(AND(VLOOKUP(G236,Mark,5,0)&gt;75),4,IF(AND(VLOOKUP(G236,Mark,5,0)&gt;=65),3,0)))))+ROUNDUP(SUM(Q236:U236)*15%,0),"")</f>
        <v/>
      </c>
      <c r="BE236" s="201" t="str">
        <f>IFERROR(IF(G236="","",IF(K236="","",IF(AND(VLOOKUP(G236,Mark,5,0)&gt;85),5,IF(AND(VLOOKUP(G236,Mark,5,0)&gt;75),4,IF(AND(VLOOKUP(G236,Mark,5,0)&gt;=65),3,0)))))+ROUNDUP(SUM(V236:Z236)*15%,0),"")</f>
        <v/>
      </c>
      <c r="BF236" s="201" t="str">
        <f>IFERROR(IF(G236="","",IF(K236="","",IF(AND(VLOOKUP(G236,Mark,5,0)&gt;85),5,IF(AND(VLOOKUP(G236,Mark,5,0)&gt;75),4,IF(AND(VLOOKUP(G236,Mark,5,0)&gt;=65),3,0)))))+ROUNDUP(SUM(AA236:AD236)*15%,0),"")</f>
        <v/>
      </c>
      <c r="BG236" s="201" t="str">
        <f t="shared" si="58"/>
        <v/>
      </c>
      <c r="BH236" s="201" t="str">
        <f t="shared" si="59"/>
        <v/>
      </c>
    </row>
    <row r="237" spans="1:60">
      <c r="A237" s="4">
        <v>231</v>
      </c>
      <c r="B237" s="30" t="str">
        <f t="shared" si="60"/>
        <v/>
      </c>
      <c r="C237" s="37" t="str">
        <f t="shared" si="61"/>
        <v/>
      </c>
      <c r="D237" s="38" t="str">
        <f t="shared" si="62"/>
        <v/>
      </c>
      <c r="E237" s="39" t="str">
        <f t="shared" si="63"/>
        <v/>
      </c>
      <c r="F237" s="39" t="str">
        <f t="shared" si="64"/>
        <v/>
      </c>
      <c r="G237" s="40" t="str">
        <f t="shared" si="65"/>
        <v/>
      </c>
      <c r="H237" s="120" t="str">
        <f t="shared" si="66"/>
        <v/>
      </c>
      <c r="I237" s="123"/>
      <c r="J237" s="124"/>
      <c r="K237" s="129" t="str">
        <f t="shared" si="56"/>
        <v/>
      </c>
      <c r="L237" s="51"/>
      <c r="M237" s="46"/>
      <c r="N237" s="46"/>
      <c r="O237" s="46"/>
      <c r="P237" s="46"/>
      <c r="Q237" s="56"/>
      <c r="R237" s="47"/>
      <c r="S237" s="47"/>
      <c r="T237" s="47"/>
      <c r="U237" s="47"/>
      <c r="V237" s="51"/>
      <c r="W237" s="46"/>
      <c r="X237" s="46"/>
      <c r="Y237" s="46"/>
      <c r="Z237" s="46"/>
      <c r="AA237" s="51"/>
      <c r="AB237" s="46"/>
      <c r="AC237" s="46"/>
      <c r="AD237" s="46"/>
      <c r="AE237" s="51"/>
      <c r="AF237" s="46"/>
      <c r="AG237" s="46"/>
      <c r="AH237" s="46"/>
      <c r="AI237" s="51"/>
      <c r="AJ237" s="46"/>
      <c r="AK237" s="46"/>
      <c r="AL237" s="46"/>
      <c r="AM237" s="1"/>
      <c r="AN237" s="1"/>
      <c r="AO237" s="1"/>
      <c r="AP237" s="1"/>
      <c r="AQ237" s="1"/>
      <c r="BB237" s="201" t="str">
        <f t="shared" si="57"/>
        <v/>
      </c>
      <c r="BC237" s="204" t="str">
        <f>IFERROR(IF(G237="","",IF(K237="","",IF(AND(VLOOKUP(G237,Mark,5,0)&gt;85),5,IF(AND(VLOOKUP(G237,Mark,5,0)&gt;75),4,IF(AND(VLOOKUP(G237,Mark,5,0)&gt;=65),3,0)))))+ROUNDUP(SUM(L237:P237)*15%,0),"")</f>
        <v/>
      </c>
      <c r="BD237" s="201" t="str">
        <f>IFERROR(IF(G237="","",IF(K237="","",IF(AND(VLOOKUP(G237,Mark,5,0)&gt;85),5,IF(AND(VLOOKUP(G237,Mark,5,0)&gt;75),4,IF(AND(VLOOKUP(G237,Mark,5,0)&gt;=65),3,0)))))+ROUNDUP(SUM(Q237:U237)*15%,0),"")</f>
        <v/>
      </c>
      <c r="BE237" s="201" t="str">
        <f>IFERROR(IF(G237="","",IF(K237="","",IF(AND(VLOOKUP(G237,Mark,5,0)&gt;85),5,IF(AND(VLOOKUP(G237,Mark,5,0)&gt;75),4,IF(AND(VLOOKUP(G237,Mark,5,0)&gt;=65),3,0)))))+ROUNDUP(SUM(V237:Z237)*15%,0),"")</f>
        <v/>
      </c>
      <c r="BF237" s="201" t="str">
        <f>IFERROR(IF(G237="","",IF(K237="","",IF(AND(VLOOKUP(G237,Mark,5,0)&gt;85),5,IF(AND(VLOOKUP(G237,Mark,5,0)&gt;75),4,IF(AND(VLOOKUP(G237,Mark,5,0)&gt;=65),3,0)))))+ROUNDUP(SUM(AA237:AD237)*15%,0),"")</f>
        <v/>
      </c>
      <c r="BG237" s="201" t="str">
        <f t="shared" si="58"/>
        <v/>
      </c>
      <c r="BH237" s="201" t="str">
        <f t="shared" si="59"/>
        <v/>
      </c>
    </row>
    <row r="238" spans="1:60">
      <c r="A238" s="4">
        <v>232</v>
      </c>
      <c r="B238" s="30" t="str">
        <f t="shared" si="60"/>
        <v/>
      </c>
      <c r="C238" s="37" t="str">
        <f t="shared" si="61"/>
        <v/>
      </c>
      <c r="D238" s="38" t="str">
        <f t="shared" si="62"/>
        <v/>
      </c>
      <c r="E238" s="39" t="str">
        <f t="shared" si="63"/>
        <v/>
      </c>
      <c r="F238" s="39" t="str">
        <f t="shared" si="64"/>
        <v/>
      </c>
      <c r="G238" s="40" t="str">
        <f t="shared" si="65"/>
        <v/>
      </c>
      <c r="H238" s="120" t="str">
        <f t="shared" si="66"/>
        <v/>
      </c>
      <c r="I238" s="123"/>
      <c r="J238" s="124"/>
      <c r="K238" s="129" t="str">
        <f t="shared" si="56"/>
        <v/>
      </c>
      <c r="L238" s="51"/>
      <c r="M238" s="46"/>
      <c r="N238" s="46"/>
      <c r="O238" s="46"/>
      <c r="P238" s="46"/>
      <c r="Q238" s="56"/>
      <c r="R238" s="47"/>
      <c r="S238" s="47"/>
      <c r="T238" s="47"/>
      <c r="U238" s="47"/>
      <c r="V238" s="51"/>
      <c r="W238" s="46"/>
      <c r="X238" s="46"/>
      <c r="Y238" s="46"/>
      <c r="Z238" s="46"/>
      <c r="AA238" s="51"/>
      <c r="AB238" s="46"/>
      <c r="AC238" s="46"/>
      <c r="AD238" s="46"/>
      <c r="AE238" s="51"/>
      <c r="AF238" s="46"/>
      <c r="AG238" s="46"/>
      <c r="AH238" s="46"/>
      <c r="AI238" s="51"/>
      <c r="AJ238" s="46"/>
      <c r="AK238" s="46"/>
      <c r="AL238" s="46"/>
      <c r="AM238" s="1"/>
      <c r="AN238" s="1"/>
      <c r="AO238" s="1"/>
      <c r="AP238" s="1"/>
      <c r="AQ238" s="1"/>
      <c r="BB238" s="201" t="str">
        <f t="shared" si="57"/>
        <v/>
      </c>
      <c r="BC238" s="204" t="str">
        <f>IFERROR(IF(G238="","",IF(K238="","",IF(AND(VLOOKUP(G238,Mark,5,0)&gt;85),5,IF(AND(VLOOKUP(G238,Mark,5,0)&gt;75),4,IF(AND(VLOOKUP(G238,Mark,5,0)&gt;=65),3,0)))))+ROUNDUP(SUM(L238:P238)*15%,0),"")</f>
        <v/>
      </c>
      <c r="BD238" s="201" t="str">
        <f>IFERROR(IF(G238="","",IF(K238="","",IF(AND(VLOOKUP(G238,Mark,5,0)&gt;85),5,IF(AND(VLOOKUP(G238,Mark,5,0)&gt;75),4,IF(AND(VLOOKUP(G238,Mark,5,0)&gt;=65),3,0)))))+ROUNDUP(SUM(Q238:U238)*15%,0),"")</f>
        <v/>
      </c>
      <c r="BE238" s="201" t="str">
        <f>IFERROR(IF(G238="","",IF(K238="","",IF(AND(VLOOKUP(G238,Mark,5,0)&gt;85),5,IF(AND(VLOOKUP(G238,Mark,5,0)&gt;75),4,IF(AND(VLOOKUP(G238,Mark,5,0)&gt;=65),3,0)))))+ROUNDUP(SUM(V238:Z238)*15%,0),"")</f>
        <v/>
      </c>
      <c r="BF238" s="201" t="str">
        <f>IFERROR(IF(G238="","",IF(K238="","",IF(AND(VLOOKUP(G238,Mark,5,0)&gt;85),5,IF(AND(VLOOKUP(G238,Mark,5,0)&gt;75),4,IF(AND(VLOOKUP(G238,Mark,5,0)&gt;=65),3,0)))))+ROUNDUP(SUM(AA238:AD238)*15%,0),"")</f>
        <v/>
      </c>
      <c r="BG238" s="201" t="str">
        <f t="shared" si="58"/>
        <v/>
      </c>
      <c r="BH238" s="201" t="str">
        <f t="shared" si="59"/>
        <v/>
      </c>
    </row>
    <row r="239" spans="1:60">
      <c r="A239" s="4">
        <v>233</v>
      </c>
      <c r="B239" s="30" t="str">
        <f t="shared" si="60"/>
        <v/>
      </c>
      <c r="C239" s="37" t="str">
        <f t="shared" si="61"/>
        <v/>
      </c>
      <c r="D239" s="38" t="str">
        <f t="shared" si="62"/>
        <v/>
      </c>
      <c r="E239" s="39" t="str">
        <f t="shared" si="63"/>
        <v/>
      </c>
      <c r="F239" s="39" t="str">
        <f t="shared" si="64"/>
        <v/>
      </c>
      <c r="G239" s="40" t="str">
        <f t="shared" si="65"/>
        <v/>
      </c>
      <c r="H239" s="120" t="str">
        <f t="shared" si="66"/>
        <v/>
      </c>
      <c r="I239" s="123"/>
      <c r="J239" s="124"/>
      <c r="K239" s="129" t="str">
        <f t="shared" si="56"/>
        <v/>
      </c>
      <c r="L239" s="51"/>
      <c r="M239" s="46"/>
      <c r="N239" s="46"/>
      <c r="O239" s="46"/>
      <c r="P239" s="46"/>
      <c r="Q239" s="56"/>
      <c r="R239" s="47"/>
      <c r="S239" s="47"/>
      <c r="T239" s="47"/>
      <c r="U239" s="47"/>
      <c r="V239" s="51"/>
      <c r="W239" s="46"/>
      <c r="X239" s="46"/>
      <c r="Y239" s="46"/>
      <c r="Z239" s="46"/>
      <c r="AA239" s="51"/>
      <c r="AB239" s="46"/>
      <c r="AC239" s="46"/>
      <c r="AD239" s="46"/>
      <c r="AE239" s="51"/>
      <c r="AF239" s="46"/>
      <c r="AG239" s="46"/>
      <c r="AH239" s="46"/>
      <c r="AI239" s="51"/>
      <c r="AJ239" s="46"/>
      <c r="AK239" s="46"/>
      <c r="AL239" s="46"/>
      <c r="AM239" s="1"/>
      <c r="AN239" s="1"/>
      <c r="AO239" s="1"/>
      <c r="AP239" s="1"/>
      <c r="AQ239" s="1"/>
      <c r="BB239" s="201" t="str">
        <f t="shared" si="57"/>
        <v/>
      </c>
      <c r="BC239" s="204" t="str">
        <f>IFERROR(IF(G239="","",IF(K239="","",IF(AND(VLOOKUP(G239,Mark,5,0)&gt;85),5,IF(AND(VLOOKUP(G239,Mark,5,0)&gt;75),4,IF(AND(VLOOKUP(G239,Mark,5,0)&gt;=65),3,0)))))+ROUNDUP(SUM(L239:P239)*15%,0),"")</f>
        <v/>
      </c>
      <c r="BD239" s="201" t="str">
        <f>IFERROR(IF(G239="","",IF(K239="","",IF(AND(VLOOKUP(G239,Mark,5,0)&gt;85),5,IF(AND(VLOOKUP(G239,Mark,5,0)&gt;75),4,IF(AND(VLOOKUP(G239,Mark,5,0)&gt;=65),3,0)))))+ROUNDUP(SUM(Q239:U239)*15%,0),"")</f>
        <v/>
      </c>
      <c r="BE239" s="201" t="str">
        <f>IFERROR(IF(G239="","",IF(K239="","",IF(AND(VLOOKUP(G239,Mark,5,0)&gt;85),5,IF(AND(VLOOKUP(G239,Mark,5,0)&gt;75),4,IF(AND(VLOOKUP(G239,Mark,5,0)&gt;=65),3,0)))))+ROUNDUP(SUM(V239:Z239)*15%,0),"")</f>
        <v/>
      </c>
      <c r="BF239" s="201" t="str">
        <f>IFERROR(IF(G239="","",IF(K239="","",IF(AND(VLOOKUP(G239,Mark,5,0)&gt;85),5,IF(AND(VLOOKUP(G239,Mark,5,0)&gt;75),4,IF(AND(VLOOKUP(G239,Mark,5,0)&gt;=65),3,0)))))+ROUNDUP(SUM(AA239:AD239)*15%,0),"")</f>
        <v/>
      </c>
      <c r="BG239" s="201" t="str">
        <f t="shared" si="58"/>
        <v/>
      </c>
      <c r="BH239" s="201" t="str">
        <f t="shared" si="59"/>
        <v/>
      </c>
    </row>
    <row r="240" spans="1:60">
      <c r="A240" s="4">
        <v>234</v>
      </c>
      <c r="B240" s="30" t="str">
        <f t="shared" si="60"/>
        <v/>
      </c>
      <c r="C240" s="37" t="str">
        <f t="shared" si="61"/>
        <v/>
      </c>
      <c r="D240" s="38" t="str">
        <f t="shared" si="62"/>
        <v/>
      </c>
      <c r="E240" s="39" t="str">
        <f t="shared" si="63"/>
        <v/>
      </c>
      <c r="F240" s="39" t="str">
        <f t="shared" si="64"/>
        <v/>
      </c>
      <c r="G240" s="40" t="str">
        <f t="shared" si="65"/>
        <v/>
      </c>
      <c r="H240" s="120" t="str">
        <f t="shared" si="66"/>
        <v/>
      </c>
      <c r="I240" s="123"/>
      <c r="J240" s="124"/>
      <c r="K240" s="129" t="str">
        <f t="shared" si="56"/>
        <v/>
      </c>
      <c r="L240" s="51"/>
      <c r="M240" s="46"/>
      <c r="N240" s="46"/>
      <c r="O240" s="46"/>
      <c r="P240" s="46"/>
      <c r="Q240" s="56"/>
      <c r="R240" s="47"/>
      <c r="S240" s="47"/>
      <c r="T240" s="47"/>
      <c r="U240" s="47"/>
      <c r="V240" s="51"/>
      <c r="W240" s="46"/>
      <c r="X240" s="46"/>
      <c r="Y240" s="46"/>
      <c r="Z240" s="46"/>
      <c r="AA240" s="51"/>
      <c r="AB240" s="46"/>
      <c r="AC240" s="46"/>
      <c r="AD240" s="46"/>
      <c r="AE240" s="51"/>
      <c r="AF240" s="46"/>
      <c r="AG240" s="46"/>
      <c r="AH240" s="46"/>
      <c r="AI240" s="51"/>
      <c r="AJ240" s="46"/>
      <c r="AK240" s="46"/>
      <c r="AL240" s="46"/>
      <c r="AM240" s="1"/>
      <c r="AN240" s="1"/>
      <c r="AO240" s="1"/>
      <c r="AP240" s="1"/>
      <c r="AQ240" s="1"/>
      <c r="BB240" s="201" t="str">
        <f t="shared" si="57"/>
        <v/>
      </c>
      <c r="BC240" s="204" t="str">
        <f>IFERROR(IF(G240="","",IF(K240="","",IF(AND(VLOOKUP(G240,Mark,5,0)&gt;85),5,IF(AND(VLOOKUP(G240,Mark,5,0)&gt;75),4,IF(AND(VLOOKUP(G240,Mark,5,0)&gt;=65),3,0)))))+ROUNDUP(SUM(L240:P240)*15%,0),"")</f>
        <v/>
      </c>
      <c r="BD240" s="201" t="str">
        <f>IFERROR(IF(G240="","",IF(K240="","",IF(AND(VLOOKUP(G240,Mark,5,0)&gt;85),5,IF(AND(VLOOKUP(G240,Mark,5,0)&gt;75),4,IF(AND(VLOOKUP(G240,Mark,5,0)&gt;=65),3,0)))))+ROUNDUP(SUM(Q240:U240)*15%,0),"")</f>
        <v/>
      </c>
      <c r="BE240" s="201" t="str">
        <f>IFERROR(IF(G240="","",IF(K240="","",IF(AND(VLOOKUP(G240,Mark,5,0)&gt;85),5,IF(AND(VLOOKUP(G240,Mark,5,0)&gt;75),4,IF(AND(VLOOKUP(G240,Mark,5,0)&gt;=65),3,0)))))+ROUNDUP(SUM(V240:Z240)*15%,0),"")</f>
        <v/>
      </c>
      <c r="BF240" s="201" t="str">
        <f>IFERROR(IF(G240="","",IF(K240="","",IF(AND(VLOOKUP(G240,Mark,5,0)&gt;85),5,IF(AND(VLOOKUP(G240,Mark,5,0)&gt;75),4,IF(AND(VLOOKUP(G240,Mark,5,0)&gt;=65),3,0)))))+ROUNDUP(SUM(AA240:AD240)*15%,0),"")</f>
        <v/>
      </c>
      <c r="BG240" s="201" t="str">
        <f t="shared" si="58"/>
        <v/>
      </c>
      <c r="BH240" s="201" t="str">
        <f t="shared" si="59"/>
        <v/>
      </c>
    </row>
    <row r="241" spans="1:60">
      <c r="A241" s="4">
        <v>235</v>
      </c>
      <c r="B241" s="30" t="str">
        <f t="shared" si="60"/>
        <v/>
      </c>
      <c r="C241" s="37" t="str">
        <f t="shared" si="61"/>
        <v/>
      </c>
      <c r="D241" s="38" t="str">
        <f t="shared" si="62"/>
        <v/>
      </c>
      <c r="E241" s="39" t="str">
        <f t="shared" si="63"/>
        <v/>
      </c>
      <c r="F241" s="39" t="str">
        <f t="shared" si="64"/>
        <v/>
      </c>
      <c r="G241" s="40" t="str">
        <f t="shared" si="65"/>
        <v/>
      </c>
      <c r="H241" s="120" t="str">
        <f t="shared" si="66"/>
        <v/>
      </c>
      <c r="I241" s="123"/>
      <c r="J241" s="124"/>
      <c r="K241" s="129" t="str">
        <f t="shared" si="56"/>
        <v/>
      </c>
      <c r="L241" s="51"/>
      <c r="M241" s="46"/>
      <c r="N241" s="46"/>
      <c r="O241" s="46"/>
      <c r="P241" s="46"/>
      <c r="Q241" s="56"/>
      <c r="R241" s="47"/>
      <c r="S241" s="47"/>
      <c r="T241" s="47"/>
      <c r="U241" s="47"/>
      <c r="V241" s="51"/>
      <c r="W241" s="46"/>
      <c r="X241" s="46"/>
      <c r="Y241" s="46"/>
      <c r="Z241" s="46"/>
      <c r="AA241" s="51"/>
      <c r="AB241" s="46"/>
      <c r="AC241" s="46"/>
      <c r="AD241" s="46"/>
      <c r="AE241" s="51"/>
      <c r="AF241" s="46"/>
      <c r="AG241" s="46"/>
      <c r="AH241" s="46"/>
      <c r="AI241" s="51"/>
      <c r="AJ241" s="46"/>
      <c r="AK241" s="46"/>
      <c r="AL241" s="46"/>
      <c r="AM241" s="1"/>
      <c r="AN241" s="1"/>
      <c r="AO241" s="1"/>
      <c r="AP241" s="1"/>
      <c r="AQ241" s="1"/>
      <c r="BB241" s="201" t="str">
        <f t="shared" si="57"/>
        <v/>
      </c>
      <c r="BC241" s="204" t="str">
        <f>IFERROR(IF(G241="","",IF(K241="","",IF(AND(VLOOKUP(G241,Mark,5,0)&gt;85),5,IF(AND(VLOOKUP(G241,Mark,5,0)&gt;75),4,IF(AND(VLOOKUP(G241,Mark,5,0)&gt;=65),3,0)))))+ROUNDUP(SUM(L241:P241)*15%,0),"")</f>
        <v/>
      </c>
      <c r="BD241" s="201" t="str">
        <f>IFERROR(IF(G241="","",IF(K241="","",IF(AND(VLOOKUP(G241,Mark,5,0)&gt;85),5,IF(AND(VLOOKUP(G241,Mark,5,0)&gt;75),4,IF(AND(VLOOKUP(G241,Mark,5,0)&gt;=65),3,0)))))+ROUNDUP(SUM(Q241:U241)*15%,0),"")</f>
        <v/>
      </c>
      <c r="BE241" s="201" t="str">
        <f>IFERROR(IF(G241="","",IF(K241="","",IF(AND(VLOOKUP(G241,Mark,5,0)&gt;85),5,IF(AND(VLOOKUP(G241,Mark,5,0)&gt;75),4,IF(AND(VLOOKUP(G241,Mark,5,0)&gt;=65),3,0)))))+ROUNDUP(SUM(V241:Z241)*15%,0),"")</f>
        <v/>
      </c>
      <c r="BF241" s="201" t="str">
        <f>IFERROR(IF(G241="","",IF(K241="","",IF(AND(VLOOKUP(G241,Mark,5,0)&gt;85),5,IF(AND(VLOOKUP(G241,Mark,5,0)&gt;75),4,IF(AND(VLOOKUP(G241,Mark,5,0)&gt;=65),3,0)))))+ROUNDUP(SUM(AA241:AD241)*15%,0),"")</f>
        <v/>
      </c>
      <c r="BG241" s="201" t="str">
        <f t="shared" si="58"/>
        <v/>
      </c>
      <c r="BH241" s="201" t="str">
        <f t="shared" si="59"/>
        <v/>
      </c>
    </row>
    <row r="242" spans="1:60">
      <c r="A242" s="4">
        <v>236</v>
      </c>
      <c r="B242" s="30" t="str">
        <f t="shared" si="60"/>
        <v/>
      </c>
      <c r="C242" s="37" t="str">
        <f t="shared" si="61"/>
        <v/>
      </c>
      <c r="D242" s="38" t="str">
        <f t="shared" si="62"/>
        <v/>
      </c>
      <c r="E242" s="39" t="str">
        <f t="shared" si="63"/>
        <v/>
      </c>
      <c r="F242" s="39" t="str">
        <f t="shared" si="64"/>
        <v/>
      </c>
      <c r="G242" s="40" t="str">
        <f t="shared" si="65"/>
        <v/>
      </c>
      <c r="H242" s="120" t="str">
        <f t="shared" si="66"/>
        <v/>
      </c>
      <c r="I242" s="123"/>
      <c r="J242" s="124"/>
      <c r="K242" s="129" t="str">
        <f t="shared" si="56"/>
        <v/>
      </c>
      <c r="L242" s="51"/>
      <c r="M242" s="46"/>
      <c r="N242" s="46"/>
      <c r="O242" s="46"/>
      <c r="P242" s="46"/>
      <c r="Q242" s="56"/>
      <c r="R242" s="47"/>
      <c r="S242" s="47"/>
      <c r="T242" s="47"/>
      <c r="U242" s="47"/>
      <c r="V242" s="51"/>
      <c r="W242" s="46"/>
      <c r="X242" s="46"/>
      <c r="Y242" s="46"/>
      <c r="Z242" s="46"/>
      <c r="AA242" s="51"/>
      <c r="AB242" s="46"/>
      <c r="AC242" s="46"/>
      <c r="AD242" s="46"/>
      <c r="AE242" s="51"/>
      <c r="AF242" s="46"/>
      <c r="AG242" s="46"/>
      <c r="AH242" s="46"/>
      <c r="AI242" s="51"/>
      <c r="AJ242" s="46"/>
      <c r="AK242" s="46"/>
      <c r="AL242" s="46"/>
      <c r="AM242" s="1"/>
      <c r="AN242" s="1"/>
      <c r="AO242" s="1"/>
      <c r="AP242" s="1"/>
      <c r="AQ242" s="1"/>
      <c r="BB242" s="201" t="str">
        <f t="shared" si="57"/>
        <v/>
      </c>
      <c r="BC242" s="204" t="str">
        <f>IFERROR(IF(G242="","",IF(K242="","",IF(AND(VLOOKUP(G242,Mark,5,0)&gt;85),5,IF(AND(VLOOKUP(G242,Mark,5,0)&gt;75),4,IF(AND(VLOOKUP(G242,Mark,5,0)&gt;=65),3,0)))))+ROUNDUP(SUM(L242:P242)*15%,0),"")</f>
        <v/>
      </c>
      <c r="BD242" s="201" t="str">
        <f>IFERROR(IF(G242="","",IF(K242="","",IF(AND(VLOOKUP(G242,Mark,5,0)&gt;85),5,IF(AND(VLOOKUP(G242,Mark,5,0)&gt;75),4,IF(AND(VLOOKUP(G242,Mark,5,0)&gt;=65),3,0)))))+ROUNDUP(SUM(Q242:U242)*15%,0),"")</f>
        <v/>
      </c>
      <c r="BE242" s="201" t="str">
        <f>IFERROR(IF(G242="","",IF(K242="","",IF(AND(VLOOKUP(G242,Mark,5,0)&gt;85),5,IF(AND(VLOOKUP(G242,Mark,5,0)&gt;75),4,IF(AND(VLOOKUP(G242,Mark,5,0)&gt;=65),3,0)))))+ROUNDUP(SUM(V242:Z242)*15%,0),"")</f>
        <v/>
      </c>
      <c r="BF242" s="201" t="str">
        <f>IFERROR(IF(G242="","",IF(K242="","",IF(AND(VLOOKUP(G242,Mark,5,0)&gt;85),5,IF(AND(VLOOKUP(G242,Mark,5,0)&gt;75),4,IF(AND(VLOOKUP(G242,Mark,5,0)&gt;=65),3,0)))))+ROUNDUP(SUM(AA242:AD242)*15%,0),"")</f>
        <v/>
      </c>
      <c r="BG242" s="201" t="str">
        <f t="shared" si="58"/>
        <v/>
      </c>
      <c r="BH242" s="201" t="str">
        <f t="shared" si="59"/>
        <v/>
      </c>
    </row>
    <row r="243" spans="1:60">
      <c r="A243" s="4">
        <v>237</v>
      </c>
      <c r="B243" s="30" t="str">
        <f t="shared" si="60"/>
        <v/>
      </c>
      <c r="C243" s="37" t="str">
        <f t="shared" si="61"/>
        <v/>
      </c>
      <c r="D243" s="38" t="str">
        <f t="shared" si="62"/>
        <v/>
      </c>
      <c r="E243" s="39" t="str">
        <f t="shared" si="63"/>
        <v/>
      </c>
      <c r="F243" s="39" t="str">
        <f t="shared" si="64"/>
        <v/>
      </c>
      <c r="G243" s="40" t="str">
        <f t="shared" si="65"/>
        <v/>
      </c>
      <c r="H243" s="120" t="str">
        <f t="shared" si="66"/>
        <v/>
      </c>
      <c r="I243" s="123"/>
      <c r="J243" s="124"/>
      <c r="K243" s="129" t="str">
        <f t="shared" si="56"/>
        <v/>
      </c>
      <c r="L243" s="51"/>
      <c r="M243" s="46"/>
      <c r="N243" s="46"/>
      <c r="O243" s="46"/>
      <c r="P243" s="46"/>
      <c r="Q243" s="56"/>
      <c r="R243" s="47"/>
      <c r="S243" s="47"/>
      <c r="T243" s="47"/>
      <c r="U243" s="47"/>
      <c r="V243" s="51"/>
      <c r="W243" s="46"/>
      <c r="X243" s="46"/>
      <c r="Y243" s="46"/>
      <c r="Z243" s="46"/>
      <c r="AA243" s="51"/>
      <c r="AB243" s="46"/>
      <c r="AC243" s="46"/>
      <c r="AD243" s="46"/>
      <c r="AE243" s="51"/>
      <c r="AF243" s="46"/>
      <c r="AG243" s="46"/>
      <c r="AH243" s="46"/>
      <c r="AI243" s="51"/>
      <c r="AJ243" s="46"/>
      <c r="AK243" s="46"/>
      <c r="AL243" s="46"/>
      <c r="AM243" s="1"/>
      <c r="AN243" s="1"/>
      <c r="AO243" s="1"/>
      <c r="AP243" s="1"/>
      <c r="AQ243" s="1"/>
      <c r="BB243" s="201" t="str">
        <f t="shared" si="57"/>
        <v/>
      </c>
      <c r="BC243" s="204" t="str">
        <f>IFERROR(IF(G243="","",IF(K243="","",IF(AND(VLOOKUP(G243,Mark,5,0)&gt;85),5,IF(AND(VLOOKUP(G243,Mark,5,0)&gt;75),4,IF(AND(VLOOKUP(G243,Mark,5,0)&gt;=65),3,0)))))+ROUNDUP(SUM(L243:P243)*15%,0),"")</f>
        <v/>
      </c>
      <c r="BD243" s="201" t="str">
        <f>IFERROR(IF(G243="","",IF(K243="","",IF(AND(VLOOKUP(G243,Mark,5,0)&gt;85),5,IF(AND(VLOOKUP(G243,Mark,5,0)&gt;75),4,IF(AND(VLOOKUP(G243,Mark,5,0)&gt;=65),3,0)))))+ROUNDUP(SUM(Q243:U243)*15%,0),"")</f>
        <v/>
      </c>
      <c r="BE243" s="201" t="str">
        <f>IFERROR(IF(G243="","",IF(K243="","",IF(AND(VLOOKUP(G243,Mark,5,0)&gt;85),5,IF(AND(VLOOKUP(G243,Mark,5,0)&gt;75),4,IF(AND(VLOOKUP(G243,Mark,5,0)&gt;=65),3,0)))))+ROUNDUP(SUM(V243:Z243)*15%,0),"")</f>
        <v/>
      </c>
      <c r="BF243" s="201" t="str">
        <f>IFERROR(IF(G243="","",IF(K243="","",IF(AND(VLOOKUP(G243,Mark,5,0)&gt;85),5,IF(AND(VLOOKUP(G243,Mark,5,0)&gt;75),4,IF(AND(VLOOKUP(G243,Mark,5,0)&gt;=65),3,0)))))+ROUNDUP(SUM(AA243:AD243)*15%,0),"")</f>
        <v/>
      </c>
      <c r="BG243" s="201" t="str">
        <f t="shared" si="58"/>
        <v/>
      </c>
      <c r="BH243" s="201" t="str">
        <f t="shared" si="59"/>
        <v/>
      </c>
    </row>
    <row r="244" spans="1:60">
      <c r="A244" s="4">
        <v>238</v>
      </c>
      <c r="B244" s="30" t="str">
        <f t="shared" si="60"/>
        <v/>
      </c>
      <c r="C244" s="37" t="str">
        <f t="shared" si="61"/>
        <v/>
      </c>
      <c r="D244" s="38" t="str">
        <f t="shared" si="62"/>
        <v/>
      </c>
      <c r="E244" s="39" t="str">
        <f t="shared" si="63"/>
        <v/>
      </c>
      <c r="F244" s="39" t="str">
        <f t="shared" si="64"/>
        <v/>
      </c>
      <c r="G244" s="40" t="str">
        <f t="shared" si="65"/>
        <v/>
      </c>
      <c r="H244" s="120" t="str">
        <f t="shared" si="66"/>
        <v/>
      </c>
      <c r="I244" s="123"/>
      <c r="J244" s="124"/>
      <c r="K244" s="129" t="str">
        <f t="shared" si="56"/>
        <v/>
      </c>
      <c r="L244" s="51"/>
      <c r="M244" s="46"/>
      <c r="N244" s="46"/>
      <c r="O244" s="46"/>
      <c r="P244" s="46"/>
      <c r="Q244" s="56"/>
      <c r="R244" s="47"/>
      <c r="S244" s="47"/>
      <c r="T244" s="47"/>
      <c r="U244" s="47"/>
      <c r="V244" s="51"/>
      <c r="W244" s="46"/>
      <c r="X244" s="46"/>
      <c r="Y244" s="46"/>
      <c r="Z244" s="46"/>
      <c r="AA244" s="51"/>
      <c r="AB244" s="46"/>
      <c r="AC244" s="46"/>
      <c r="AD244" s="46"/>
      <c r="AE244" s="51"/>
      <c r="AF244" s="46"/>
      <c r="AG244" s="46"/>
      <c r="AH244" s="46"/>
      <c r="AI244" s="51"/>
      <c r="AJ244" s="46"/>
      <c r="AK244" s="46"/>
      <c r="AL244" s="46"/>
      <c r="AM244" s="1"/>
      <c r="AN244" s="1"/>
      <c r="AO244" s="1"/>
      <c r="AP244" s="1"/>
      <c r="AQ244" s="1"/>
      <c r="BB244" s="201" t="str">
        <f t="shared" si="57"/>
        <v/>
      </c>
      <c r="BC244" s="204" t="str">
        <f>IFERROR(IF(G244="","",IF(K244="","",IF(AND(VLOOKUP(G244,Mark,5,0)&gt;85),5,IF(AND(VLOOKUP(G244,Mark,5,0)&gt;75),4,IF(AND(VLOOKUP(G244,Mark,5,0)&gt;=65),3,0)))))+ROUNDUP(SUM(L244:P244)*15%,0),"")</f>
        <v/>
      </c>
      <c r="BD244" s="201" t="str">
        <f>IFERROR(IF(G244="","",IF(K244="","",IF(AND(VLOOKUP(G244,Mark,5,0)&gt;85),5,IF(AND(VLOOKUP(G244,Mark,5,0)&gt;75),4,IF(AND(VLOOKUP(G244,Mark,5,0)&gt;=65),3,0)))))+ROUNDUP(SUM(Q244:U244)*15%,0),"")</f>
        <v/>
      </c>
      <c r="BE244" s="201" t="str">
        <f>IFERROR(IF(G244="","",IF(K244="","",IF(AND(VLOOKUP(G244,Mark,5,0)&gt;85),5,IF(AND(VLOOKUP(G244,Mark,5,0)&gt;75),4,IF(AND(VLOOKUP(G244,Mark,5,0)&gt;=65),3,0)))))+ROUNDUP(SUM(V244:Z244)*15%,0),"")</f>
        <v/>
      </c>
      <c r="BF244" s="201" t="str">
        <f>IFERROR(IF(G244="","",IF(K244="","",IF(AND(VLOOKUP(G244,Mark,5,0)&gt;85),5,IF(AND(VLOOKUP(G244,Mark,5,0)&gt;75),4,IF(AND(VLOOKUP(G244,Mark,5,0)&gt;=65),3,0)))))+ROUNDUP(SUM(AA244:AD244)*15%,0),"")</f>
        <v/>
      </c>
      <c r="BG244" s="201" t="str">
        <f t="shared" si="58"/>
        <v/>
      </c>
      <c r="BH244" s="201" t="str">
        <f t="shared" si="59"/>
        <v/>
      </c>
    </row>
    <row r="245" spans="1:60">
      <c r="A245" s="4">
        <v>239</v>
      </c>
      <c r="B245" s="30" t="str">
        <f t="shared" si="60"/>
        <v/>
      </c>
      <c r="C245" s="37" t="str">
        <f t="shared" si="61"/>
        <v/>
      </c>
      <c r="D245" s="38" t="str">
        <f t="shared" si="62"/>
        <v/>
      </c>
      <c r="E245" s="39" t="str">
        <f t="shared" si="63"/>
        <v/>
      </c>
      <c r="F245" s="39" t="str">
        <f t="shared" si="64"/>
        <v/>
      </c>
      <c r="G245" s="40" t="str">
        <f t="shared" si="65"/>
        <v/>
      </c>
      <c r="H245" s="120" t="str">
        <f t="shared" si="66"/>
        <v/>
      </c>
      <c r="I245" s="123"/>
      <c r="J245" s="124"/>
      <c r="K245" s="129" t="str">
        <f t="shared" si="56"/>
        <v/>
      </c>
      <c r="L245" s="51"/>
      <c r="M245" s="46"/>
      <c r="N245" s="46"/>
      <c r="O245" s="46"/>
      <c r="P245" s="46"/>
      <c r="Q245" s="56"/>
      <c r="R245" s="47"/>
      <c r="S245" s="47"/>
      <c r="T245" s="47"/>
      <c r="U245" s="47"/>
      <c r="V245" s="51"/>
      <c r="W245" s="46"/>
      <c r="X245" s="46"/>
      <c r="Y245" s="46"/>
      <c r="Z245" s="46"/>
      <c r="AA245" s="51"/>
      <c r="AB245" s="46"/>
      <c r="AC245" s="46"/>
      <c r="AD245" s="46"/>
      <c r="AE245" s="51"/>
      <c r="AF245" s="46"/>
      <c r="AG245" s="46"/>
      <c r="AH245" s="46"/>
      <c r="AI245" s="51"/>
      <c r="AJ245" s="46"/>
      <c r="AK245" s="46"/>
      <c r="AL245" s="46"/>
      <c r="AM245" s="1"/>
      <c r="AN245" s="1"/>
      <c r="AO245" s="1"/>
      <c r="AP245" s="1"/>
      <c r="AQ245" s="1"/>
      <c r="BB245" s="201" t="str">
        <f t="shared" si="57"/>
        <v/>
      </c>
      <c r="BC245" s="204" t="str">
        <f>IFERROR(IF(G245="","",IF(K245="","",IF(AND(VLOOKUP(G245,Mark,5,0)&gt;85),5,IF(AND(VLOOKUP(G245,Mark,5,0)&gt;75),4,IF(AND(VLOOKUP(G245,Mark,5,0)&gt;=65),3,0)))))+ROUNDUP(SUM(L245:P245)*15%,0),"")</f>
        <v/>
      </c>
      <c r="BD245" s="201" t="str">
        <f>IFERROR(IF(G245="","",IF(K245="","",IF(AND(VLOOKUP(G245,Mark,5,0)&gt;85),5,IF(AND(VLOOKUP(G245,Mark,5,0)&gt;75),4,IF(AND(VLOOKUP(G245,Mark,5,0)&gt;=65),3,0)))))+ROUNDUP(SUM(Q245:U245)*15%,0),"")</f>
        <v/>
      </c>
      <c r="BE245" s="201" t="str">
        <f>IFERROR(IF(G245="","",IF(K245="","",IF(AND(VLOOKUP(G245,Mark,5,0)&gt;85),5,IF(AND(VLOOKUP(G245,Mark,5,0)&gt;75),4,IF(AND(VLOOKUP(G245,Mark,5,0)&gt;=65),3,0)))))+ROUNDUP(SUM(V245:Z245)*15%,0),"")</f>
        <v/>
      </c>
      <c r="BF245" s="201" t="str">
        <f>IFERROR(IF(G245="","",IF(K245="","",IF(AND(VLOOKUP(G245,Mark,5,0)&gt;85),5,IF(AND(VLOOKUP(G245,Mark,5,0)&gt;75),4,IF(AND(VLOOKUP(G245,Mark,5,0)&gt;=65),3,0)))))+ROUNDUP(SUM(AA245:AD245)*15%,0),"")</f>
        <v/>
      </c>
      <c r="BG245" s="201" t="str">
        <f t="shared" si="58"/>
        <v/>
      </c>
      <c r="BH245" s="201" t="str">
        <f t="shared" si="59"/>
        <v/>
      </c>
    </row>
    <row r="246" spans="1:60">
      <c r="A246" s="4">
        <v>240</v>
      </c>
      <c r="B246" s="30" t="str">
        <f t="shared" si="60"/>
        <v/>
      </c>
      <c r="C246" s="37" t="str">
        <f t="shared" si="61"/>
        <v/>
      </c>
      <c r="D246" s="38" t="str">
        <f t="shared" si="62"/>
        <v/>
      </c>
      <c r="E246" s="39" t="str">
        <f t="shared" si="63"/>
        <v/>
      </c>
      <c r="F246" s="39" t="str">
        <f t="shared" si="64"/>
        <v/>
      </c>
      <c r="G246" s="40" t="str">
        <f t="shared" si="65"/>
        <v/>
      </c>
      <c r="H246" s="120" t="str">
        <f t="shared" si="66"/>
        <v/>
      </c>
      <c r="I246" s="123"/>
      <c r="J246" s="124"/>
      <c r="K246" s="129" t="str">
        <f t="shared" si="56"/>
        <v/>
      </c>
      <c r="L246" s="51"/>
      <c r="M246" s="46"/>
      <c r="N246" s="46"/>
      <c r="O246" s="46"/>
      <c r="P246" s="46"/>
      <c r="Q246" s="56"/>
      <c r="R246" s="47"/>
      <c r="S246" s="47"/>
      <c r="T246" s="47"/>
      <c r="U246" s="47"/>
      <c r="V246" s="51"/>
      <c r="W246" s="46"/>
      <c r="X246" s="46"/>
      <c r="Y246" s="46"/>
      <c r="Z246" s="46"/>
      <c r="AA246" s="51"/>
      <c r="AB246" s="46"/>
      <c r="AC246" s="46"/>
      <c r="AD246" s="46"/>
      <c r="AE246" s="51"/>
      <c r="AF246" s="46"/>
      <c r="AG246" s="46"/>
      <c r="AH246" s="46"/>
      <c r="AI246" s="51"/>
      <c r="AJ246" s="46"/>
      <c r="AK246" s="46"/>
      <c r="AL246" s="46"/>
      <c r="AM246" s="1"/>
      <c r="AN246" s="1"/>
      <c r="AO246" s="1"/>
      <c r="AP246" s="1"/>
      <c r="AQ246" s="1"/>
      <c r="BB246" s="201" t="str">
        <f t="shared" si="57"/>
        <v/>
      </c>
      <c r="BC246" s="204" t="str">
        <f>IFERROR(IF(G246="","",IF(K246="","",IF(AND(VLOOKUP(G246,Mark,5,0)&gt;85),5,IF(AND(VLOOKUP(G246,Mark,5,0)&gt;75),4,IF(AND(VLOOKUP(G246,Mark,5,0)&gt;=65),3,0)))))+ROUNDUP(SUM(L246:P246)*15%,0),"")</f>
        <v/>
      </c>
      <c r="BD246" s="201" t="str">
        <f>IFERROR(IF(G246="","",IF(K246="","",IF(AND(VLOOKUP(G246,Mark,5,0)&gt;85),5,IF(AND(VLOOKUP(G246,Mark,5,0)&gt;75),4,IF(AND(VLOOKUP(G246,Mark,5,0)&gt;=65),3,0)))))+ROUNDUP(SUM(Q246:U246)*15%,0),"")</f>
        <v/>
      </c>
      <c r="BE246" s="201" t="str">
        <f>IFERROR(IF(G246="","",IF(K246="","",IF(AND(VLOOKUP(G246,Mark,5,0)&gt;85),5,IF(AND(VLOOKUP(G246,Mark,5,0)&gt;75),4,IF(AND(VLOOKUP(G246,Mark,5,0)&gt;=65),3,0)))))+ROUNDUP(SUM(V246:Z246)*15%,0),"")</f>
        <v/>
      </c>
      <c r="BF246" s="201" t="str">
        <f>IFERROR(IF(G246="","",IF(K246="","",IF(AND(VLOOKUP(G246,Mark,5,0)&gt;85),5,IF(AND(VLOOKUP(G246,Mark,5,0)&gt;75),4,IF(AND(VLOOKUP(G246,Mark,5,0)&gt;=65),3,0)))))+ROUNDUP(SUM(AA246:AD246)*15%,0),"")</f>
        <v/>
      </c>
      <c r="BG246" s="201" t="str">
        <f t="shared" si="58"/>
        <v/>
      </c>
      <c r="BH246" s="201" t="str">
        <f t="shared" si="59"/>
        <v/>
      </c>
    </row>
    <row r="247" spans="1:60">
      <c r="A247" s="4">
        <v>241</v>
      </c>
      <c r="B247" s="30" t="str">
        <f t="shared" si="60"/>
        <v/>
      </c>
      <c r="C247" s="37" t="str">
        <f t="shared" si="61"/>
        <v/>
      </c>
      <c r="D247" s="38" t="str">
        <f t="shared" si="62"/>
        <v/>
      </c>
      <c r="E247" s="39" t="str">
        <f t="shared" si="63"/>
        <v/>
      </c>
      <c r="F247" s="39" t="str">
        <f t="shared" si="64"/>
        <v/>
      </c>
      <c r="G247" s="40" t="str">
        <f t="shared" si="65"/>
        <v/>
      </c>
      <c r="H247" s="120" t="str">
        <f t="shared" si="66"/>
        <v/>
      </c>
      <c r="I247" s="123"/>
      <c r="J247" s="124"/>
      <c r="K247" s="129" t="str">
        <f t="shared" si="56"/>
        <v/>
      </c>
      <c r="L247" s="51"/>
      <c r="M247" s="46"/>
      <c r="N247" s="46"/>
      <c r="O247" s="46"/>
      <c r="P247" s="46"/>
      <c r="Q247" s="56"/>
      <c r="R247" s="47"/>
      <c r="S247" s="47"/>
      <c r="T247" s="47"/>
      <c r="U247" s="47"/>
      <c r="V247" s="51"/>
      <c r="W247" s="46"/>
      <c r="X247" s="46"/>
      <c r="Y247" s="46"/>
      <c r="Z247" s="46"/>
      <c r="AA247" s="51"/>
      <c r="AB247" s="46"/>
      <c r="AC247" s="46"/>
      <c r="AD247" s="46"/>
      <c r="AE247" s="51"/>
      <c r="AF247" s="46"/>
      <c r="AG247" s="46"/>
      <c r="AH247" s="46"/>
      <c r="AI247" s="51"/>
      <c r="AJ247" s="46"/>
      <c r="AK247" s="46"/>
      <c r="AL247" s="46"/>
      <c r="AM247" s="1"/>
      <c r="AN247" s="1"/>
      <c r="AO247" s="1"/>
      <c r="AP247" s="1"/>
      <c r="AQ247" s="1"/>
      <c r="BB247" s="201" t="str">
        <f t="shared" si="57"/>
        <v/>
      </c>
      <c r="BC247" s="204" t="str">
        <f>IFERROR(IF(G247="","",IF(K247="","",IF(AND(VLOOKUP(G247,Mark,5,0)&gt;85),5,IF(AND(VLOOKUP(G247,Mark,5,0)&gt;75),4,IF(AND(VLOOKUP(G247,Mark,5,0)&gt;=65),3,0)))))+ROUNDUP(SUM(L247:P247)*15%,0),"")</f>
        <v/>
      </c>
      <c r="BD247" s="201" t="str">
        <f>IFERROR(IF(G247="","",IF(K247="","",IF(AND(VLOOKUP(G247,Mark,5,0)&gt;85),5,IF(AND(VLOOKUP(G247,Mark,5,0)&gt;75),4,IF(AND(VLOOKUP(G247,Mark,5,0)&gt;=65),3,0)))))+ROUNDUP(SUM(Q247:U247)*15%,0),"")</f>
        <v/>
      </c>
      <c r="BE247" s="201" t="str">
        <f>IFERROR(IF(G247="","",IF(K247="","",IF(AND(VLOOKUP(G247,Mark,5,0)&gt;85),5,IF(AND(VLOOKUP(G247,Mark,5,0)&gt;75),4,IF(AND(VLOOKUP(G247,Mark,5,0)&gt;=65),3,0)))))+ROUNDUP(SUM(V247:Z247)*15%,0),"")</f>
        <v/>
      </c>
      <c r="BF247" s="201" t="str">
        <f>IFERROR(IF(G247="","",IF(K247="","",IF(AND(VLOOKUP(G247,Mark,5,0)&gt;85),5,IF(AND(VLOOKUP(G247,Mark,5,0)&gt;75),4,IF(AND(VLOOKUP(G247,Mark,5,0)&gt;=65),3,0)))))+ROUNDUP(SUM(AA247:AD247)*15%,0),"")</f>
        <v/>
      </c>
      <c r="BG247" s="201" t="str">
        <f t="shared" si="58"/>
        <v/>
      </c>
      <c r="BH247" s="201" t="str">
        <f t="shared" si="59"/>
        <v/>
      </c>
    </row>
    <row r="248" spans="1:60">
      <c r="A248" s="4">
        <v>242</v>
      </c>
      <c r="B248" s="30" t="str">
        <f t="shared" si="60"/>
        <v/>
      </c>
      <c r="C248" s="37" t="str">
        <f t="shared" si="61"/>
        <v/>
      </c>
      <c r="D248" s="38" t="str">
        <f t="shared" si="62"/>
        <v/>
      </c>
      <c r="E248" s="39" t="str">
        <f t="shared" si="63"/>
        <v/>
      </c>
      <c r="F248" s="39" t="str">
        <f t="shared" si="64"/>
        <v/>
      </c>
      <c r="G248" s="40" t="str">
        <f t="shared" si="65"/>
        <v/>
      </c>
      <c r="H248" s="120" t="str">
        <f t="shared" si="66"/>
        <v/>
      </c>
      <c r="I248" s="123"/>
      <c r="J248" s="124"/>
      <c r="K248" s="129" t="str">
        <f t="shared" si="56"/>
        <v/>
      </c>
      <c r="L248" s="51"/>
      <c r="M248" s="46"/>
      <c r="N248" s="46"/>
      <c r="O248" s="46"/>
      <c r="P248" s="46"/>
      <c r="Q248" s="56"/>
      <c r="R248" s="47"/>
      <c r="S248" s="47"/>
      <c r="T248" s="47"/>
      <c r="U248" s="47"/>
      <c r="V248" s="51"/>
      <c r="W248" s="46"/>
      <c r="X248" s="46"/>
      <c r="Y248" s="46"/>
      <c r="Z248" s="46"/>
      <c r="AA248" s="51"/>
      <c r="AB248" s="46"/>
      <c r="AC248" s="46"/>
      <c r="AD248" s="46"/>
      <c r="AE248" s="51"/>
      <c r="AF248" s="46"/>
      <c r="AG248" s="46"/>
      <c r="AH248" s="46"/>
      <c r="AI248" s="51"/>
      <c r="AJ248" s="46"/>
      <c r="AK248" s="46"/>
      <c r="AL248" s="46"/>
      <c r="AM248" s="1"/>
      <c r="AN248" s="1"/>
      <c r="AO248" s="1"/>
      <c r="AP248" s="1"/>
      <c r="AQ248" s="1"/>
      <c r="BB248" s="201" t="str">
        <f t="shared" si="57"/>
        <v/>
      </c>
      <c r="BC248" s="204" t="str">
        <f>IFERROR(IF(G248="","",IF(K248="","",IF(AND(VLOOKUP(G248,Mark,5,0)&gt;85),5,IF(AND(VLOOKUP(G248,Mark,5,0)&gt;75),4,IF(AND(VLOOKUP(G248,Mark,5,0)&gt;=65),3,0)))))+ROUNDUP(SUM(L248:P248)*15%,0),"")</f>
        <v/>
      </c>
      <c r="BD248" s="201" t="str">
        <f>IFERROR(IF(G248="","",IF(K248="","",IF(AND(VLOOKUP(G248,Mark,5,0)&gt;85),5,IF(AND(VLOOKUP(G248,Mark,5,0)&gt;75),4,IF(AND(VLOOKUP(G248,Mark,5,0)&gt;=65),3,0)))))+ROUNDUP(SUM(Q248:U248)*15%,0),"")</f>
        <v/>
      </c>
      <c r="BE248" s="201" t="str">
        <f>IFERROR(IF(G248="","",IF(K248="","",IF(AND(VLOOKUP(G248,Mark,5,0)&gt;85),5,IF(AND(VLOOKUP(G248,Mark,5,0)&gt;75),4,IF(AND(VLOOKUP(G248,Mark,5,0)&gt;=65),3,0)))))+ROUNDUP(SUM(V248:Z248)*15%,0),"")</f>
        <v/>
      </c>
      <c r="BF248" s="201" t="str">
        <f>IFERROR(IF(G248="","",IF(K248="","",IF(AND(VLOOKUP(G248,Mark,5,0)&gt;85),5,IF(AND(VLOOKUP(G248,Mark,5,0)&gt;75),4,IF(AND(VLOOKUP(G248,Mark,5,0)&gt;=65),3,0)))))+ROUNDUP(SUM(AA248:AD248)*15%,0),"")</f>
        <v/>
      </c>
      <c r="BG248" s="201" t="str">
        <f t="shared" si="58"/>
        <v/>
      </c>
      <c r="BH248" s="201" t="str">
        <f t="shared" si="59"/>
        <v/>
      </c>
    </row>
    <row r="249" spans="1:60">
      <c r="A249" s="4">
        <v>243</v>
      </c>
      <c r="B249" s="30" t="str">
        <f t="shared" si="60"/>
        <v/>
      </c>
      <c r="C249" s="37" t="str">
        <f t="shared" si="61"/>
        <v/>
      </c>
      <c r="D249" s="38" t="str">
        <f t="shared" si="62"/>
        <v/>
      </c>
      <c r="E249" s="39" t="str">
        <f t="shared" si="63"/>
        <v/>
      </c>
      <c r="F249" s="39" t="str">
        <f t="shared" si="64"/>
        <v/>
      </c>
      <c r="G249" s="40" t="str">
        <f t="shared" si="65"/>
        <v/>
      </c>
      <c r="H249" s="120" t="str">
        <f t="shared" si="66"/>
        <v/>
      </c>
      <c r="I249" s="123"/>
      <c r="J249" s="124"/>
      <c r="K249" s="129" t="str">
        <f t="shared" si="56"/>
        <v/>
      </c>
      <c r="L249" s="51"/>
      <c r="M249" s="46"/>
      <c r="N249" s="46"/>
      <c r="O249" s="46"/>
      <c r="P249" s="46"/>
      <c r="Q249" s="56"/>
      <c r="R249" s="47"/>
      <c r="S249" s="47"/>
      <c r="T249" s="47"/>
      <c r="U249" s="47"/>
      <c r="V249" s="51"/>
      <c r="W249" s="46"/>
      <c r="X249" s="46"/>
      <c r="Y249" s="46"/>
      <c r="Z249" s="46"/>
      <c r="AA249" s="51"/>
      <c r="AB249" s="46"/>
      <c r="AC249" s="46"/>
      <c r="AD249" s="46"/>
      <c r="AE249" s="51"/>
      <c r="AF249" s="46"/>
      <c r="AG249" s="46"/>
      <c r="AH249" s="46"/>
      <c r="AI249" s="51"/>
      <c r="AJ249" s="46"/>
      <c r="AK249" s="46"/>
      <c r="AL249" s="46"/>
      <c r="AM249" s="1"/>
      <c r="AN249" s="1"/>
      <c r="AO249" s="1"/>
      <c r="AP249" s="1"/>
      <c r="AQ249" s="1"/>
      <c r="BB249" s="201" t="str">
        <f t="shared" si="57"/>
        <v/>
      </c>
      <c r="BC249" s="204" t="str">
        <f>IFERROR(IF(G249="","",IF(K249="","",IF(AND(VLOOKUP(G249,Mark,5,0)&gt;85),5,IF(AND(VLOOKUP(G249,Mark,5,0)&gt;75),4,IF(AND(VLOOKUP(G249,Mark,5,0)&gt;=65),3,0)))))+ROUNDUP(SUM(L249:P249)*15%,0),"")</f>
        <v/>
      </c>
      <c r="BD249" s="201" t="str">
        <f>IFERROR(IF(G249="","",IF(K249="","",IF(AND(VLOOKUP(G249,Mark,5,0)&gt;85),5,IF(AND(VLOOKUP(G249,Mark,5,0)&gt;75),4,IF(AND(VLOOKUP(G249,Mark,5,0)&gt;=65),3,0)))))+ROUNDUP(SUM(Q249:U249)*15%,0),"")</f>
        <v/>
      </c>
      <c r="BE249" s="201" t="str">
        <f>IFERROR(IF(G249="","",IF(K249="","",IF(AND(VLOOKUP(G249,Mark,5,0)&gt;85),5,IF(AND(VLOOKUP(G249,Mark,5,0)&gt;75),4,IF(AND(VLOOKUP(G249,Mark,5,0)&gt;=65),3,0)))))+ROUNDUP(SUM(V249:Z249)*15%,0),"")</f>
        <v/>
      </c>
      <c r="BF249" s="201" t="str">
        <f>IFERROR(IF(G249="","",IF(K249="","",IF(AND(VLOOKUP(G249,Mark,5,0)&gt;85),5,IF(AND(VLOOKUP(G249,Mark,5,0)&gt;75),4,IF(AND(VLOOKUP(G249,Mark,5,0)&gt;=65),3,0)))))+ROUNDUP(SUM(AA249:AD249)*15%,0),"")</f>
        <v/>
      </c>
      <c r="BG249" s="201" t="str">
        <f t="shared" si="58"/>
        <v/>
      </c>
      <c r="BH249" s="201" t="str">
        <f t="shared" si="59"/>
        <v/>
      </c>
    </row>
    <row r="250" spans="1:60">
      <c r="A250" s="4">
        <v>244</v>
      </c>
      <c r="B250" s="30" t="str">
        <f t="shared" si="60"/>
        <v/>
      </c>
      <c r="C250" s="37" t="str">
        <f t="shared" si="61"/>
        <v/>
      </c>
      <c r="D250" s="38" t="str">
        <f t="shared" si="62"/>
        <v/>
      </c>
      <c r="E250" s="39" t="str">
        <f t="shared" si="63"/>
        <v/>
      </c>
      <c r="F250" s="39" t="str">
        <f t="shared" si="64"/>
        <v/>
      </c>
      <c r="G250" s="40" t="str">
        <f t="shared" si="65"/>
        <v/>
      </c>
      <c r="H250" s="120" t="str">
        <f t="shared" si="66"/>
        <v/>
      </c>
      <c r="I250" s="123"/>
      <c r="J250" s="124"/>
      <c r="K250" s="129" t="str">
        <f t="shared" si="56"/>
        <v/>
      </c>
      <c r="L250" s="51"/>
      <c r="M250" s="46"/>
      <c r="N250" s="46"/>
      <c r="O250" s="46"/>
      <c r="P250" s="46"/>
      <c r="Q250" s="56"/>
      <c r="R250" s="47"/>
      <c r="S250" s="47"/>
      <c r="T250" s="47"/>
      <c r="U250" s="47"/>
      <c r="V250" s="51"/>
      <c r="W250" s="46"/>
      <c r="X250" s="46"/>
      <c r="Y250" s="46"/>
      <c r="Z250" s="46"/>
      <c r="AA250" s="51"/>
      <c r="AB250" s="46"/>
      <c r="AC250" s="46"/>
      <c r="AD250" s="46"/>
      <c r="AE250" s="51"/>
      <c r="AF250" s="46"/>
      <c r="AG250" s="46"/>
      <c r="AH250" s="46"/>
      <c r="AI250" s="51"/>
      <c r="AJ250" s="46"/>
      <c r="AK250" s="46"/>
      <c r="AL250" s="46"/>
      <c r="AM250" s="1"/>
      <c r="AN250" s="1"/>
      <c r="AO250" s="1"/>
      <c r="AP250" s="1"/>
      <c r="AQ250" s="1"/>
      <c r="BB250" s="201" t="str">
        <f t="shared" si="57"/>
        <v/>
      </c>
      <c r="BC250" s="204" t="str">
        <f>IFERROR(IF(G250="","",IF(K250="","",IF(AND(VLOOKUP(G250,Mark,5,0)&gt;85),5,IF(AND(VLOOKUP(G250,Mark,5,0)&gt;75),4,IF(AND(VLOOKUP(G250,Mark,5,0)&gt;=65),3,0)))))+ROUNDUP(SUM(L250:P250)*15%,0),"")</f>
        <v/>
      </c>
      <c r="BD250" s="201" t="str">
        <f>IFERROR(IF(G250="","",IF(K250="","",IF(AND(VLOOKUP(G250,Mark,5,0)&gt;85),5,IF(AND(VLOOKUP(G250,Mark,5,0)&gt;75),4,IF(AND(VLOOKUP(G250,Mark,5,0)&gt;=65),3,0)))))+ROUNDUP(SUM(Q250:U250)*15%,0),"")</f>
        <v/>
      </c>
      <c r="BE250" s="201" t="str">
        <f>IFERROR(IF(G250="","",IF(K250="","",IF(AND(VLOOKUP(G250,Mark,5,0)&gt;85),5,IF(AND(VLOOKUP(G250,Mark,5,0)&gt;75),4,IF(AND(VLOOKUP(G250,Mark,5,0)&gt;=65),3,0)))))+ROUNDUP(SUM(V250:Z250)*15%,0),"")</f>
        <v/>
      </c>
      <c r="BF250" s="201" t="str">
        <f>IFERROR(IF(G250="","",IF(K250="","",IF(AND(VLOOKUP(G250,Mark,5,0)&gt;85),5,IF(AND(VLOOKUP(G250,Mark,5,0)&gt;75),4,IF(AND(VLOOKUP(G250,Mark,5,0)&gt;=65),3,0)))))+ROUNDUP(SUM(AA250:AD250)*15%,0),"")</f>
        <v/>
      </c>
      <c r="BG250" s="201" t="str">
        <f t="shared" si="58"/>
        <v/>
      </c>
      <c r="BH250" s="201" t="str">
        <f t="shared" si="59"/>
        <v/>
      </c>
    </row>
    <row r="251" spans="1:60">
      <c r="A251" s="4">
        <v>245</v>
      </c>
      <c r="B251" s="30" t="str">
        <f t="shared" si="60"/>
        <v/>
      </c>
      <c r="C251" s="37" t="str">
        <f t="shared" si="61"/>
        <v/>
      </c>
      <c r="D251" s="38" t="str">
        <f t="shared" si="62"/>
        <v/>
      </c>
      <c r="E251" s="39" t="str">
        <f t="shared" si="63"/>
        <v/>
      </c>
      <c r="F251" s="39" t="str">
        <f t="shared" si="64"/>
        <v/>
      </c>
      <c r="G251" s="40" t="str">
        <f t="shared" si="65"/>
        <v/>
      </c>
      <c r="H251" s="120" t="str">
        <f t="shared" si="66"/>
        <v/>
      </c>
      <c r="I251" s="123"/>
      <c r="J251" s="124"/>
      <c r="K251" s="129" t="str">
        <f t="shared" si="56"/>
        <v/>
      </c>
      <c r="L251" s="51"/>
      <c r="M251" s="46"/>
      <c r="N251" s="46"/>
      <c r="O251" s="46"/>
      <c r="P251" s="46"/>
      <c r="Q251" s="56"/>
      <c r="R251" s="47"/>
      <c r="S251" s="47"/>
      <c r="T251" s="47"/>
      <c r="U251" s="47"/>
      <c r="V251" s="51"/>
      <c r="W251" s="46"/>
      <c r="X251" s="46"/>
      <c r="Y251" s="46"/>
      <c r="Z251" s="46"/>
      <c r="AA251" s="51"/>
      <c r="AB251" s="46"/>
      <c r="AC251" s="46"/>
      <c r="AD251" s="46"/>
      <c r="AE251" s="51"/>
      <c r="AF251" s="46"/>
      <c r="AG251" s="46"/>
      <c r="AH251" s="46"/>
      <c r="AI251" s="51"/>
      <c r="AJ251" s="46"/>
      <c r="AK251" s="46"/>
      <c r="AL251" s="46"/>
      <c r="AM251" s="1"/>
      <c r="AN251" s="1"/>
      <c r="AO251" s="1"/>
      <c r="AP251" s="1"/>
      <c r="AQ251" s="1"/>
      <c r="BB251" s="201" t="str">
        <f t="shared" si="57"/>
        <v/>
      </c>
      <c r="BC251" s="204" t="str">
        <f>IFERROR(IF(G251="","",IF(K251="","",IF(AND(VLOOKUP(G251,Mark,5,0)&gt;85),5,IF(AND(VLOOKUP(G251,Mark,5,0)&gt;75),4,IF(AND(VLOOKUP(G251,Mark,5,0)&gt;=65),3,0)))))+ROUNDUP(SUM(L251:P251)*15%,0),"")</f>
        <v/>
      </c>
      <c r="BD251" s="201" t="str">
        <f>IFERROR(IF(G251="","",IF(K251="","",IF(AND(VLOOKUP(G251,Mark,5,0)&gt;85),5,IF(AND(VLOOKUP(G251,Mark,5,0)&gt;75),4,IF(AND(VLOOKUP(G251,Mark,5,0)&gt;=65),3,0)))))+ROUNDUP(SUM(Q251:U251)*15%,0),"")</f>
        <v/>
      </c>
      <c r="BE251" s="201" t="str">
        <f>IFERROR(IF(G251="","",IF(K251="","",IF(AND(VLOOKUP(G251,Mark,5,0)&gt;85),5,IF(AND(VLOOKUP(G251,Mark,5,0)&gt;75),4,IF(AND(VLOOKUP(G251,Mark,5,0)&gt;=65),3,0)))))+ROUNDUP(SUM(V251:Z251)*15%,0),"")</f>
        <v/>
      </c>
      <c r="BF251" s="201" t="str">
        <f>IFERROR(IF(G251="","",IF(K251="","",IF(AND(VLOOKUP(G251,Mark,5,0)&gt;85),5,IF(AND(VLOOKUP(G251,Mark,5,0)&gt;75),4,IF(AND(VLOOKUP(G251,Mark,5,0)&gt;=65),3,0)))))+ROUNDUP(SUM(AA251:AD251)*15%,0),"")</f>
        <v/>
      </c>
      <c r="BG251" s="201" t="str">
        <f t="shared" si="58"/>
        <v/>
      </c>
      <c r="BH251" s="201" t="str">
        <f t="shared" si="59"/>
        <v/>
      </c>
    </row>
    <row r="252" spans="1:60">
      <c r="A252" s="4">
        <v>246</v>
      </c>
      <c r="B252" s="30" t="str">
        <f t="shared" si="60"/>
        <v/>
      </c>
      <c r="C252" s="37" t="str">
        <f t="shared" si="61"/>
        <v/>
      </c>
      <c r="D252" s="38" t="str">
        <f t="shared" si="62"/>
        <v/>
      </c>
      <c r="E252" s="39" t="str">
        <f t="shared" si="63"/>
        <v/>
      </c>
      <c r="F252" s="39" t="str">
        <f t="shared" si="64"/>
        <v/>
      </c>
      <c r="G252" s="40" t="str">
        <f t="shared" si="65"/>
        <v/>
      </c>
      <c r="H252" s="120" t="str">
        <f t="shared" si="66"/>
        <v/>
      </c>
      <c r="I252" s="123"/>
      <c r="J252" s="124"/>
      <c r="K252" s="129" t="str">
        <f t="shared" si="56"/>
        <v/>
      </c>
      <c r="L252" s="51"/>
      <c r="M252" s="46"/>
      <c r="N252" s="46"/>
      <c r="O252" s="46"/>
      <c r="P252" s="46"/>
      <c r="Q252" s="56"/>
      <c r="R252" s="47"/>
      <c r="S252" s="47"/>
      <c r="T252" s="47"/>
      <c r="U252" s="47"/>
      <c r="V252" s="51"/>
      <c r="W252" s="46"/>
      <c r="X252" s="46"/>
      <c r="Y252" s="46"/>
      <c r="Z252" s="46"/>
      <c r="AA252" s="51"/>
      <c r="AB252" s="46"/>
      <c r="AC252" s="46"/>
      <c r="AD252" s="46"/>
      <c r="AE252" s="51"/>
      <c r="AF252" s="46"/>
      <c r="AG252" s="46"/>
      <c r="AH252" s="46"/>
      <c r="AI252" s="51"/>
      <c r="AJ252" s="46"/>
      <c r="AK252" s="46"/>
      <c r="AL252" s="46"/>
      <c r="AM252" s="1"/>
      <c r="AN252" s="1"/>
      <c r="AO252" s="1"/>
      <c r="AP252" s="1"/>
      <c r="AQ252" s="1"/>
      <c r="BB252" s="201" t="str">
        <f t="shared" si="57"/>
        <v/>
      </c>
      <c r="BC252" s="204" t="str">
        <f>IFERROR(IF(G252="","",IF(K252="","",IF(AND(VLOOKUP(G252,Mark,5,0)&gt;85),5,IF(AND(VLOOKUP(G252,Mark,5,0)&gt;75),4,IF(AND(VLOOKUP(G252,Mark,5,0)&gt;=65),3,0)))))+ROUNDUP(SUM(L252:P252)*15%,0),"")</f>
        <v/>
      </c>
      <c r="BD252" s="201" t="str">
        <f>IFERROR(IF(G252="","",IF(K252="","",IF(AND(VLOOKUP(G252,Mark,5,0)&gt;85),5,IF(AND(VLOOKUP(G252,Mark,5,0)&gt;75),4,IF(AND(VLOOKUP(G252,Mark,5,0)&gt;=65),3,0)))))+ROUNDUP(SUM(Q252:U252)*15%,0),"")</f>
        <v/>
      </c>
      <c r="BE252" s="201" t="str">
        <f>IFERROR(IF(G252="","",IF(K252="","",IF(AND(VLOOKUP(G252,Mark,5,0)&gt;85),5,IF(AND(VLOOKUP(G252,Mark,5,0)&gt;75),4,IF(AND(VLOOKUP(G252,Mark,5,0)&gt;=65),3,0)))))+ROUNDUP(SUM(V252:Z252)*15%,0),"")</f>
        <v/>
      </c>
      <c r="BF252" s="201" t="str">
        <f>IFERROR(IF(G252="","",IF(K252="","",IF(AND(VLOOKUP(G252,Mark,5,0)&gt;85),5,IF(AND(VLOOKUP(G252,Mark,5,0)&gt;75),4,IF(AND(VLOOKUP(G252,Mark,5,0)&gt;=65),3,0)))))+ROUNDUP(SUM(AA252:AD252)*15%,0),"")</f>
        <v/>
      </c>
      <c r="BG252" s="201" t="str">
        <f t="shared" si="58"/>
        <v/>
      </c>
      <c r="BH252" s="201" t="str">
        <f t="shared" si="59"/>
        <v/>
      </c>
    </row>
    <row r="253" spans="1:60">
      <c r="A253" s="4">
        <v>247</v>
      </c>
      <c r="B253" s="30" t="str">
        <f t="shared" si="60"/>
        <v/>
      </c>
      <c r="C253" s="37" t="str">
        <f t="shared" si="61"/>
        <v/>
      </c>
      <c r="D253" s="38" t="str">
        <f t="shared" si="62"/>
        <v/>
      </c>
      <c r="E253" s="39" t="str">
        <f t="shared" si="63"/>
        <v/>
      </c>
      <c r="F253" s="39" t="str">
        <f t="shared" si="64"/>
        <v/>
      </c>
      <c r="G253" s="40" t="str">
        <f t="shared" si="65"/>
        <v/>
      </c>
      <c r="H253" s="120" t="str">
        <f t="shared" si="66"/>
        <v/>
      </c>
      <c r="I253" s="123"/>
      <c r="J253" s="124"/>
      <c r="K253" s="129" t="str">
        <f t="shared" si="56"/>
        <v/>
      </c>
      <c r="L253" s="51"/>
      <c r="M253" s="46"/>
      <c r="N253" s="46"/>
      <c r="O253" s="46"/>
      <c r="P253" s="46"/>
      <c r="Q253" s="56"/>
      <c r="R253" s="47"/>
      <c r="S253" s="47"/>
      <c r="T253" s="47"/>
      <c r="U253" s="47"/>
      <c r="V253" s="51"/>
      <c r="W253" s="46"/>
      <c r="X253" s="46"/>
      <c r="Y253" s="46"/>
      <c r="Z253" s="46"/>
      <c r="AA253" s="51"/>
      <c r="AB253" s="46"/>
      <c r="AC253" s="46"/>
      <c r="AD253" s="46"/>
      <c r="AE253" s="51"/>
      <c r="AF253" s="46"/>
      <c r="AG253" s="46"/>
      <c r="AH253" s="46"/>
      <c r="AI253" s="51"/>
      <c r="AJ253" s="46"/>
      <c r="AK253" s="46"/>
      <c r="AL253" s="46"/>
      <c r="AM253" s="1"/>
      <c r="AN253" s="1"/>
      <c r="AO253" s="1"/>
      <c r="AP253" s="1"/>
      <c r="AQ253" s="1"/>
      <c r="BB253" s="201" t="str">
        <f t="shared" si="57"/>
        <v/>
      </c>
      <c r="BC253" s="204" t="str">
        <f>IFERROR(IF(G253="","",IF(K253="","",IF(AND(VLOOKUP(G253,Mark,5,0)&gt;85),5,IF(AND(VLOOKUP(G253,Mark,5,0)&gt;75),4,IF(AND(VLOOKUP(G253,Mark,5,0)&gt;=65),3,0)))))+ROUNDUP(SUM(L253:P253)*15%,0),"")</f>
        <v/>
      </c>
      <c r="BD253" s="201" t="str">
        <f>IFERROR(IF(G253="","",IF(K253="","",IF(AND(VLOOKUP(G253,Mark,5,0)&gt;85),5,IF(AND(VLOOKUP(G253,Mark,5,0)&gt;75),4,IF(AND(VLOOKUP(G253,Mark,5,0)&gt;=65),3,0)))))+ROUNDUP(SUM(Q253:U253)*15%,0),"")</f>
        <v/>
      </c>
      <c r="BE253" s="201" t="str">
        <f>IFERROR(IF(G253="","",IF(K253="","",IF(AND(VLOOKUP(G253,Mark,5,0)&gt;85),5,IF(AND(VLOOKUP(G253,Mark,5,0)&gt;75),4,IF(AND(VLOOKUP(G253,Mark,5,0)&gt;=65),3,0)))))+ROUNDUP(SUM(V253:Z253)*15%,0),"")</f>
        <v/>
      </c>
      <c r="BF253" s="201" t="str">
        <f>IFERROR(IF(G253="","",IF(K253="","",IF(AND(VLOOKUP(G253,Mark,5,0)&gt;85),5,IF(AND(VLOOKUP(G253,Mark,5,0)&gt;75),4,IF(AND(VLOOKUP(G253,Mark,5,0)&gt;=65),3,0)))))+ROUNDUP(SUM(AA253:AD253)*15%,0),"")</f>
        <v/>
      </c>
      <c r="BG253" s="201" t="str">
        <f t="shared" si="58"/>
        <v/>
      </c>
      <c r="BH253" s="201" t="str">
        <f t="shared" si="59"/>
        <v/>
      </c>
    </row>
    <row r="254" spans="1:60">
      <c r="A254" s="4">
        <v>248</v>
      </c>
      <c r="B254" s="30" t="str">
        <f t="shared" si="60"/>
        <v/>
      </c>
      <c r="C254" s="37" t="str">
        <f t="shared" si="61"/>
        <v/>
      </c>
      <c r="D254" s="38" t="str">
        <f t="shared" si="62"/>
        <v/>
      </c>
      <c r="E254" s="39" t="str">
        <f t="shared" si="63"/>
        <v/>
      </c>
      <c r="F254" s="39" t="str">
        <f t="shared" si="64"/>
        <v/>
      </c>
      <c r="G254" s="40" t="str">
        <f t="shared" si="65"/>
        <v/>
      </c>
      <c r="H254" s="120" t="str">
        <f t="shared" si="66"/>
        <v/>
      </c>
      <c r="I254" s="123"/>
      <c r="J254" s="124"/>
      <c r="K254" s="129" t="str">
        <f t="shared" si="56"/>
        <v/>
      </c>
      <c r="L254" s="51"/>
      <c r="M254" s="46"/>
      <c r="N254" s="46"/>
      <c r="O254" s="46"/>
      <c r="P254" s="46"/>
      <c r="Q254" s="56"/>
      <c r="R254" s="47"/>
      <c r="S254" s="47"/>
      <c r="T254" s="47"/>
      <c r="U254" s="47"/>
      <c r="V254" s="51"/>
      <c r="W254" s="46"/>
      <c r="X254" s="46"/>
      <c r="Y254" s="46"/>
      <c r="Z254" s="46"/>
      <c r="AA254" s="51"/>
      <c r="AB254" s="46"/>
      <c r="AC254" s="46"/>
      <c r="AD254" s="46"/>
      <c r="AE254" s="51"/>
      <c r="AF254" s="46"/>
      <c r="AG254" s="46"/>
      <c r="AH254" s="46"/>
      <c r="AI254" s="51"/>
      <c r="AJ254" s="46"/>
      <c r="AK254" s="46"/>
      <c r="AL254" s="46"/>
      <c r="AM254" s="1"/>
      <c r="AN254" s="1"/>
      <c r="AO254" s="1"/>
      <c r="AP254" s="1"/>
      <c r="AQ254" s="1"/>
      <c r="BB254" s="201" t="str">
        <f t="shared" si="57"/>
        <v/>
      </c>
      <c r="BC254" s="204" t="str">
        <f>IFERROR(IF(G254="","",IF(K254="","",IF(AND(VLOOKUP(G254,Mark,5,0)&gt;85),5,IF(AND(VLOOKUP(G254,Mark,5,0)&gt;75),4,IF(AND(VLOOKUP(G254,Mark,5,0)&gt;=65),3,0)))))+ROUNDUP(SUM(L254:P254)*15%,0),"")</f>
        <v/>
      </c>
      <c r="BD254" s="201" t="str">
        <f>IFERROR(IF(G254="","",IF(K254="","",IF(AND(VLOOKUP(G254,Mark,5,0)&gt;85),5,IF(AND(VLOOKUP(G254,Mark,5,0)&gt;75),4,IF(AND(VLOOKUP(G254,Mark,5,0)&gt;=65),3,0)))))+ROUNDUP(SUM(Q254:U254)*15%,0),"")</f>
        <v/>
      </c>
      <c r="BE254" s="201" t="str">
        <f>IFERROR(IF(G254="","",IF(K254="","",IF(AND(VLOOKUP(G254,Mark,5,0)&gt;85),5,IF(AND(VLOOKUP(G254,Mark,5,0)&gt;75),4,IF(AND(VLOOKUP(G254,Mark,5,0)&gt;=65),3,0)))))+ROUNDUP(SUM(V254:Z254)*15%,0),"")</f>
        <v/>
      </c>
      <c r="BF254" s="201" t="str">
        <f>IFERROR(IF(G254="","",IF(K254="","",IF(AND(VLOOKUP(G254,Mark,5,0)&gt;85),5,IF(AND(VLOOKUP(G254,Mark,5,0)&gt;75),4,IF(AND(VLOOKUP(G254,Mark,5,0)&gt;=65),3,0)))))+ROUNDUP(SUM(AA254:AD254)*15%,0),"")</f>
        <v/>
      </c>
      <c r="BG254" s="201" t="str">
        <f t="shared" si="58"/>
        <v/>
      </c>
      <c r="BH254" s="201" t="str">
        <f t="shared" si="59"/>
        <v/>
      </c>
    </row>
    <row r="255" spans="1:60">
      <c r="A255" s="4">
        <v>249</v>
      </c>
      <c r="B255" s="30" t="str">
        <f t="shared" si="60"/>
        <v/>
      </c>
      <c r="C255" s="37" t="str">
        <f t="shared" si="61"/>
        <v/>
      </c>
      <c r="D255" s="38" t="str">
        <f t="shared" si="62"/>
        <v/>
      </c>
      <c r="E255" s="39" t="str">
        <f t="shared" si="63"/>
        <v/>
      </c>
      <c r="F255" s="39" t="str">
        <f t="shared" si="64"/>
        <v/>
      </c>
      <c r="G255" s="40" t="str">
        <f t="shared" si="65"/>
        <v/>
      </c>
      <c r="H255" s="120" t="str">
        <f t="shared" si="66"/>
        <v/>
      </c>
      <c r="I255" s="123"/>
      <c r="J255" s="124"/>
      <c r="K255" s="129" t="str">
        <f t="shared" si="56"/>
        <v/>
      </c>
      <c r="L255" s="51"/>
      <c r="M255" s="46"/>
      <c r="N255" s="46"/>
      <c r="O255" s="46"/>
      <c r="P255" s="46"/>
      <c r="Q255" s="56"/>
      <c r="R255" s="47"/>
      <c r="S255" s="47"/>
      <c r="T255" s="47"/>
      <c r="U255" s="47"/>
      <c r="V255" s="51"/>
      <c r="W255" s="46"/>
      <c r="X255" s="46"/>
      <c r="Y255" s="46"/>
      <c r="Z255" s="46"/>
      <c r="AA255" s="51"/>
      <c r="AB255" s="46"/>
      <c r="AC255" s="46"/>
      <c r="AD255" s="46"/>
      <c r="AE255" s="51"/>
      <c r="AF255" s="46"/>
      <c r="AG255" s="46"/>
      <c r="AH255" s="46"/>
      <c r="AI255" s="51"/>
      <c r="AJ255" s="46"/>
      <c r="AK255" s="46"/>
      <c r="AL255" s="46"/>
      <c r="AM255" s="1"/>
      <c r="AN255" s="1"/>
      <c r="AO255" s="1"/>
      <c r="AP255" s="1"/>
      <c r="AQ255" s="1"/>
      <c r="BB255" s="201" t="str">
        <f t="shared" si="57"/>
        <v/>
      </c>
      <c r="BC255" s="204" t="str">
        <f>IFERROR(IF(G255="","",IF(K255="","",IF(AND(VLOOKUP(G255,Mark,5,0)&gt;85),5,IF(AND(VLOOKUP(G255,Mark,5,0)&gt;75),4,IF(AND(VLOOKUP(G255,Mark,5,0)&gt;=65),3,0)))))+ROUNDUP(SUM(L255:P255)*15%,0),"")</f>
        <v/>
      </c>
      <c r="BD255" s="201" t="str">
        <f>IFERROR(IF(G255="","",IF(K255="","",IF(AND(VLOOKUP(G255,Mark,5,0)&gt;85),5,IF(AND(VLOOKUP(G255,Mark,5,0)&gt;75),4,IF(AND(VLOOKUP(G255,Mark,5,0)&gt;=65),3,0)))))+ROUNDUP(SUM(Q255:U255)*15%,0),"")</f>
        <v/>
      </c>
      <c r="BE255" s="201" t="str">
        <f>IFERROR(IF(G255="","",IF(K255="","",IF(AND(VLOOKUP(G255,Mark,5,0)&gt;85),5,IF(AND(VLOOKUP(G255,Mark,5,0)&gt;75),4,IF(AND(VLOOKUP(G255,Mark,5,0)&gt;=65),3,0)))))+ROUNDUP(SUM(V255:Z255)*15%,0),"")</f>
        <v/>
      </c>
      <c r="BF255" s="201" t="str">
        <f>IFERROR(IF(G255="","",IF(K255="","",IF(AND(VLOOKUP(G255,Mark,5,0)&gt;85),5,IF(AND(VLOOKUP(G255,Mark,5,0)&gt;75),4,IF(AND(VLOOKUP(G255,Mark,5,0)&gt;=65),3,0)))))+ROUNDUP(SUM(AA255:AD255)*15%,0),"")</f>
        <v/>
      </c>
      <c r="BG255" s="201" t="str">
        <f t="shared" si="58"/>
        <v/>
      </c>
      <c r="BH255" s="201" t="str">
        <f t="shared" si="59"/>
        <v/>
      </c>
    </row>
    <row r="256" spans="1:60">
      <c r="A256" s="4">
        <v>250</v>
      </c>
      <c r="B256" s="30" t="str">
        <f t="shared" si="60"/>
        <v/>
      </c>
      <c r="C256" s="37" t="str">
        <f t="shared" si="61"/>
        <v/>
      </c>
      <c r="D256" s="38" t="str">
        <f t="shared" si="62"/>
        <v/>
      </c>
      <c r="E256" s="39" t="str">
        <f t="shared" si="63"/>
        <v/>
      </c>
      <c r="F256" s="39" t="str">
        <f t="shared" si="64"/>
        <v/>
      </c>
      <c r="G256" s="40" t="str">
        <f t="shared" si="65"/>
        <v/>
      </c>
      <c r="H256" s="120" t="str">
        <f t="shared" si="66"/>
        <v/>
      </c>
      <c r="I256" s="123"/>
      <c r="J256" s="124"/>
      <c r="K256" s="129" t="str">
        <f t="shared" si="56"/>
        <v/>
      </c>
      <c r="L256" s="51"/>
      <c r="M256" s="46"/>
      <c r="N256" s="46"/>
      <c r="O256" s="46"/>
      <c r="P256" s="46"/>
      <c r="Q256" s="56"/>
      <c r="R256" s="47"/>
      <c r="S256" s="47"/>
      <c r="T256" s="47"/>
      <c r="U256" s="47"/>
      <c r="V256" s="51"/>
      <c r="W256" s="46"/>
      <c r="X256" s="46"/>
      <c r="Y256" s="46"/>
      <c r="Z256" s="46"/>
      <c r="AA256" s="51"/>
      <c r="AB256" s="46"/>
      <c r="AC256" s="46"/>
      <c r="AD256" s="46"/>
      <c r="AE256" s="51"/>
      <c r="AF256" s="46"/>
      <c r="AG256" s="46"/>
      <c r="AH256" s="46"/>
      <c r="AI256" s="51"/>
      <c r="AJ256" s="46"/>
      <c r="AK256" s="46"/>
      <c r="AL256" s="46"/>
      <c r="AM256" s="1"/>
      <c r="AN256" s="1"/>
      <c r="AO256" s="1"/>
      <c r="AP256" s="1"/>
      <c r="AQ256" s="1"/>
      <c r="BB256" s="201" t="str">
        <f t="shared" si="57"/>
        <v/>
      </c>
      <c r="BC256" s="204" t="str">
        <f>IFERROR(IF(G256="","",IF(K256="","",IF(AND(VLOOKUP(G256,Mark,5,0)&gt;85),5,IF(AND(VLOOKUP(G256,Mark,5,0)&gt;75),4,IF(AND(VLOOKUP(G256,Mark,5,0)&gt;=65),3,0)))))+ROUNDUP(SUM(L256:P256)*15%,0),"")</f>
        <v/>
      </c>
      <c r="BD256" s="201" t="str">
        <f>IFERROR(IF(G256="","",IF(K256="","",IF(AND(VLOOKUP(G256,Mark,5,0)&gt;85),5,IF(AND(VLOOKUP(G256,Mark,5,0)&gt;75),4,IF(AND(VLOOKUP(G256,Mark,5,0)&gt;=65),3,0)))))+ROUNDUP(SUM(Q256:U256)*15%,0),"")</f>
        <v/>
      </c>
      <c r="BE256" s="201" t="str">
        <f>IFERROR(IF(G256="","",IF(K256="","",IF(AND(VLOOKUP(G256,Mark,5,0)&gt;85),5,IF(AND(VLOOKUP(G256,Mark,5,0)&gt;75),4,IF(AND(VLOOKUP(G256,Mark,5,0)&gt;=65),3,0)))))+ROUNDUP(SUM(V256:Z256)*15%,0),"")</f>
        <v/>
      </c>
      <c r="BF256" s="201" t="str">
        <f>IFERROR(IF(G256="","",IF(K256="","",IF(AND(VLOOKUP(G256,Mark,5,0)&gt;85),5,IF(AND(VLOOKUP(G256,Mark,5,0)&gt;75),4,IF(AND(VLOOKUP(G256,Mark,5,0)&gt;=65),3,0)))))+ROUNDUP(SUM(AA256:AD256)*15%,0),"")</f>
        <v/>
      </c>
      <c r="BG256" s="201" t="str">
        <f t="shared" si="58"/>
        <v/>
      </c>
      <c r="BH256" s="201" t="str">
        <f t="shared" si="59"/>
        <v/>
      </c>
    </row>
    <row r="257" spans="1:60">
      <c r="A257" s="4">
        <v>251</v>
      </c>
      <c r="B257" s="30" t="str">
        <f t="shared" si="60"/>
        <v/>
      </c>
      <c r="C257" s="37" t="str">
        <f t="shared" si="61"/>
        <v/>
      </c>
      <c r="D257" s="38" t="str">
        <f t="shared" si="62"/>
        <v/>
      </c>
      <c r="E257" s="39" t="str">
        <f t="shared" si="63"/>
        <v/>
      </c>
      <c r="F257" s="39" t="str">
        <f t="shared" si="64"/>
        <v/>
      </c>
      <c r="G257" s="40" t="str">
        <f t="shared" si="65"/>
        <v/>
      </c>
      <c r="H257" s="120" t="str">
        <f t="shared" si="66"/>
        <v/>
      </c>
      <c r="I257" s="123"/>
      <c r="J257" s="124"/>
      <c r="K257" s="129" t="str">
        <f t="shared" si="56"/>
        <v/>
      </c>
      <c r="L257" s="51"/>
      <c r="M257" s="46"/>
      <c r="N257" s="46"/>
      <c r="O257" s="46"/>
      <c r="P257" s="46"/>
      <c r="Q257" s="56"/>
      <c r="R257" s="47"/>
      <c r="S257" s="47"/>
      <c r="T257" s="47"/>
      <c r="U257" s="47"/>
      <c r="V257" s="51"/>
      <c r="W257" s="46"/>
      <c r="X257" s="46"/>
      <c r="Y257" s="46"/>
      <c r="Z257" s="46"/>
      <c r="AA257" s="51"/>
      <c r="AB257" s="46"/>
      <c r="AC257" s="46"/>
      <c r="AD257" s="46"/>
      <c r="AE257" s="51"/>
      <c r="AF257" s="46"/>
      <c r="AG257" s="46"/>
      <c r="AH257" s="46"/>
      <c r="AI257" s="51"/>
      <c r="AJ257" s="46"/>
      <c r="AK257" s="46"/>
      <c r="AL257" s="46"/>
      <c r="AM257" s="1"/>
      <c r="AN257" s="1"/>
      <c r="AO257" s="1"/>
      <c r="AP257" s="1"/>
      <c r="AQ257" s="1"/>
      <c r="BB257" s="201" t="str">
        <f t="shared" si="57"/>
        <v/>
      </c>
      <c r="BC257" s="204" t="str">
        <f>IFERROR(IF(G257="","",IF(K257="","",IF(AND(VLOOKUP(G257,Mark,5,0)&gt;85),5,IF(AND(VLOOKUP(G257,Mark,5,0)&gt;75),4,IF(AND(VLOOKUP(G257,Mark,5,0)&gt;=65),3,0)))))+ROUNDUP(SUM(L257:P257)*15%,0),"")</f>
        <v/>
      </c>
      <c r="BD257" s="201" t="str">
        <f>IFERROR(IF(G257="","",IF(K257="","",IF(AND(VLOOKUP(G257,Mark,5,0)&gt;85),5,IF(AND(VLOOKUP(G257,Mark,5,0)&gt;75),4,IF(AND(VLOOKUP(G257,Mark,5,0)&gt;=65),3,0)))))+ROUNDUP(SUM(Q257:U257)*15%,0),"")</f>
        <v/>
      </c>
      <c r="BE257" s="201" t="str">
        <f>IFERROR(IF(G257="","",IF(K257="","",IF(AND(VLOOKUP(G257,Mark,5,0)&gt;85),5,IF(AND(VLOOKUP(G257,Mark,5,0)&gt;75),4,IF(AND(VLOOKUP(G257,Mark,5,0)&gt;=65),3,0)))))+ROUNDUP(SUM(V257:Z257)*15%,0),"")</f>
        <v/>
      </c>
      <c r="BF257" s="201" t="str">
        <f>IFERROR(IF(G257="","",IF(K257="","",IF(AND(VLOOKUP(G257,Mark,5,0)&gt;85),5,IF(AND(VLOOKUP(G257,Mark,5,0)&gt;75),4,IF(AND(VLOOKUP(G257,Mark,5,0)&gt;=65),3,0)))))+ROUNDUP(SUM(AA257:AD257)*15%,0),"")</f>
        <v/>
      </c>
      <c r="BG257" s="201" t="str">
        <f t="shared" si="58"/>
        <v/>
      </c>
      <c r="BH257" s="201" t="str">
        <f t="shared" si="59"/>
        <v/>
      </c>
    </row>
    <row r="258" spans="1:60">
      <c r="A258" s="4">
        <v>252</v>
      </c>
      <c r="B258" s="30" t="str">
        <f t="shared" si="60"/>
        <v/>
      </c>
      <c r="C258" s="37" t="str">
        <f t="shared" si="61"/>
        <v/>
      </c>
      <c r="D258" s="38" t="str">
        <f t="shared" si="62"/>
        <v/>
      </c>
      <c r="E258" s="39" t="str">
        <f t="shared" si="63"/>
        <v/>
      </c>
      <c r="F258" s="39" t="str">
        <f t="shared" si="64"/>
        <v/>
      </c>
      <c r="G258" s="40" t="str">
        <f t="shared" si="65"/>
        <v/>
      </c>
      <c r="H258" s="120" t="str">
        <f t="shared" si="66"/>
        <v/>
      </c>
      <c r="I258" s="123"/>
      <c r="J258" s="124"/>
      <c r="K258" s="129" t="str">
        <f t="shared" si="56"/>
        <v/>
      </c>
      <c r="L258" s="51"/>
      <c r="M258" s="46"/>
      <c r="N258" s="46"/>
      <c r="O258" s="46"/>
      <c r="P258" s="46"/>
      <c r="Q258" s="56"/>
      <c r="R258" s="47"/>
      <c r="S258" s="47"/>
      <c r="T258" s="47"/>
      <c r="U258" s="47"/>
      <c r="V258" s="51"/>
      <c r="W258" s="46"/>
      <c r="X258" s="46"/>
      <c r="Y258" s="46"/>
      <c r="Z258" s="46"/>
      <c r="AA258" s="51"/>
      <c r="AB258" s="46"/>
      <c r="AC258" s="46"/>
      <c r="AD258" s="46"/>
      <c r="AE258" s="51"/>
      <c r="AF258" s="46"/>
      <c r="AG258" s="46"/>
      <c r="AH258" s="46"/>
      <c r="AI258" s="51"/>
      <c r="AJ258" s="46"/>
      <c r="AK258" s="46"/>
      <c r="AL258" s="46"/>
      <c r="AM258" s="1"/>
      <c r="AN258" s="1"/>
      <c r="AO258" s="1"/>
      <c r="AP258" s="1"/>
      <c r="AQ258" s="1"/>
      <c r="BB258" s="201" t="str">
        <f t="shared" si="57"/>
        <v/>
      </c>
      <c r="BC258" s="204" t="str">
        <f>IFERROR(IF(G258="","",IF(K258="","",IF(AND(VLOOKUP(G258,Mark,5,0)&gt;85),5,IF(AND(VLOOKUP(G258,Mark,5,0)&gt;75),4,IF(AND(VLOOKUP(G258,Mark,5,0)&gt;=65),3,0)))))+ROUNDUP(SUM(L258:P258)*15%,0),"")</f>
        <v/>
      </c>
      <c r="BD258" s="201" t="str">
        <f>IFERROR(IF(G258="","",IF(K258="","",IF(AND(VLOOKUP(G258,Mark,5,0)&gt;85),5,IF(AND(VLOOKUP(G258,Mark,5,0)&gt;75),4,IF(AND(VLOOKUP(G258,Mark,5,0)&gt;=65),3,0)))))+ROUNDUP(SUM(Q258:U258)*15%,0),"")</f>
        <v/>
      </c>
      <c r="BE258" s="201" t="str">
        <f>IFERROR(IF(G258="","",IF(K258="","",IF(AND(VLOOKUP(G258,Mark,5,0)&gt;85),5,IF(AND(VLOOKUP(G258,Mark,5,0)&gt;75),4,IF(AND(VLOOKUP(G258,Mark,5,0)&gt;=65),3,0)))))+ROUNDUP(SUM(V258:Z258)*15%,0),"")</f>
        <v/>
      </c>
      <c r="BF258" s="201" t="str">
        <f>IFERROR(IF(G258="","",IF(K258="","",IF(AND(VLOOKUP(G258,Mark,5,0)&gt;85),5,IF(AND(VLOOKUP(G258,Mark,5,0)&gt;75),4,IF(AND(VLOOKUP(G258,Mark,5,0)&gt;=65),3,0)))))+ROUNDUP(SUM(AA258:AD258)*15%,0),"")</f>
        <v/>
      </c>
      <c r="BG258" s="201" t="str">
        <f t="shared" si="58"/>
        <v/>
      </c>
      <c r="BH258" s="201" t="str">
        <f t="shared" si="59"/>
        <v/>
      </c>
    </row>
    <row r="259" spans="1:60">
      <c r="A259" s="4">
        <v>253</v>
      </c>
      <c r="B259" s="30" t="str">
        <f t="shared" si="60"/>
        <v/>
      </c>
      <c r="C259" s="37" t="str">
        <f t="shared" si="61"/>
        <v/>
      </c>
      <c r="D259" s="38" t="str">
        <f t="shared" si="62"/>
        <v/>
      </c>
      <c r="E259" s="39" t="str">
        <f t="shared" si="63"/>
        <v/>
      </c>
      <c r="F259" s="39" t="str">
        <f t="shared" si="64"/>
        <v/>
      </c>
      <c r="G259" s="40" t="str">
        <f t="shared" si="65"/>
        <v/>
      </c>
      <c r="H259" s="120" t="str">
        <f t="shared" si="66"/>
        <v/>
      </c>
      <c r="I259" s="123"/>
      <c r="J259" s="124"/>
      <c r="K259" s="129" t="str">
        <f t="shared" si="56"/>
        <v/>
      </c>
      <c r="L259" s="51"/>
      <c r="M259" s="46"/>
      <c r="N259" s="46"/>
      <c r="O259" s="46"/>
      <c r="P259" s="46"/>
      <c r="Q259" s="56"/>
      <c r="R259" s="47"/>
      <c r="S259" s="47"/>
      <c r="T259" s="47"/>
      <c r="U259" s="47"/>
      <c r="V259" s="51"/>
      <c r="W259" s="46"/>
      <c r="X259" s="46"/>
      <c r="Y259" s="46"/>
      <c r="Z259" s="46"/>
      <c r="AA259" s="51"/>
      <c r="AB259" s="46"/>
      <c r="AC259" s="46"/>
      <c r="AD259" s="46"/>
      <c r="AE259" s="51"/>
      <c r="AF259" s="46"/>
      <c r="AG259" s="46"/>
      <c r="AH259" s="46"/>
      <c r="AI259" s="51"/>
      <c r="AJ259" s="46"/>
      <c r="AK259" s="46"/>
      <c r="AL259" s="46"/>
      <c r="AM259" s="1"/>
      <c r="AN259" s="1"/>
      <c r="AO259" s="1"/>
      <c r="AP259" s="1"/>
      <c r="AQ259" s="1"/>
      <c r="BB259" s="201" t="str">
        <f t="shared" si="57"/>
        <v/>
      </c>
      <c r="BC259" s="204" t="str">
        <f>IFERROR(IF(G259="","",IF(K259="","",IF(AND(VLOOKUP(G259,Mark,5,0)&gt;85),5,IF(AND(VLOOKUP(G259,Mark,5,0)&gt;75),4,IF(AND(VLOOKUP(G259,Mark,5,0)&gt;=65),3,0)))))+ROUNDUP(SUM(L259:P259)*15%,0),"")</f>
        <v/>
      </c>
      <c r="BD259" s="201" t="str">
        <f>IFERROR(IF(G259="","",IF(K259="","",IF(AND(VLOOKUP(G259,Mark,5,0)&gt;85),5,IF(AND(VLOOKUP(G259,Mark,5,0)&gt;75),4,IF(AND(VLOOKUP(G259,Mark,5,0)&gt;=65),3,0)))))+ROUNDUP(SUM(Q259:U259)*15%,0),"")</f>
        <v/>
      </c>
      <c r="BE259" s="201" t="str">
        <f>IFERROR(IF(G259="","",IF(K259="","",IF(AND(VLOOKUP(G259,Mark,5,0)&gt;85),5,IF(AND(VLOOKUP(G259,Mark,5,0)&gt;75),4,IF(AND(VLOOKUP(G259,Mark,5,0)&gt;=65),3,0)))))+ROUNDUP(SUM(V259:Z259)*15%,0),"")</f>
        <v/>
      </c>
      <c r="BF259" s="201" t="str">
        <f>IFERROR(IF(G259="","",IF(K259="","",IF(AND(VLOOKUP(G259,Mark,5,0)&gt;85),5,IF(AND(VLOOKUP(G259,Mark,5,0)&gt;75),4,IF(AND(VLOOKUP(G259,Mark,5,0)&gt;=65),3,0)))))+ROUNDUP(SUM(AA259:AD259)*15%,0),"")</f>
        <v/>
      </c>
      <c r="BG259" s="201" t="str">
        <f t="shared" si="58"/>
        <v/>
      </c>
      <c r="BH259" s="201" t="str">
        <f t="shared" si="59"/>
        <v/>
      </c>
    </row>
    <row r="260" spans="1:60">
      <c r="A260" s="4">
        <v>254</v>
      </c>
      <c r="B260" s="30" t="str">
        <f t="shared" si="60"/>
        <v/>
      </c>
      <c r="C260" s="37" t="str">
        <f t="shared" si="61"/>
        <v/>
      </c>
      <c r="D260" s="38" t="str">
        <f t="shared" si="62"/>
        <v/>
      </c>
      <c r="E260" s="39" t="str">
        <f t="shared" si="63"/>
        <v/>
      </c>
      <c r="F260" s="39" t="str">
        <f t="shared" si="64"/>
        <v/>
      </c>
      <c r="G260" s="40" t="str">
        <f t="shared" si="65"/>
        <v/>
      </c>
      <c r="H260" s="120" t="str">
        <f t="shared" si="66"/>
        <v/>
      </c>
      <c r="I260" s="123"/>
      <c r="J260" s="124"/>
      <c r="K260" s="129" t="str">
        <f t="shared" si="56"/>
        <v/>
      </c>
      <c r="L260" s="51"/>
      <c r="M260" s="46"/>
      <c r="N260" s="46"/>
      <c r="O260" s="46"/>
      <c r="P260" s="46"/>
      <c r="Q260" s="56"/>
      <c r="R260" s="47"/>
      <c r="S260" s="47"/>
      <c r="T260" s="47"/>
      <c r="U260" s="47"/>
      <c r="V260" s="51"/>
      <c r="W260" s="46"/>
      <c r="X260" s="46"/>
      <c r="Y260" s="46"/>
      <c r="Z260" s="46"/>
      <c r="AA260" s="51"/>
      <c r="AB260" s="46"/>
      <c r="AC260" s="46"/>
      <c r="AD260" s="46"/>
      <c r="AE260" s="51"/>
      <c r="AF260" s="46"/>
      <c r="AG260" s="46"/>
      <c r="AH260" s="46"/>
      <c r="AI260" s="51"/>
      <c r="AJ260" s="46"/>
      <c r="AK260" s="46"/>
      <c r="AL260" s="46"/>
      <c r="AM260" s="1"/>
      <c r="AN260" s="1"/>
      <c r="AO260" s="1"/>
      <c r="AP260" s="1"/>
      <c r="AQ260" s="1"/>
      <c r="BB260" s="201" t="str">
        <f t="shared" si="57"/>
        <v/>
      </c>
      <c r="BC260" s="204" t="str">
        <f>IFERROR(IF(G260="","",IF(K260="","",IF(AND(VLOOKUP(G260,Mark,5,0)&gt;85),5,IF(AND(VLOOKUP(G260,Mark,5,0)&gt;75),4,IF(AND(VLOOKUP(G260,Mark,5,0)&gt;=65),3,0)))))+ROUNDUP(SUM(L260:P260)*15%,0),"")</f>
        <v/>
      </c>
      <c r="BD260" s="201" t="str">
        <f>IFERROR(IF(G260="","",IF(K260="","",IF(AND(VLOOKUP(G260,Mark,5,0)&gt;85),5,IF(AND(VLOOKUP(G260,Mark,5,0)&gt;75),4,IF(AND(VLOOKUP(G260,Mark,5,0)&gt;=65),3,0)))))+ROUNDUP(SUM(Q260:U260)*15%,0),"")</f>
        <v/>
      </c>
      <c r="BE260" s="201" t="str">
        <f>IFERROR(IF(G260="","",IF(K260="","",IF(AND(VLOOKUP(G260,Mark,5,0)&gt;85),5,IF(AND(VLOOKUP(G260,Mark,5,0)&gt;75),4,IF(AND(VLOOKUP(G260,Mark,5,0)&gt;=65),3,0)))))+ROUNDUP(SUM(V260:Z260)*15%,0),"")</f>
        <v/>
      </c>
      <c r="BF260" s="201" t="str">
        <f>IFERROR(IF(G260="","",IF(K260="","",IF(AND(VLOOKUP(G260,Mark,5,0)&gt;85),5,IF(AND(VLOOKUP(G260,Mark,5,0)&gt;75),4,IF(AND(VLOOKUP(G260,Mark,5,0)&gt;=65),3,0)))))+ROUNDUP(SUM(AA260:AD260)*15%,0),"")</f>
        <v/>
      </c>
      <c r="BG260" s="201" t="str">
        <f t="shared" si="58"/>
        <v/>
      </c>
      <c r="BH260" s="201" t="str">
        <f t="shared" si="59"/>
        <v/>
      </c>
    </row>
    <row r="261" spans="1:60">
      <c r="A261" s="4">
        <v>255</v>
      </c>
      <c r="B261" s="30" t="str">
        <f t="shared" si="60"/>
        <v/>
      </c>
      <c r="C261" s="37" t="str">
        <f t="shared" si="61"/>
        <v/>
      </c>
      <c r="D261" s="38" t="str">
        <f t="shared" si="62"/>
        <v/>
      </c>
      <c r="E261" s="39" t="str">
        <f t="shared" si="63"/>
        <v/>
      </c>
      <c r="F261" s="39" t="str">
        <f t="shared" si="64"/>
        <v/>
      </c>
      <c r="G261" s="40" t="str">
        <f t="shared" si="65"/>
        <v/>
      </c>
      <c r="H261" s="120" t="str">
        <f t="shared" si="66"/>
        <v/>
      </c>
      <c r="I261" s="123"/>
      <c r="J261" s="124"/>
      <c r="K261" s="129" t="str">
        <f t="shared" si="56"/>
        <v/>
      </c>
      <c r="L261" s="51"/>
      <c r="M261" s="46"/>
      <c r="N261" s="46"/>
      <c r="O261" s="46"/>
      <c r="P261" s="46"/>
      <c r="Q261" s="56"/>
      <c r="R261" s="47"/>
      <c r="S261" s="47"/>
      <c r="T261" s="47"/>
      <c r="U261" s="47"/>
      <c r="V261" s="51"/>
      <c r="W261" s="46"/>
      <c r="X261" s="46"/>
      <c r="Y261" s="46"/>
      <c r="Z261" s="46"/>
      <c r="AA261" s="51"/>
      <c r="AB261" s="46"/>
      <c r="AC261" s="46"/>
      <c r="AD261" s="46"/>
      <c r="AE261" s="51"/>
      <c r="AF261" s="46"/>
      <c r="AG261" s="46"/>
      <c r="AH261" s="46"/>
      <c r="AI261" s="51"/>
      <c r="AJ261" s="46"/>
      <c r="AK261" s="46"/>
      <c r="AL261" s="46"/>
      <c r="AM261" s="1"/>
      <c r="AN261" s="1"/>
      <c r="AO261" s="1"/>
      <c r="AP261" s="1"/>
      <c r="AQ261" s="1"/>
      <c r="BB261" s="201" t="str">
        <f t="shared" si="57"/>
        <v/>
      </c>
      <c r="BC261" s="204" t="str">
        <f>IFERROR(IF(G261="","",IF(K261="","",IF(AND(VLOOKUP(G261,Mark,5,0)&gt;85),5,IF(AND(VLOOKUP(G261,Mark,5,0)&gt;75),4,IF(AND(VLOOKUP(G261,Mark,5,0)&gt;=65),3,0)))))+ROUNDUP(SUM(L261:P261)*15%,0),"")</f>
        <v/>
      </c>
      <c r="BD261" s="201" t="str">
        <f>IFERROR(IF(G261="","",IF(K261="","",IF(AND(VLOOKUP(G261,Mark,5,0)&gt;85),5,IF(AND(VLOOKUP(G261,Mark,5,0)&gt;75),4,IF(AND(VLOOKUP(G261,Mark,5,0)&gt;=65),3,0)))))+ROUNDUP(SUM(Q261:U261)*15%,0),"")</f>
        <v/>
      </c>
      <c r="BE261" s="201" t="str">
        <f>IFERROR(IF(G261="","",IF(K261="","",IF(AND(VLOOKUP(G261,Mark,5,0)&gt;85),5,IF(AND(VLOOKUP(G261,Mark,5,0)&gt;75),4,IF(AND(VLOOKUP(G261,Mark,5,0)&gt;=65),3,0)))))+ROUNDUP(SUM(V261:Z261)*15%,0),"")</f>
        <v/>
      </c>
      <c r="BF261" s="201" t="str">
        <f>IFERROR(IF(G261="","",IF(K261="","",IF(AND(VLOOKUP(G261,Mark,5,0)&gt;85),5,IF(AND(VLOOKUP(G261,Mark,5,0)&gt;75),4,IF(AND(VLOOKUP(G261,Mark,5,0)&gt;=65),3,0)))))+ROUNDUP(SUM(AA261:AD261)*15%,0),"")</f>
        <v/>
      </c>
      <c r="BG261" s="201" t="str">
        <f t="shared" si="58"/>
        <v/>
      </c>
      <c r="BH261" s="201" t="str">
        <f t="shared" si="59"/>
        <v/>
      </c>
    </row>
    <row r="262" spans="1:60">
      <c r="A262" s="4">
        <v>256</v>
      </c>
      <c r="B262" s="30" t="str">
        <f t="shared" si="60"/>
        <v/>
      </c>
      <c r="C262" s="37" t="str">
        <f t="shared" si="61"/>
        <v/>
      </c>
      <c r="D262" s="38" t="str">
        <f t="shared" si="62"/>
        <v/>
      </c>
      <c r="E262" s="39" t="str">
        <f t="shared" si="63"/>
        <v/>
      </c>
      <c r="F262" s="39" t="str">
        <f t="shared" si="64"/>
        <v/>
      </c>
      <c r="G262" s="40" t="str">
        <f t="shared" si="65"/>
        <v/>
      </c>
      <c r="H262" s="120" t="str">
        <f t="shared" si="66"/>
        <v/>
      </c>
      <c r="I262" s="123"/>
      <c r="J262" s="124"/>
      <c r="K262" s="129" t="str">
        <f t="shared" si="56"/>
        <v/>
      </c>
      <c r="L262" s="51"/>
      <c r="M262" s="46"/>
      <c r="N262" s="46"/>
      <c r="O262" s="46"/>
      <c r="P262" s="46"/>
      <c r="Q262" s="56"/>
      <c r="R262" s="47"/>
      <c r="S262" s="47"/>
      <c r="T262" s="47"/>
      <c r="U262" s="47"/>
      <c r="V262" s="51"/>
      <c r="W262" s="46"/>
      <c r="X262" s="46"/>
      <c r="Y262" s="46"/>
      <c r="Z262" s="46"/>
      <c r="AA262" s="51"/>
      <c r="AB262" s="46"/>
      <c r="AC262" s="46"/>
      <c r="AD262" s="46"/>
      <c r="AE262" s="51"/>
      <c r="AF262" s="46"/>
      <c r="AG262" s="46"/>
      <c r="AH262" s="46"/>
      <c r="AI262" s="51"/>
      <c r="AJ262" s="46"/>
      <c r="AK262" s="46"/>
      <c r="AL262" s="46"/>
      <c r="AM262" s="1"/>
      <c r="AN262" s="1"/>
      <c r="AO262" s="1"/>
      <c r="AP262" s="1"/>
      <c r="AQ262" s="1"/>
      <c r="BB262" s="201" t="str">
        <f t="shared" si="57"/>
        <v/>
      </c>
      <c r="BC262" s="204" t="str">
        <f>IFERROR(IF(G262="","",IF(K262="","",IF(AND(VLOOKUP(G262,Mark,5,0)&gt;85),5,IF(AND(VLOOKUP(G262,Mark,5,0)&gt;75),4,IF(AND(VLOOKUP(G262,Mark,5,0)&gt;=65),3,0)))))+ROUNDUP(SUM(L262:P262)*15%,0),"")</f>
        <v/>
      </c>
      <c r="BD262" s="201" t="str">
        <f>IFERROR(IF(G262="","",IF(K262="","",IF(AND(VLOOKUP(G262,Mark,5,0)&gt;85),5,IF(AND(VLOOKUP(G262,Mark,5,0)&gt;75),4,IF(AND(VLOOKUP(G262,Mark,5,0)&gt;=65),3,0)))))+ROUNDUP(SUM(Q262:U262)*15%,0),"")</f>
        <v/>
      </c>
      <c r="BE262" s="201" t="str">
        <f>IFERROR(IF(G262="","",IF(K262="","",IF(AND(VLOOKUP(G262,Mark,5,0)&gt;85),5,IF(AND(VLOOKUP(G262,Mark,5,0)&gt;75),4,IF(AND(VLOOKUP(G262,Mark,5,0)&gt;=65),3,0)))))+ROUNDUP(SUM(V262:Z262)*15%,0),"")</f>
        <v/>
      </c>
      <c r="BF262" s="201" t="str">
        <f>IFERROR(IF(G262="","",IF(K262="","",IF(AND(VLOOKUP(G262,Mark,5,0)&gt;85),5,IF(AND(VLOOKUP(G262,Mark,5,0)&gt;75),4,IF(AND(VLOOKUP(G262,Mark,5,0)&gt;=65),3,0)))))+ROUNDUP(SUM(AA262:AD262)*15%,0),"")</f>
        <v/>
      </c>
      <c r="BG262" s="201" t="str">
        <f t="shared" si="58"/>
        <v/>
      </c>
      <c r="BH262" s="201" t="str">
        <f t="shared" si="59"/>
        <v/>
      </c>
    </row>
    <row r="263" spans="1:60">
      <c r="A263" s="4">
        <v>257</v>
      </c>
      <c r="B263" s="30" t="str">
        <f t="shared" si="60"/>
        <v/>
      </c>
      <c r="C263" s="37" t="str">
        <f t="shared" si="61"/>
        <v/>
      </c>
      <c r="D263" s="38" t="str">
        <f t="shared" si="62"/>
        <v/>
      </c>
      <c r="E263" s="39" t="str">
        <f t="shared" si="63"/>
        <v/>
      </c>
      <c r="F263" s="39" t="str">
        <f t="shared" si="64"/>
        <v/>
      </c>
      <c r="G263" s="40" t="str">
        <f t="shared" si="65"/>
        <v/>
      </c>
      <c r="H263" s="120" t="str">
        <f t="shared" si="66"/>
        <v/>
      </c>
      <c r="I263" s="123"/>
      <c r="J263" s="124"/>
      <c r="K263" s="129" t="str">
        <f t="shared" si="56"/>
        <v/>
      </c>
      <c r="L263" s="51"/>
      <c r="M263" s="46"/>
      <c r="N263" s="46"/>
      <c r="O263" s="46"/>
      <c r="P263" s="46"/>
      <c r="Q263" s="56"/>
      <c r="R263" s="47"/>
      <c r="S263" s="47"/>
      <c r="T263" s="47"/>
      <c r="U263" s="47"/>
      <c r="V263" s="51"/>
      <c r="W263" s="46"/>
      <c r="X263" s="46"/>
      <c r="Y263" s="46"/>
      <c r="Z263" s="46"/>
      <c r="AA263" s="51"/>
      <c r="AB263" s="46"/>
      <c r="AC263" s="46"/>
      <c r="AD263" s="46"/>
      <c r="AE263" s="51"/>
      <c r="AF263" s="46"/>
      <c r="AG263" s="46"/>
      <c r="AH263" s="46"/>
      <c r="AI263" s="51"/>
      <c r="AJ263" s="46"/>
      <c r="AK263" s="46"/>
      <c r="AL263" s="46"/>
      <c r="AM263" s="1"/>
      <c r="AN263" s="1"/>
      <c r="AO263" s="1"/>
      <c r="AP263" s="1"/>
      <c r="AQ263" s="1"/>
      <c r="BB263" s="201" t="str">
        <f t="shared" si="57"/>
        <v/>
      </c>
      <c r="BC263" s="204" t="str">
        <f>IFERROR(IF(G263="","",IF(K263="","",IF(AND(VLOOKUP(G263,Mark,5,0)&gt;85),5,IF(AND(VLOOKUP(G263,Mark,5,0)&gt;75),4,IF(AND(VLOOKUP(G263,Mark,5,0)&gt;=65),3,0)))))+ROUNDUP(SUM(L263:P263)*15%,0),"")</f>
        <v/>
      </c>
      <c r="BD263" s="201" t="str">
        <f>IFERROR(IF(G263="","",IF(K263="","",IF(AND(VLOOKUP(G263,Mark,5,0)&gt;85),5,IF(AND(VLOOKUP(G263,Mark,5,0)&gt;75),4,IF(AND(VLOOKUP(G263,Mark,5,0)&gt;=65),3,0)))))+ROUNDUP(SUM(Q263:U263)*15%,0),"")</f>
        <v/>
      </c>
      <c r="BE263" s="201" t="str">
        <f>IFERROR(IF(G263="","",IF(K263="","",IF(AND(VLOOKUP(G263,Mark,5,0)&gt;85),5,IF(AND(VLOOKUP(G263,Mark,5,0)&gt;75),4,IF(AND(VLOOKUP(G263,Mark,5,0)&gt;=65),3,0)))))+ROUNDUP(SUM(V263:Z263)*15%,0),"")</f>
        <v/>
      </c>
      <c r="BF263" s="201" t="str">
        <f>IFERROR(IF(G263="","",IF(K263="","",IF(AND(VLOOKUP(G263,Mark,5,0)&gt;85),5,IF(AND(VLOOKUP(G263,Mark,5,0)&gt;75),4,IF(AND(VLOOKUP(G263,Mark,5,0)&gt;=65),3,0)))))+ROUNDUP(SUM(AA263:AD263)*15%,0),"")</f>
        <v/>
      </c>
      <c r="BG263" s="201" t="str">
        <f t="shared" si="58"/>
        <v/>
      </c>
      <c r="BH263" s="201" t="str">
        <f t="shared" si="59"/>
        <v/>
      </c>
    </row>
    <row r="264" spans="1:60">
      <c r="A264" s="4">
        <v>258</v>
      </c>
      <c r="B264" s="30" t="str">
        <f t="shared" si="60"/>
        <v/>
      </c>
      <c r="C264" s="37" t="str">
        <f t="shared" si="61"/>
        <v/>
      </c>
      <c r="D264" s="38" t="str">
        <f t="shared" si="62"/>
        <v/>
      </c>
      <c r="E264" s="39" t="str">
        <f t="shared" si="63"/>
        <v/>
      </c>
      <c r="F264" s="39" t="str">
        <f t="shared" si="64"/>
        <v/>
      </c>
      <c r="G264" s="40" t="str">
        <f t="shared" si="65"/>
        <v/>
      </c>
      <c r="H264" s="120" t="str">
        <f t="shared" si="66"/>
        <v/>
      </c>
      <c r="I264" s="123"/>
      <c r="J264" s="124"/>
      <c r="K264" s="129" t="str">
        <f t="shared" ref="K264:K327" si="67">IFERROR(IF(I264="","",IF(J264="","",SUM(J264/I264*100,0))),"")</f>
        <v/>
      </c>
      <c r="L264" s="51"/>
      <c r="M264" s="46"/>
      <c r="N264" s="46"/>
      <c r="O264" s="46"/>
      <c r="P264" s="46"/>
      <c r="Q264" s="56"/>
      <c r="R264" s="47"/>
      <c r="S264" s="47"/>
      <c r="T264" s="47"/>
      <c r="U264" s="47"/>
      <c r="V264" s="51"/>
      <c r="W264" s="46"/>
      <c r="X264" s="46"/>
      <c r="Y264" s="46"/>
      <c r="Z264" s="46"/>
      <c r="AA264" s="51"/>
      <c r="AB264" s="46"/>
      <c r="AC264" s="46"/>
      <c r="AD264" s="46"/>
      <c r="AE264" s="51"/>
      <c r="AF264" s="46"/>
      <c r="AG264" s="46"/>
      <c r="AH264" s="46"/>
      <c r="AI264" s="51"/>
      <c r="AJ264" s="46"/>
      <c r="AK264" s="46"/>
      <c r="AL264" s="46"/>
      <c r="AM264" s="1"/>
      <c r="AN264" s="1"/>
      <c r="AO264" s="1"/>
      <c r="AP264" s="1"/>
      <c r="AQ264" s="1"/>
      <c r="BB264" s="201" t="str">
        <f t="shared" ref="BB264:BB327" si="68">G264</f>
        <v/>
      </c>
      <c r="BC264" s="204" t="str">
        <f>IFERROR(IF(G264="","",IF(K264="","",IF(AND(VLOOKUP(G264,Mark,5,0)&gt;85),5,IF(AND(VLOOKUP(G264,Mark,5,0)&gt;75),4,IF(AND(VLOOKUP(G264,Mark,5,0)&gt;=65),3,0)))))+ROUNDUP(SUM(L264:P264)*15%,0),"")</f>
        <v/>
      </c>
      <c r="BD264" s="201" t="str">
        <f>IFERROR(IF(G264="","",IF(K264="","",IF(AND(VLOOKUP(G264,Mark,5,0)&gt;85),5,IF(AND(VLOOKUP(G264,Mark,5,0)&gt;75),4,IF(AND(VLOOKUP(G264,Mark,5,0)&gt;=65),3,0)))))+ROUNDUP(SUM(Q264:U264)*15%,0),"")</f>
        <v/>
      </c>
      <c r="BE264" s="201" t="str">
        <f>IFERROR(IF(G264="","",IF(K264="","",IF(AND(VLOOKUP(G264,Mark,5,0)&gt;85),5,IF(AND(VLOOKUP(G264,Mark,5,0)&gt;75),4,IF(AND(VLOOKUP(G264,Mark,5,0)&gt;=65),3,0)))))+ROUNDUP(SUM(V264:Z264)*15%,0),"")</f>
        <v/>
      </c>
      <c r="BF264" s="201" t="str">
        <f>IFERROR(IF(G264="","",IF(K264="","",IF(AND(VLOOKUP(G264,Mark,5,0)&gt;85),5,IF(AND(VLOOKUP(G264,Mark,5,0)&gt;75),4,IF(AND(VLOOKUP(G264,Mark,5,0)&gt;=65),3,0)))))+ROUNDUP(SUM(AA264:AD264)*15%,0),"")</f>
        <v/>
      </c>
      <c r="BG264" s="201" t="str">
        <f t="shared" ref="BG264:BG327" si="69">IFERROR(IF(G264="","",IF(K264="","",IF(AND(VLOOKUP(G264,Mark,5,0)&gt;85),5,IF(AND(VLOOKUP(G264,Mark,5,0)&gt;75),4,IF(AND(VLOOKUP(G264,Mark,5,0)&gt;=65),3,0)))))+ROUNDUP(SUM(AE264:AH264)*15%,0),"")</f>
        <v/>
      </c>
      <c r="BH264" s="201" t="str">
        <f t="shared" ref="BH264:BH327" si="70">IFERROR(IF(G264="","",IF(K264="","",IF(AND(VLOOKUP(G264,Mark,5,0)&gt;85),5,IF(AND(VLOOKUP(G264,Mark,5,0)&gt;75),4,IF(AND(VLOOKUP(G264,Mark,5,0)&gt;=65),3,0)))))+ROUNDUP(SUM(AI264:AL264)*15%,0),"")</f>
        <v/>
      </c>
    </row>
    <row r="265" spans="1:60">
      <c r="A265" s="4">
        <v>259</v>
      </c>
      <c r="B265" s="30" t="str">
        <f t="shared" si="60"/>
        <v/>
      </c>
      <c r="C265" s="37" t="str">
        <f t="shared" si="61"/>
        <v/>
      </c>
      <c r="D265" s="38" t="str">
        <f t="shared" si="62"/>
        <v/>
      </c>
      <c r="E265" s="39" t="str">
        <f t="shared" si="63"/>
        <v/>
      </c>
      <c r="F265" s="39" t="str">
        <f t="shared" si="64"/>
        <v/>
      </c>
      <c r="G265" s="40" t="str">
        <f t="shared" si="65"/>
        <v/>
      </c>
      <c r="H265" s="120" t="str">
        <f t="shared" si="66"/>
        <v/>
      </c>
      <c r="I265" s="123"/>
      <c r="J265" s="124"/>
      <c r="K265" s="129" t="str">
        <f t="shared" si="67"/>
        <v/>
      </c>
      <c r="L265" s="51"/>
      <c r="M265" s="46"/>
      <c r="N265" s="46"/>
      <c r="O265" s="46"/>
      <c r="P265" s="46"/>
      <c r="Q265" s="56"/>
      <c r="R265" s="47"/>
      <c r="S265" s="47"/>
      <c r="T265" s="47"/>
      <c r="U265" s="47"/>
      <c r="V265" s="51"/>
      <c r="W265" s="46"/>
      <c r="X265" s="46"/>
      <c r="Y265" s="46"/>
      <c r="Z265" s="46"/>
      <c r="AA265" s="51"/>
      <c r="AB265" s="46"/>
      <c r="AC265" s="46"/>
      <c r="AD265" s="46"/>
      <c r="AE265" s="51"/>
      <c r="AF265" s="46"/>
      <c r="AG265" s="46"/>
      <c r="AH265" s="46"/>
      <c r="AI265" s="51"/>
      <c r="AJ265" s="46"/>
      <c r="AK265" s="46"/>
      <c r="AL265" s="46"/>
      <c r="AM265" s="1"/>
      <c r="AN265" s="1"/>
      <c r="AO265" s="1"/>
      <c r="AP265" s="1"/>
      <c r="AQ265" s="1"/>
      <c r="BB265" s="201" t="str">
        <f t="shared" si="68"/>
        <v/>
      </c>
      <c r="BC265" s="204" t="str">
        <f>IFERROR(IF(G265="","",IF(K265="","",IF(AND(VLOOKUP(G265,Mark,5,0)&gt;85),5,IF(AND(VLOOKUP(G265,Mark,5,0)&gt;75),4,IF(AND(VLOOKUP(G265,Mark,5,0)&gt;=65),3,0)))))+ROUNDUP(SUM(L265:P265)*15%,0),"")</f>
        <v/>
      </c>
      <c r="BD265" s="201" t="str">
        <f>IFERROR(IF(G265="","",IF(K265="","",IF(AND(VLOOKUP(G265,Mark,5,0)&gt;85),5,IF(AND(VLOOKUP(G265,Mark,5,0)&gt;75),4,IF(AND(VLOOKUP(G265,Mark,5,0)&gt;=65),3,0)))))+ROUNDUP(SUM(Q265:U265)*15%,0),"")</f>
        <v/>
      </c>
      <c r="BE265" s="201" t="str">
        <f>IFERROR(IF(G265="","",IF(K265="","",IF(AND(VLOOKUP(G265,Mark,5,0)&gt;85),5,IF(AND(VLOOKUP(G265,Mark,5,0)&gt;75),4,IF(AND(VLOOKUP(G265,Mark,5,0)&gt;=65),3,0)))))+ROUNDUP(SUM(V265:Z265)*15%,0),"")</f>
        <v/>
      </c>
      <c r="BF265" s="201" t="str">
        <f>IFERROR(IF(G265="","",IF(K265="","",IF(AND(VLOOKUP(G265,Mark,5,0)&gt;85),5,IF(AND(VLOOKUP(G265,Mark,5,0)&gt;75),4,IF(AND(VLOOKUP(G265,Mark,5,0)&gt;=65),3,0)))))+ROUNDUP(SUM(AA265:AD265)*15%,0),"")</f>
        <v/>
      </c>
      <c r="BG265" s="201" t="str">
        <f t="shared" si="69"/>
        <v/>
      </c>
      <c r="BH265" s="201" t="str">
        <f t="shared" si="70"/>
        <v/>
      </c>
    </row>
    <row r="266" spans="1:60">
      <c r="A266" s="4">
        <v>260</v>
      </c>
      <c r="B266" s="30" t="str">
        <f t="shared" si="60"/>
        <v/>
      </c>
      <c r="C266" s="37" t="str">
        <f t="shared" si="61"/>
        <v/>
      </c>
      <c r="D266" s="38" t="str">
        <f t="shared" si="62"/>
        <v/>
      </c>
      <c r="E266" s="39" t="str">
        <f t="shared" si="63"/>
        <v/>
      </c>
      <c r="F266" s="39" t="str">
        <f t="shared" si="64"/>
        <v/>
      </c>
      <c r="G266" s="40" t="str">
        <f t="shared" si="65"/>
        <v/>
      </c>
      <c r="H266" s="120" t="str">
        <f t="shared" si="66"/>
        <v/>
      </c>
      <c r="I266" s="123"/>
      <c r="J266" s="124"/>
      <c r="K266" s="129" t="str">
        <f t="shared" si="67"/>
        <v/>
      </c>
      <c r="L266" s="51"/>
      <c r="M266" s="46"/>
      <c r="N266" s="46"/>
      <c r="O266" s="46"/>
      <c r="P266" s="46"/>
      <c r="Q266" s="56"/>
      <c r="R266" s="47"/>
      <c r="S266" s="47"/>
      <c r="T266" s="47"/>
      <c r="U266" s="47"/>
      <c r="V266" s="51"/>
      <c r="W266" s="46"/>
      <c r="X266" s="46"/>
      <c r="Y266" s="46"/>
      <c r="Z266" s="46"/>
      <c r="AA266" s="51"/>
      <c r="AB266" s="46"/>
      <c r="AC266" s="46"/>
      <c r="AD266" s="46"/>
      <c r="AE266" s="51"/>
      <c r="AF266" s="46"/>
      <c r="AG266" s="46"/>
      <c r="AH266" s="46"/>
      <c r="AI266" s="51"/>
      <c r="AJ266" s="46"/>
      <c r="AK266" s="46"/>
      <c r="AL266" s="46"/>
      <c r="AM266" s="1"/>
      <c r="AN266" s="1"/>
      <c r="AO266" s="1"/>
      <c r="AP266" s="1"/>
      <c r="AQ266" s="1"/>
      <c r="BB266" s="201" t="str">
        <f t="shared" si="68"/>
        <v/>
      </c>
      <c r="BC266" s="204" t="str">
        <f>IFERROR(IF(G266="","",IF(K266="","",IF(AND(VLOOKUP(G266,Mark,5,0)&gt;85),5,IF(AND(VLOOKUP(G266,Mark,5,0)&gt;75),4,IF(AND(VLOOKUP(G266,Mark,5,0)&gt;=65),3,0)))))+ROUNDUP(SUM(L266:P266)*15%,0),"")</f>
        <v/>
      </c>
      <c r="BD266" s="201" t="str">
        <f>IFERROR(IF(G266="","",IF(K266="","",IF(AND(VLOOKUP(G266,Mark,5,0)&gt;85),5,IF(AND(VLOOKUP(G266,Mark,5,0)&gt;75),4,IF(AND(VLOOKUP(G266,Mark,5,0)&gt;=65),3,0)))))+ROUNDUP(SUM(Q266:U266)*15%,0),"")</f>
        <v/>
      </c>
      <c r="BE266" s="201" t="str">
        <f>IFERROR(IF(G266="","",IF(K266="","",IF(AND(VLOOKUP(G266,Mark,5,0)&gt;85),5,IF(AND(VLOOKUP(G266,Mark,5,0)&gt;75),4,IF(AND(VLOOKUP(G266,Mark,5,0)&gt;=65),3,0)))))+ROUNDUP(SUM(V266:Z266)*15%,0),"")</f>
        <v/>
      </c>
      <c r="BF266" s="201" t="str">
        <f>IFERROR(IF(G266="","",IF(K266="","",IF(AND(VLOOKUP(G266,Mark,5,0)&gt;85),5,IF(AND(VLOOKUP(G266,Mark,5,0)&gt;75),4,IF(AND(VLOOKUP(G266,Mark,5,0)&gt;=65),3,0)))))+ROUNDUP(SUM(AA266:AD266)*15%,0),"")</f>
        <v/>
      </c>
      <c r="BG266" s="201" t="str">
        <f t="shared" si="69"/>
        <v/>
      </c>
      <c r="BH266" s="201" t="str">
        <f t="shared" si="70"/>
        <v/>
      </c>
    </row>
    <row r="267" spans="1:60">
      <c r="A267" s="4">
        <v>261</v>
      </c>
      <c r="B267" s="30" t="str">
        <f t="shared" si="60"/>
        <v/>
      </c>
      <c r="C267" s="37" t="str">
        <f t="shared" si="61"/>
        <v/>
      </c>
      <c r="D267" s="38" t="str">
        <f t="shared" si="62"/>
        <v/>
      </c>
      <c r="E267" s="39" t="str">
        <f t="shared" si="63"/>
        <v/>
      </c>
      <c r="F267" s="39" t="str">
        <f t="shared" si="64"/>
        <v/>
      </c>
      <c r="G267" s="40" t="str">
        <f t="shared" si="65"/>
        <v/>
      </c>
      <c r="H267" s="120" t="str">
        <f t="shared" si="66"/>
        <v/>
      </c>
      <c r="I267" s="123"/>
      <c r="J267" s="124"/>
      <c r="K267" s="129" t="str">
        <f t="shared" si="67"/>
        <v/>
      </c>
      <c r="L267" s="51"/>
      <c r="M267" s="46"/>
      <c r="N267" s="46"/>
      <c r="O267" s="46"/>
      <c r="P267" s="46"/>
      <c r="Q267" s="56"/>
      <c r="R267" s="47"/>
      <c r="S267" s="47"/>
      <c r="T267" s="47"/>
      <c r="U267" s="47"/>
      <c r="V267" s="51"/>
      <c r="W267" s="46"/>
      <c r="X267" s="46"/>
      <c r="Y267" s="46"/>
      <c r="Z267" s="46"/>
      <c r="AA267" s="51"/>
      <c r="AB267" s="46"/>
      <c r="AC267" s="46"/>
      <c r="AD267" s="46"/>
      <c r="AE267" s="51"/>
      <c r="AF267" s="46"/>
      <c r="AG267" s="46"/>
      <c r="AH267" s="46"/>
      <c r="AI267" s="51"/>
      <c r="AJ267" s="46"/>
      <c r="AK267" s="46"/>
      <c r="AL267" s="46"/>
      <c r="AM267" s="1"/>
      <c r="AN267" s="1"/>
      <c r="AO267" s="1"/>
      <c r="AP267" s="1"/>
      <c r="AQ267" s="1"/>
      <c r="BB267" s="201" t="str">
        <f t="shared" si="68"/>
        <v/>
      </c>
      <c r="BC267" s="204" t="str">
        <f>IFERROR(IF(G267="","",IF(K267="","",IF(AND(VLOOKUP(G267,Mark,5,0)&gt;85),5,IF(AND(VLOOKUP(G267,Mark,5,0)&gt;75),4,IF(AND(VLOOKUP(G267,Mark,5,0)&gt;=65),3,0)))))+ROUNDUP(SUM(L267:P267)*15%,0),"")</f>
        <v/>
      </c>
      <c r="BD267" s="201" t="str">
        <f>IFERROR(IF(G267="","",IF(K267="","",IF(AND(VLOOKUP(G267,Mark,5,0)&gt;85),5,IF(AND(VLOOKUP(G267,Mark,5,0)&gt;75),4,IF(AND(VLOOKUP(G267,Mark,5,0)&gt;=65),3,0)))))+ROUNDUP(SUM(Q267:U267)*15%,0),"")</f>
        <v/>
      </c>
      <c r="BE267" s="201" t="str">
        <f>IFERROR(IF(G267="","",IF(K267="","",IF(AND(VLOOKUP(G267,Mark,5,0)&gt;85),5,IF(AND(VLOOKUP(G267,Mark,5,0)&gt;75),4,IF(AND(VLOOKUP(G267,Mark,5,0)&gt;=65),3,0)))))+ROUNDUP(SUM(V267:Z267)*15%,0),"")</f>
        <v/>
      </c>
      <c r="BF267" s="201" t="str">
        <f>IFERROR(IF(G267="","",IF(K267="","",IF(AND(VLOOKUP(G267,Mark,5,0)&gt;85),5,IF(AND(VLOOKUP(G267,Mark,5,0)&gt;75),4,IF(AND(VLOOKUP(G267,Mark,5,0)&gt;=65),3,0)))))+ROUNDUP(SUM(AA267:AD267)*15%,0),"")</f>
        <v/>
      </c>
      <c r="BG267" s="201" t="str">
        <f t="shared" si="69"/>
        <v/>
      </c>
      <c r="BH267" s="201" t="str">
        <f t="shared" si="70"/>
        <v/>
      </c>
    </row>
    <row r="268" spans="1:60">
      <c r="A268" s="4">
        <v>262</v>
      </c>
      <c r="B268" s="30" t="str">
        <f t="shared" si="60"/>
        <v/>
      </c>
      <c r="C268" s="37" t="str">
        <f t="shared" si="61"/>
        <v/>
      </c>
      <c r="D268" s="38" t="str">
        <f t="shared" si="62"/>
        <v/>
      </c>
      <c r="E268" s="39" t="str">
        <f t="shared" si="63"/>
        <v/>
      </c>
      <c r="F268" s="39" t="str">
        <f t="shared" si="64"/>
        <v/>
      </c>
      <c r="G268" s="40" t="str">
        <f t="shared" si="65"/>
        <v/>
      </c>
      <c r="H268" s="120" t="str">
        <f t="shared" si="66"/>
        <v/>
      </c>
      <c r="I268" s="123"/>
      <c r="J268" s="124"/>
      <c r="K268" s="129" t="str">
        <f t="shared" si="67"/>
        <v/>
      </c>
      <c r="L268" s="51"/>
      <c r="M268" s="46"/>
      <c r="N268" s="46"/>
      <c r="O268" s="46"/>
      <c r="P268" s="46"/>
      <c r="Q268" s="56"/>
      <c r="R268" s="47"/>
      <c r="S268" s="47"/>
      <c r="T268" s="47"/>
      <c r="U268" s="47"/>
      <c r="V268" s="51"/>
      <c r="W268" s="46"/>
      <c r="X268" s="46"/>
      <c r="Y268" s="46"/>
      <c r="Z268" s="46"/>
      <c r="AA268" s="51"/>
      <c r="AB268" s="46"/>
      <c r="AC268" s="46"/>
      <c r="AD268" s="46"/>
      <c r="AE268" s="51"/>
      <c r="AF268" s="46"/>
      <c r="AG268" s="46"/>
      <c r="AH268" s="46"/>
      <c r="AI268" s="51"/>
      <c r="AJ268" s="46"/>
      <c r="AK268" s="46"/>
      <c r="AL268" s="46"/>
      <c r="AM268" s="1"/>
      <c r="AN268" s="1"/>
      <c r="AO268" s="1"/>
      <c r="AP268" s="1"/>
      <c r="AQ268" s="1"/>
      <c r="BB268" s="201" t="str">
        <f t="shared" si="68"/>
        <v/>
      </c>
      <c r="BC268" s="204" t="str">
        <f>IFERROR(IF(G268="","",IF(K268="","",IF(AND(VLOOKUP(G268,Mark,5,0)&gt;85),5,IF(AND(VLOOKUP(G268,Mark,5,0)&gt;75),4,IF(AND(VLOOKUP(G268,Mark,5,0)&gt;=65),3,0)))))+ROUNDUP(SUM(L268:P268)*15%,0),"")</f>
        <v/>
      </c>
      <c r="BD268" s="201" t="str">
        <f>IFERROR(IF(G268="","",IF(K268="","",IF(AND(VLOOKUP(G268,Mark,5,0)&gt;85),5,IF(AND(VLOOKUP(G268,Mark,5,0)&gt;75),4,IF(AND(VLOOKUP(G268,Mark,5,0)&gt;=65),3,0)))))+ROUNDUP(SUM(Q268:U268)*15%,0),"")</f>
        <v/>
      </c>
      <c r="BE268" s="201" t="str">
        <f>IFERROR(IF(G268="","",IF(K268="","",IF(AND(VLOOKUP(G268,Mark,5,0)&gt;85),5,IF(AND(VLOOKUP(G268,Mark,5,0)&gt;75),4,IF(AND(VLOOKUP(G268,Mark,5,0)&gt;=65),3,0)))))+ROUNDUP(SUM(V268:Z268)*15%,0),"")</f>
        <v/>
      </c>
      <c r="BF268" s="201" t="str">
        <f>IFERROR(IF(G268="","",IF(K268="","",IF(AND(VLOOKUP(G268,Mark,5,0)&gt;85),5,IF(AND(VLOOKUP(G268,Mark,5,0)&gt;75),4,IF(AND(VLOOKUP(G268,Mark,5,0)&gt;=65),3,0)))))+ROUNDUP(SUM(AA268:AD268)*15%,0),"")</f>
        <v/>
      </c>
      <c r="BG268" s="201" t="str">
        <f t="shared" si="69"/>
        <v/>
      </c>
      <c r="BH268" s="201" t="str">
        <f t="shared" si="70"/>
        <v/>
      </c>
    </row>
    <row r="269" spans="1:60">
      <c r="A269" s="4">
        <v>263</v>
      </c>
      <c r="B269" s="30" t="str">
        <f t="shared" si="60"/>
        <v/>
      </c>
      <c r="C269" s="37" t="str">
        <f t="shared" si="61"/>
        <v/>
      </c>
      <c r="D269" s="38" t="str">
        <f t="shared" si="62"/>
        <v/>
      </c>
      <c r="E269" s="39" t="str">
        <f t="shared" si="63"/>
        <v/>
      </c>
      <c r="F269" s="39" t="str">
        <f t="shared" si="64"/>
        <v/>
      </c>
      <c r="G269" s="40" t="str">
        <f t="shared" si="65"/>
        <v/>
      </c>
      <c r="H269" s="120" t="str">
        <f t="shared" si="66"/>
        <v/>
      </c>
      <c r="I269" s="123"/>
      <c r="J269" s="124"/>
      <c r="K269" s="129" t="str">
        <f t="shared" si="67"/>
        <v/>
      </c>
      <c r="L269" s="51"/>
      <c r="M269" s="46"/>
      <c r="N269" s="46"/>
      <c r="O269" s="46"/>
      <c r="P269" s="46"/>
      <c r="Q269" s="56"/>
      <c r="R269" s="47"/>
      <c r="S269" s="47"/>
      <c r="T269" s="47"/>
      <c r="U269" s="47"/>
      <c r="V269" s="51"/>
      <c r="W269" s="46"/>
      <c r="X269" s="46"/>
      <c r="Y269" s="46"/>
      <c r="Z269" s="46"/>
      <c r="AA269" s="51"/>
      <c r="AB269" s="46"/>
      <c r="AC269" s="46"/>
      <c r="AD269" s="46"/>
      <c r="AE269" s="51"/>
      <c r="AF269" s="46"/>
      <c r="AG269" s="46"/>
      <c r="AH269" s="46"/>
      <c r="AI269" s="51"/>
      <c r="AJ269" s="46"/>
      <c r="AK269" s="46"/>
      <c r="AL269" s="46"/>
      <c r="AM269" s="1"/>
      <c r="AN269" s="1"/>
      <c r="AO269" s="1"/>
      <c r="AP269" s="1"/>
      <c r="AQ269" s="1"/>
      <c r="BB269" s="201" t="str">
        <f t="shared" si="68"/>
        <v/>
      </c>
      <c r="BC269" s="204" t="str">
        <f>IFERROR(IF(G269="","",IF(K269="","",IF(AND(VLOOKUP(G269,Mark,5,0)&gt;85),5,IF(AND(VLOOKUP(G269,Mark,5,0)&gt;75),4,IF(AND(VLOOKUP(G269,Mark,5,0)&gt;=65),3,0)))))+ROUNDUP(SUM(L269:P269)*15%,0),"")</f>
        <v/>
      </c>
      <c r="BD269" s="201" t="str">
        <f>IFERROR(IF(G269="","",IF(K269="","",IF(AND(VLOOKUP(G269,Mark,5,0)&gt;85),5,IF(AND(VLOOKUP(G269,Mark,5,0)&gt;75),4,IF(AND(VLOOKUP(G269,Mark,5,0)&gt;=65),3,0)))))+ROUNDUP(SUM(Q269:U269)*15%,0),"")</f>
        <v/>
      </c>
      <c r="BE269" s="201" t="str">
        <f>IFERROR(IF(G269="","",IF(K269="","",IF(AND(VLOOKUP(G269,Mark,5,0)&gt;85),5,IF(AND(VLOOKUP(G269,Mark,5,0)&gt;75),4,IF(AND(VLOOKUP(G269,Mark,5,0)&gt;=65),3,0)))))+ROUNDUP(SUM(V269:Z269)*15%,0),"")</f>
        <v/>
      </c>
      <c r="BF269" s="201" t="str">
        <f>IFERROR(IF(G269="","",IF(K269="","",IF(AND(VLOOKUP(G269,Mark,5,0)&gt;85),5,IF(AND(VLOOKUP(G269,Mark,5,0)&gt;75),4,IF(AND(VLOOKUP(G269,Mark,5,0)&gt;=65),3,0)))))+ROUNDUP(SUM(AA269:AD269)*15%,0),"")</f>
        <v/>
      </c>
      <c r="BG269" s="201" t="str">
        <f t="shared" si="69"/>
        <v/>
      </c>
      <c r="BH269" s="201" t="str">
        <f t="shared" si="70"/>
        <v/>
      </c>
    </row>
    <row r="270" spans="1:60">
      <c r="A270" s="4">
        <v>264</v>
      </c>
      <c r="B270" s="30" t="str">
        <f t="shared" si="60"/>
        <v/>
      </c>
      <c r="C270" s="37" t="str">
        <f t="shared" si="61"/>
        <v/>
      </c>
      <c r="D270" s="38" t="str">
        <f t="shared" si="62"/>
        <v/>
      </c>
      <c r="E270" s="39" t="str">
        <f t="shared" si="63"/>
        <v/>
      </c>
      <c r="F270" s="39" t="str">
        <f t="shared" si="64"/>
        <v/>
      </c>
      <c r="G270" s="40" t="str">
        <f t="shared" si="65"/>
        <v/>
      </c>
      <c r="H270" s="120" t="str">
        <f t="shared" si="66"/>
        <v/>
      </c>
      <c r="I270" s="123"/>
      <c r="J270" s="124"/>
      <c r="K270" s="129" t="str">
        <f t="shared" si="67"/>
        <v/>
      </c>
      <c r="L270" s="51"/>
      <c r="M270" s="46"/>
      <c r="N270" s="46"/>
      <c r="O270" s="46"/>
      <c r="P270" s="46"/>
      <c r="Q270" s="56"/>
      <c r="R270" s="47"/>
      <c r="S270" s="47"/>
      <c r="T270" s="47"/>
      <c r="U270" s="47"/>
      <c r="V270" s="51"/>
      <c r="W270" s="46"/>
      <c r="X270" s="46"/>
      <c r="Y270" s="46"/>
      <c r="Z270" s="46"/>
      <c r="AA270" s="51"/>
      <c r="AB270" s="46"/>
      <c r="AC270" s="46"/>
      <c r="AD270" s="46"/>
      <c r="AE270" s="51"/>
      <c r="AF270" s="46"/>
      <c r="AG270" s="46"/>
      <c r="AH270" s="46"/>
      <c r="AI270" s="51"/>
      <c r="AJ270" s="46"/>
      <c r="AK270" s="46"/>
      <c r="AL270" s="46"/>
      <c r="AM270" s="1"/>
      <c r="AN270" s="1"/>
      <c r="AO270" s="1"/>
      <c r="AP270" s="1"/>
      <c r="AQ270" s="1"/>
      <c r="BB270" s="201" t="str">
        <f t="shared" si="68"/>
        <v/>
      </c>
      <c r="BC270" s="204" t="str">
        <f>IFERROR(IF(G270="","",IF(K270="","",IF(AND(VLOOKUP(G270,Mark,5,0)&gt;85),5,IF(AND(VLOOKUP(G270,Mark,5,0)&gt;75),4,IF(AND(VLOOKUP(G270,Mark,5,0)&gt;=65),3,0)))))+ROUNDUP(SUM(L270:P270)*15%,0),"")</f>
        <v/>
      </c>
      <c r="BD270" s="201" t="str">
        <f>IFERROR(IF(G270="","",IF(K270="","",IF(AND(VLOOKUP(G270,Mark,5,0)&gt;85),5,IF(AND(VLOOKUP(G270,Mark,5,0)&gt;75),4,IF(AND(VLOOKUP(G270,Mark,5,0)&gt;=65),3,0)))))+ROUNDUP(SUM(Q270:U270)*15%,0),"")</f>
        <v/>
      </c>
      <c r="BE270" s="201" t="str">
        <f>IFERROR(IF(G270="","",IF(K270="","",IF(AND(VLOOKUP(G270,Mark,5,0)&gt;85),5,IF(AND(VLOOKUP(G270,Mark,5,0)&gt;75),4,IF(AND(VLOOKUP(G270,Mark,5,0)&gt;=65),3,0)))))+ROUNDUP(SUM(V270:Z270)*15%,0),"")</f>
        <v/>
      </c>
      <c r="BF270" s="201" t="str">
        <f>IFERROR(IF(G270="","",IF(K270="","",IF(AND(VLOOKUP(G270,Mark,5,0)&gt;85),5,IF(AND(VLOOKUP(G270,Mark,5,0)&gt;75),4,IF(AND(VLOOKUP(G270,Mark,5,0)&gt;=65),3,0)))))+ROUNDUP(SUM(AA270:AD270)*15%,0),"")</f>
        <v/>
      </c>
      <c r="BG270" s="201" t="str">
        <f t="shared" si="69"/>
        <v/>
      </c>
      <c r="BH270" s="201" t="str">
        <f t="shared" si="70"/>
        <v/>
      </c>
    </row>
    <row r="271" spans="1:60">
      <c r="A271" s="4">
        <v>265</v>
      </c>
      <c r="B271" s="30" t="str">
        <f t="shared" si="60"/>
        <v/>
      </c>
      <c r="C271" s="37" t="str">
        <f t="shared" si="61"/>
        <v/>
      </c>
      <c r="D271" s="38" t="str">
        <f t="shared" si="62"/>
        <v/>
      </c>
      <c r="E271" s="39" t="str">
        <f t="shared" si="63"/>
        <v/>
      </c>
      <c r="F271" s="39" t="str">
        <f t="shared" si="64"/>
        <v/>
      </c>
      <c r="G271" s="40" t="str">
        <f t="shared" si="65"/>
        <v/>
      </c>
      <c r="H271" s="120" t="str">
        <f t="shared" si="66"/>
        <v/>
      </c>
      <c r="I271" s="123"/>
      <c r="J271" s="124"/>
      <c r="K271" s="129" t="str">
        <f t="shared" si="67"/>
        <v/>
      </c>
      <c r="L271" s="51"/>
      <c r="M271" s="46"/>
      <c r="N271" s="46"/>
      <c r="O271" s="46"/>
      <c r="P271" s="46"/>
      <c r="Q271" s="56"/>
      <c r="R271" s="47"/>
      <c r="S271" s="47"/>
      <c r="T271" s="47"/>
      <c r="U271" s="47"/>
      <c r="V271" s="51"/>
      <c r="W271" s="46"/>
      <c r="X271" s="46"/>
      <c r="Y271" s="46"/>
      <c r="Z271" s="46"/>
      <c r="AA271" s="51"/>
      <c r="AB271" s="46"/>
      <c r="AC271" s="46"/>
      <c r="AD271" s="46"/>
      <c r="AE271" s="51"/>
      <c r="AF271" s="46"/>
      <c r="AG271" s="46"/>
      <c r="AH271" s="46"/>
      <c r="AI271" s="51"/>
      <c r="AJ271" s="46"/>
      <c r="AK271" s="46"/>
      <c r="AL271" s="46"/>
      <c r="AM271" s="1"/>
      <c r="AN271" s="1"/>
      <c r="AO271" s="1"/>
      <c r="AP271" s="1"/>
      <c r="AQ271" s="1"/>
      <c r="BB271" s="201" t="str">
        <f t="shared" si="68"/>
        <v/>
      </c>
      <c r="BC271" s="204" t="str">
        <f>IFERROR(IF(G271="","",IF(K271="","",IF(AND(VLOOKUP(G271,Mark,5,0)&gt;85),5,IF(AND(VLOOKUP(G271,Mark,5,0)&gt;75),4,IF(AND(VLOOKUP(G271,Mark,5,0)&gt;=65),3,0)))))+ROUNDUP(SUM(L271:P271)*15%,0),"")</f>
        <v/>
      </c>
      <c r="BD271" s="201" t="str">
        <f>IFERROR(IF(G271="","",IF(K271="","",IF(AND(VLOOKUP(G271,Mark,5,0)&gt;85),5,IF(AND(VLOOKUP(G271,Mark,5,0)&gt;75),4,IF(AND(VLOOKUP(G271,Mark,5,0)&gt;=65),3,0)))))+ROUNDUP(SUM(Q271:U271)*15%,0),"")</f>
        <v/>
      </c>
      <c r="BE271" s="201" t="str">
        <f>IFERROR(IF(G271="","",IF(K271="","",IF(AND(VLOOKUP(G271,Mark,5,0)&gt;85),5,IF(AND(VLOOKUP(G271,Mark,5,0)&gt;75),4,IF(AND(VLOOKUP(G271,Mark,5,0)&gt;=65),3,0)))))+ROUNDUP(SUM(V271:Z271)*15%,0),"")</f>
        <v/>
      </c>
      <c r="BF271" s="201" t="str">
        <f>IFERROR(IF(G271="","",IF(K271="","",IF(AND(VLOOKUP(G271,Mark,5,0)&gt;85),5,IF(AND(VLOOKUP(G271,Mark,5,0)&gt;75),4,IF(AND(VLOOKUP(G271,Mark,5,0)&gt;=65),3,0)))))+ROUNDUP(SUM(AA271:AD271)*15%,0),"")</f>
        <v/>
      </c>
      <c r="BG271" s="201" t="str">
        <f t="shared" si="69"/>
        <v/>
      </c>
      <c r="BH271" s="201" t="str">
        <f t="shared" si="70"/>
        <v/>
      </c>
    </row>
    <row r="272" spans="1:60">
      <c r="A272" s="4">
        <v>266</v>
      </c>
      <c r="B272" s="30" t="str">
        <f t="shared" ref="B272:B335" si="71">IFERROR(VLOOKUP(A272,Name1,3,0),"")</f>
        <v/>
      </c>
      <c r="C272" s="37" t="str">
        <f t="shared" ref="C272:C335" si="72">IFERROR(VLOOKUP(A272,Name1,4,0),"")</f>
        <v/>
      </c>
      <c r="D272" s="38" t="str">
        <f t="shared" ref="D272:D335" si="73">IFERROR(VLOOKUP(A272,Name1,11,0),"")</f>
        <v/>
      </c>
      <c r="E272" s="39" t="str">
        <f t="shared" ref="E272:E335" si="74">IFERROR(VLOOKUP(A272,Name1,6,0),"")</f>
        <v/>
      </c>
      <c r="F272" s="39" t="str">
        <f t="shared" ref="F272:F335" si="75">IFERROR(VLOOKUP(A272,Name1,8,0),"")</f>
        <v/>
      </c>
      <c r="G272" s="40" t="str">
        <f t="shared" ref="G272:G335" si="76">IFERROR(VLOOKUP(A272,Name1,12,0),"")</f>
        <v/>
      </c>
      <c r="H272" s="120" t="str">
        <f t="shared" ref="H272:H335" si="77">IFERROR(VLOOKUP(A272,Name1,13,0),"")</f>
        <v/>
      </c>
      <c r="I272" s="123"/>
      <c r="J272" s="124"/>
      <c r="K272" s="129" t="str">
        <f t="shared" si="67"/>
        <v/>
      </c>
      <c r="L272" s="51"/>
      <c r="M272" s="46"/>
      <c r="N272" s="46"/>
      <c r="O272" s="46"/>
      <c r="P272" s="46"/>
      <c r="Q272" s="56"/>
      <c r="R272" s="47"/>
      <c r="S272" s="47"/>
      <c r="T272" s="47"/>
      <c r="U272" s="47"/>
      <c r="V272" s="51"/>
      <c r="W272" s="46"/>
      <c r="X272" s="46"/>
      <c r="Y272" s="46"/>
      <c r="Z272" s="46"/>
      <c r="AA272" s="51"/>
      <c r="AB272" s="46"/>
      <c r="AC272" s="46"/>
      <c r="AD272" s="46"/>
      <c r="AE272" s="51"/>
      <c r="AF272" s="46"/>
      <c r="AG272" s="46"/>
      <c r="AH272" s="46"/>
      <c r="AI272" s="51"/>
      <c r="AJ272" s="46"/>
      <c r="AK272" s="46"/>
      <c r="AL272" s="46"/>
      <c r="AM272" s="1"/>
      <c r="AN272" s="1"/>
      <c r="AO272" s="1"/>
      <c r="AP272" s="1"/>
      <c r="AQ272" s="1"/>
      <c r="BB272" s="201" t="str">
        <f t="shared" si="68"/>
        <v/>
      </c>
      <c r="BC272" s="204" t="str">
        <f>IFERROR(IF(G272="","",IF(K272="","",IF(AND(VLOOKUP(G272,Mark,5,0)&gt;85),5,IF(AND(VLOOKUP(G272,Mark,5,0)&gt;75),4,IF(AND(VLOOKUP(G272,Mark,5,0)&gt;=65),3,0)))))+ROUNDUP(SUM(L272:P272)*15%,0),"")</f>
        <v/>
      </c>
      <c r="BD272" s="201" t="str">
        <f>IFERROR(IF(G272="","",IF(K272="","",IF(AND(VLOOKUP(G272,Mark,5,0)&gt;85),5,IF(AND(VLOOKUP(G272,Mark,5,0)&gt;75),4,IF(AND(VLOOKUP(G272,Mark,5,0)&gt;=65),3,0)))))+ROUNDUP(SUM(Q272:U272)*15%,0),"")</f>
        <v/>
      </c>
      <c r="BE272" s="201" t="str">
        <f>IFERROR(IF(G272="","",IF(K272="","",IF(AND(VLOOKUP(G272,Mark,5,0)&gt;85),5,IF(AND(VLOOKUP(G272,Mark,5,0)&gt;75),4,IF(AND(VLOOKUP(G272,Mark,5,0)&gt;=65),3,0)))))+ROUNDUP(SUM(V272:Z272)*15%,0),"")</f>
        <v/>
      </c>
      <c r="BF272" s="201" t="str">
        <f>IFERROR(IF(G272="","",IF(K272="","",IF(AND(VLOOKUP(G272,Mark,5,0)&gt;85),5,IF(AND(VLOOKUP(G272,Mark,5,0)&gt;75),4,IF(AND(VLOOKUP(G272,Mark,5,0)&gt;=65),3,0)))))+ROUNDUP(SUM(AA272:AD272)*15%,0),"")</f>
        <v/>
      </c>
      <c r="BG272" s="201" t="str">
        <f t="shared" si="69"/>
        <v/>
      </c>
      <c r="BH272" s="201" t="str">
        <f t="shared" si="70"/>
        <v/>
      </c>
    </row>
    <row r="273" spans="1:60">
      <c r="A273" s="4">
        <v>267</v>
      </c>
      <c r="B273" s="30" t="str">
        <f t="shared" si="71"/>
        <v/>
      </c>
      <c r="C273" s="37" t="str">
        <f t="shared" si="72"/>
        <v/>
      </c>
      <c r="D273" s="38" t="str">
        <f t="shared" si="73"/>
        <v/>
      </c>
      <c r="E273" s="39" t="str">
        <f t="shared" si="74"/>
        <v/>
      </c>
      <c r="F273" s="39" t="str">
        <f t="shared" si="75"/>
        <v/>
      </c>
      <c r="G273" s="40" t="str">
        <f t="shared" si="76"/>
        <v/>
      </c>
      <c r="H273" s="120" t="str">
        <f t="shared" si="77"/>
        <v/>
      </c>
      <c r="I273" s="123"/>
      <c r="J273" s="124"/>
      <c r="K273" s="129" t="str">
        <f t="shared" si="67"/>
        <v/>
      </c>
      <c r="L273" s="51"/>
      <c r="M273" s="46"/>
      <c r="N273" s="46"/>
      <c r="O273" s="46"/>
      <c r="P273" s="46"/>
      <c r="Q273" s="56"/>
      <c r="R273" s="47"/>
      <c r="S273" s="47"/>
      <c r="T273" s="47"/>
      <c r="U273" s="47"/>
      <c r="V273" s="51"/>
      <c r="W273" s="46"/>
      <c r="X273" s="46"/>
      <c r="Y273" s="46"/>
      <c r="Z273" s="46"/>
      <c r="AA273" s="51"/>
      <c r="AB273" s="46"/>
      <c r="AC273" s="46"/>
      <c r="AD273" s="46"/>
      <c r="AE273" s="51"/>
      <c r="AF273" s="46"/>
      <c r="AG273" s="46"/>
      <c r="AH273" s="46"/>
      <c r="AI273" s="51"/>
      <c r="AJ273" s="46"/>
      <c r="AK273" s="46"/>
      <c r="AL273" s="46"/>
      <c r="AM273" s="1"/>
      <c r="AN273" s="1"/>
      <c r="AO273" s="1"/>
      <c r="AP273" s="1"/>
      <c r="AQ273" s="1"/>
      <c r="BB273" s="201" t="str">
        <f t="shared" si="68"/>
        <v/>
      </c>
      <c r="BC273" s="204" t="str">
        <f>IFERROR(IF(G273="","",IF(K273="","",IF(AND(VLOOKUP(G273,Mark,5,0)&gt;85),5,IF(AND(VLOOKUP(G273,Mark,5,0)&gt;75),4,IF(AND(VLOOKUP(G273,Mark,5,0)&gt;=65),3,0)))))+ROUNDUP(SUM(L273:P273)*15%,0),"")</f>
        <v/>
      </c>
      <c r="BD273" s="201" t="str">
        <f>IFERROR(IF(G273="","",IF(K273="","",IF(AND(VLOOKUP(G273,Mark,5,0)&gt;85),5,IF(AND(VLOOKUP(G273,Mark,5,0)&gt;75),4,IF(AND(VLOOKUP(G273,Mark,5,0)&gt;=65),3,0)))))+ROUNDUP(SUM(Q273:U273)*15%,0),"")</f>
        <v/>
      </c>
      <c r="BE273" s="201" t="str">
        <f>IFERROR(IF(G273="","",IF(K273="","",IF(AND(VLOOKUP(G273,Mark,5,0)&gt;85),5,IF(AND(VLOOKUP(G273,Mark,5,0)&gt;75),4,IF(AND(VLOOKUP(G273,Mark,5,0)&gt;=65),3,0)))))+ROUNDUP(SUM(V273:Z273)*15%,0),"")</f>
        <v/>
      </c>
      <c r="BF273" s="201" t="str">
        <f>IFERROR(IF(G273="","",IF(K273="","",IF(AND(VLOOKUP(G273,Mark,5,0)&gt;85),5,IF(AND(VLOOKUP(G273,Mark,5,0)&gt;75),4,IF(AND(VLOOKUP(G273,Mark,5,0)&gt;=65),3,0)))))+ROUNDUP(SUM(AA273:AD273)*15%,0),"")</f>
        <v/>
      </c>
      <c r="BG273" s="201" t="str">
        <f t="shared" si="69"/>
        <v/>
      </c>
      <c r="BH273" s="201" t="str">
        <f t="shared" si="70"/>
        <v/>
      </c>
    </row>
    <row r="274" spans="1:60">
      <c r="A274" s="4">
        <v>268</v>
      </c>
      <c r="B274" s="30" t="str">
        <f t="shared" si="71"/>
        <v/>
      </c>
      <c r="C274" s="37" t="str">
        <f t="shared" si="72"/>
        <v/>
      </c>
      <c r="D274" s="38" t="str">
        <f t="shared" si="73"/>
        <v/>
      </c>
      <c r="E274" s="39" t="str">
        <f t="shared" si="74"/>
        <v/>
      </c>
      <c r="F274" s="39" t="str">
        <f t="shared" si="75"/>
        <v/>
      </c>
      <c r="G274" s="40" t="str">
        <f t="shared" si="76"/>
        <v/>
      </c>
      <c r="H274" s="120" t="str">
        <f t="shared" si="77"/>
        <v/>
      </c>
      <c r="I274" s="123"/>
      <c r="J274" s="124"/>
      <c r="K274" s="129" t="str">
        <f t="shared" si="67"/>
        <v/>
      </c>
      <c r="L274" s="51"/>
      <c r="M274" s="46"/>
      <c r="N274" s="46"/>
      <c r="O274" s="46"/>
      <c r="P274" s="46"/>
      <c r="Q274" s="56"/>
      <c r="R274" s="47"/>
      <c r="S274" s="47"/>
      <c r="T274" s="47"/>
      <c r="U274" s="47"/>
      <c r="V274" s="51"/>
      <c r="W274" s="46"/>
      <c r="X274" s="46"/>
      <c r="Y274" s="46"/>
      <c r="Z274" s="46"/>
      <c r="AA274" s="51"/>
      <c r="AB274" s="46"/>
      <c r="AC274" s="46"/>
      <c r="AD274" s="46"/>
      <c r="AE274" s="51"/>
      <c r="AF274" s="46"/>
      <c r="AG274" s="46"/>
      <c r="AH274" s="46"/>
      <c r="AI274" s="51"/>
      <c r="AJ274" s="46"/>
      <c r="AK274" s="46"/>
      <c r="AL274" s="46"/>
      <c r="AM274" s="1"/>
      <c r="AN274" s="1"/>
      <c r="AO274" s="1"/>
      <c r="AP274" s="1"/>
      <c r="AQ274" s="1"/>
      <c r="BB274" s="201" t="str">
        <f t="shared" si="68"/>
        <v/>
      </c>
      <c r="BC274" s="204" t="str">
        <f>IFERROR(IF(G274="","",IF(K274="","",IF(AND(VLOOKUP(G274,Mark,5,0)&gt;85),5,IF(AND(VLOOKUP(G274,Mark,5,0)&gt;75),4,IF(AND(VLOOKUP(G274,Mark,5,0)&gt;=65),3,0)))))+ROUNDUP(SUM(L274:P274)*15%,0),"")</f>
        <v/>
      </c>
      <c r="BD274" s="201" t="str">
        <f>IFERROR(IF(G274="","",IF(K274="","",IF(AND(VLOOKUP(G274,Mark,5,0)&gt;85),5,IF(AND(VLOOKUP(G274,Mark,5,0)&gt;75),4,IF(AND(VLOOKUP(G274,Mark,5,0)&gt;=65),3,0)))))+ROUNDUP(SUM(Q274:U274)*15%,0),"")</f>
        <v/>
      </c>
      <c r="BE274" s="201" t="str">
        <f>IFERROR(IF(G274="","",IF(K274="","",IF(AND(VLOOKUP(G274,Mark,5,0)&gt;85),5,IF(AND(VLOOKUP(G274,Mark,5,0)&gt;75),4,IF(AND(VLOOKUP(G274,Mark,5,0)&gt;=65),3,0)))))+ROUNDUP(SUM(V274:Z274)*15%,0),"")</f>
        <v/>
      </c>
      <c r="BF274" s="201" t="str">
        <f>IFERROR(IF(G274="","",IF(K274="","",IF(AND(VLOOKUP(G274,Mark,5,0)&gt;85),5,IF(AND(VLOOKUP(G274,Mark,5,0)&gt;75),4,IF(AND(VLOOKUP(G274,Mark,5,0)&gt;=65),3,0)))))+ROUNDUP(SUM(AA274:AD274)*15%,0),"")</f>
        <v/>
      </c>
      <c r="BG274" s="201" t="str">
        <f t="shared" si="69"/>
        <v/>
      </c>
      <c r="BH274" s="201" t="str">
        <f t="shared" si="70"/>
        <v/>
      </c>
    </row>
    <row r="275" spans="1:60">
      <c r="A275" s="4">
        <v>269</v>
      </c>
      <c r="B275" s="30" t="str">
        <f t="shared" si="71"/>
        <v/>
      </c>
      <c r="C275" s="37" t="str">
        <f t="shared" si="72"/>
        <v/>
      </c>
      <c r="D275" s="38" t="str">
        <f t="shared" si="73"/>
        <v/>
      </c>
      <c r="E275" s="39" t="str">
        <f t="shared" si="74"/>
        <v/>
      </c>
      <c r="F275" s="39" t="str">
        <f t="shared" si="75"/>
        <v/>
      </c>
      <c r="G275" s="40" t="str">
        <f t="shared" si="76"/>
        <v/>
      </c>
      <c r="H275" s="120" t="str">
        <f t="shared" si="77"/>
        <v/>
      </c>
      <c r="I275" s="123"/>
      <c r="J275" s="124"/>
      <c r="K275" s="129" t="str">
        <f t="shared" si="67"/>
        <v/>
      </c>
      <c r="L275" s="51"/>
      <c r="M275" s="46"/>
      <c r="N275" s="46"/>
      <c r="O275" s="46"/>
      <c r="P275" s="46"/>
      <c r="Q275" s="56"/>
      <c r="R275" s="47"/>
      <c r="S275" s="47"/>
      <c r="T275" s="47"/>
      <c r="U275" s="47"/>
      <c r="V275" s="51"/>
      <c r="W275" s="46"/>
      <c r="X275" s="46"/>
      <c r="Y275" s="46"/>
      <c r="Z275" s="46"/>
      <c r="AA275" s="51"/>
      <c r="AB275" s="46"/>
      <c r="AC275" s="46"/>
      <c r="AD275" s="46"/>
      <c r="AE275" s="51"/>
      <c r="AF275" s="46"/>
      <c r="AG275" s="46"/>
      <c r="AH275" s="46"/>
      <c r="AI275" s="51"/>
      <c r="AJ275" s="46"/>
      <c r="AK275" s="46"/>
      <c r="AL275" s="46"/>
      <c r="AM275" s="1"/>
      <c r="AN275" s="1"/>
      <c r="AO275" s="1"/>
      <c r="AP275" s="1"/>
      <c r="AQ275" s="1"/>
      <c r="BB275" s="201" t="str">
        <f t="shared" si="68"/>
        <v/>
      </c>
      <c r="BC275" s="204" t="str">
        <f>IFERROR(IF(G275="","",IF(K275="","",IF(AND(VLOOKUP(G275,Mark,5,0)&gt;85),5,IF(AND(VLOOKUP(G275,Mark,5,0)&gt;75),4,IF(AND(VLOOKUP(G275,Mark,5,0)&gt;=65),3,0)))))+ROUNDUP(SUM(L275:P275)*15%,0),"")</f>
        <v/>
      </c>
      <c r="BD275" s="201" t="str">
        <f>IFERROR(IF(G275="","",IF(K275="","",IF(AND(VLOOKUP(G275,Mark,5,0)&gt;85),5,IF(AND(VLOOKUP(G275,Mark,5,0)&gt;75),4,IF(AND(VLOOKUP(G275,Mark,5,0)&gt;=65),3,0)))))+ROUNDUP(SUM(Q275:U275)*15%,0),"")</f>
        <v/>
      </c>
      <c r="BE275" s="201" t="str">
        <f>IFERROR(IF(G275="","",IF(K275="","",IF(AND(VLOOKUP(G275,Mark,5,0)&gt;85),5,IF(AND(VLOOKUP(G275,Mark,5,0)&gt;75),4,IF(AND(VLOOKUP(G275,Mark,5,0)&gt;=65),3,0)))))+ROUNDUP(SUM(V275:Z275)*15%,0),"")</f>
        <v/>
      </c>
      <c r="BF275" s="201" t="str">
        <f>IFERROR(IF(G275="","",IF(K275="","",IF(AND(VLOOKUP(G275,Mark,5,0)&gt;85),5,IF(AND(VLOOKUP(G275,Mark,5,0)&gt;75),4,IF(AND(VLOOKUP(G275,Mark,5,0)&gt;=65),3,0)))))+ROUNDUP(SUM(AA275:AD275)*15%,0),"")</f>
        <v/>
      </c>
      <c r="BG275" s="201" t="str">
        <f t="shared" si="69"/>
        <v/>
      </c>
      <c r="BH275" s="201" t="str">
        <f t="shared" si="70"/>
        <v/>
      </c>
    </row>
    <row r="276" spans="1:60">
      <c r="A276" s="4">
        <v>270</v>
      </c>
      <c r="B276" s="30" t="str">
        <f t="shared" si="71"/>
        <v/>
      </c>
      <c r="C276" s="37" t="str">
        <f t="shared" si="72"/>
        <v/>
      </c>
      <c r="D276" s="38" t="str">
        <f t="shared" si="73"/>
        <v/>
      </c>
      <c r="E276" s="39" t="str">
        <f t="shared" si="74"/>
        <v/>
      </c>
      <c r="F276" s="39" t="str">
        <f t="shared" si="75"/>
        <v/>
      </c>
      <c r="G276" s="40" t="str">
        <f t="shared" si="76"/>
        <v/>
      </c>
      <c r="H276" s="120" t="str">
        <f t="shared" si="77"/>
        <v/>
      </c>
      <c r="I276" s="123"/>
      <c r="J276" s="124"/>
      <c r="K276" s="129" t="str">
        <f t="shared" si="67"/>
        <v/>
      </c>
      <c r="L276" s="51"/>
      <c r="M276" s="46"/>
      <c r="N276" s="46"/>
      <c r="O276" s="46"/>
      <c r="P276" s="46"/>
      <c r="Q276" s="56"/>
      <c r="R276" s="47"/>
      <c r="S276" s="47"/>
      <c r="T276" s="47"/>
      <c r="U276" s="47"/>
      <c r="V276" s="51"/>
      <c r="W276" s="46"/>
      <c r="X276" s="46"/>
      <c r="Y276" s="46"/>
      <c r="Z276" s="46"/>
      <c r="AA276" s="51"/>
      <c r="AB276" s="46"/>
      <c r="AC276" s="46"/>
      <c r="AD276" s="46"/>
      <c r="AE276" s="51"/>
      <c r="AF276" s="46"/>
      <c r="AG276" s="46"/>
      <c r="AH276" s="46"/>
      <c r="AI276" s="51"/>
      <c r="AJ276" s="46"/>
      <c r="AK276" s="46"/>
      <c r="AL276" s="46"/>
      <c r="AM276" s="1"/>
      <c r="AN276" s="1"/>
      <c r="AO276" s="1"/>
      <c r="AP276" s="1"/>
      <c r="AQ276" s="1"/>
      <c r="BB276" s="201" t="str">
        <f t="shared" si="68"/>
        <v/>
      </c>
      <c r="BC276" s="204" t="str">
        <f>IFERROR(IF(G276="","",IF(K276="","",IF(AND(VLOOKUP(G276,Mark,5,0)&gt;85),5,IF(AND(VLOOKUP(G276,Mark,5,0)&gt;75),4,IF(AND(VLOOKUP(G276,Mark,5,0)&gt;=65),3,0)))))+ROUNDUP(SUM(L276:P276)*15%,0),"")</f>
        <v/>
      </c>
      <c r="BD276" s="201" t="str">
        <f>IFERROR(IF(G276="","",IF(K276="","",IF(AND(VLOOKUP(G276,Mark,5,0)&gt;85),5,IF(AND(VLOOKUP(G276,Mark,5,0)&gt;75),4,IF(AND(VLOOKUP(G276,Mark,5,0)&gt;=65),3,0)))))+ROUNDUP(SUM(Q276:U276)*15%,0),"")</f>
        <v/>
      </c>
      <c r="BE276" s="201" t="str">
        <f>IFERROR(IF(G276="","",IF(K276="","",IF(AND(VLOOKUP(G276,Mark,5,0)&gt;85),5,IF(AND(VLOOKUP(G276,Mark,5,0)&gt;75),4,IF(AND(VLOOKUP(G276,Mark,5,0)&gt;=65),3,0)))))+ROUNDUP(SUM(V276:Z276)*15%,0),"")</f>
        <v/>
      </c>
      <c r="BF276" s="201" t="str">
        <f>IFERROR(IF(G276="","",IF(K276="","",IF(AND(VLOOKUP(G276,Mark,5,0)&gt;85),5,IF(AND(VLOOKUP(G276,Mark,5,0)&gt;75),4,IF(AND(VLOOKUP(G276,Mark,5,0)&gt;=65),3,0)))))+ROUNDUP(SUM(AA276:AD276)*15%,0),"")</f>
        <v/>
      </c>
      <c r="BG276" s="201" t="str">
        <f t="shared" si="69"/>
        <v/>
      </c>
      <c r="BH276" s="201" t="str">
        <f t="shared" si="70"/>
        <v/>
      </c>
    </row>
    <row r="277" spans="1:60">
      <c r="A277" s="4">
        <v>271</v>
      </c>
      <c r="B277" s="30" t="str">
        <f t="shared" si="71"/>
        <v/>
      </c>
      <c r="C277" s="37" t="str">
        <f t="shared" si="72"/>
        <v/>
      </c>
      <c r="D277" s="38" t="str">
        <f t="shared" si="73"/>
        <v/>
      </c>
      <c r="E277" s="39" t="str">
        <f t="shared" si="74"/>
        <v/>
      </c>
      <c r="F277" s="39" t="str">
        <f t="shared" si="75"/>
        <v/>
      </c>
      <c r="G277" s="40" t="str">
        <f t="shared" si="76"/>
        <v/>
      </c>
      <c r="H277" s="120" t="str">
        <f t="shared" si="77"/>
        <v/>
      </c>
      <c r="I277" s="123"/>
      <c r="J277" s="124"/>
      <c r="K277" s="129" t="str">
        <f t="shared" si="67"/>
        <v/>
      </c>
      <c r="L277" s="51"/>
      <c r="M277" s="46"/>
      <c r="N277" s="46"/>
      <c r="O277" s="46"/>
      <c r="P277" s="46"/>
      <c r="Q277" s="56"/>
      <c r="R277" s="47"/>
      <c r="S277" s="47"/>
      <c r="T277" s="47"/>
      <c r="U277" s="47"/>
      <c r="V277" s="51"/>
      <c r="W277" s="46"/>
      <c r="X277" s="46"/>
      <c r="Y277" s="46"/>
      <c r="Z277" s="46"/>
      <c r="AA277" s="51"/>
      <c r="AB277" s="46"/>
      <c r="AC277" s="46"/>
      <c r="AD277" s="46"/>
      <c r="AE277" s="51"/>
      <c r="AF277" s="46"/>
      <c r="AG277" s="46"/>
      <c r="AH277" s="46"/>
      <c r="AI277" s="51"/>
      <c r="AJ277" s="46"/>
      <c r="AK277" s="46"/>
      <c r="AL277" s="46"/>
      <c r="AM277" s="1"/>
      <c r="AN277" s="1"/>
      <c r="AO277" s="1"/>
      <c r="AP277" s="1"/>
      <c r="AQ277" s="1"/>
      <c r="BB277" s="201" t="str">
        <f t="shared" si="68"/>
        <v/>
      </c>
      <c r="BC277" s="204" t="str">
        <f>IFERROR(IF(G277="","",IF(K277="","",IF(AND(VLOOKUP(G277,Mark,5,0)&gt;85),5,IF(AND(VLOOKUP(G277,Mark,5,0)&gt;75),4,IF(AND(VLOOKUP(G277,Mark,5,0)&gt;=65),3,0)))))+ROUNDUP(SUM(L277:P277)*15%,0),"")</f>
        <v/>
      </c>
      <c r="BD277" s="201" t="str">
        <f>IFERROR(IF(G277="","",IF(K277="","",IF(AND(VLOOKUP(G277,Mark,5,0)&gt;85),5,IF(AND(VLOOKUP(G277,Mark,5,0)&gt;75),4,IF(AND(VLOOKUP(G277,Mark,5,0)&gt;=65),3,0)))))+ROUNDUP(SUM(Q277:U277)*15%,0),"")</f>
        <v/>
      </c>
      <c r="BE277" s="201" t="str">
        <f>IFERROR(IF(G277="","",IF(K277="","",IF(AND(VLOOKUP(G277,Mark,5,0)&gt;85),5,IF(AND(VLOOKUP(G277,Mark,5,0)&gt;75),4,IF(AND(VLOOKUP(G277,Mark,5,0)&gt;=65),3,0)))))+ROUNDUP(SUM(V277:Z277)*15%,0),"")</f>
        <v/>
      </c>
      <c r="BF277" s="201" t="str">
        <f>IFERROR(IF(G277="","",IF(K277="","",IF(AND(VLOOKUP(G277,Mark,5,0)&gt;85),5,IF(AND(VLOOKUP(G277,Mark,5,0)&gt;75),4,IF(AND(VLOOKUP(G277,Mark,5,0)&gt;=65),3,0)))))+ROUNDUP(SUM(AA277:AD277)*15%,0),"")</f>
        <v/>
      </c>
      <c r="BG277" s="201" t="str">
        <f t="shared" si="69"/>
        <v/>
      </c>
      <c r="BH277" s="201" t="str">
        <f t="shared" si="70"/>
        <v/>
      </c>
    </row>
    <row r="278" spans="1:60">
      <c r="A278" s="4">
        <v>272</v>
      </c>
      <c r="B278" s="30" t="str">
        <f t="shared" si="71"/>
        <v/>
      </c>
      <c r="C278" s="37" t="str">
        <f t="shared" si="72"/>
        <v/>
      </c>
      <c r="D278" s="38" t="str">
        <f t="shared" si="73"/>
        <v/>
      </c>
      <c r="E278" s="39" t="str">
        <f t="shared" si="74"/>
        <v/>
      </c>
      <c r="F278" s="39" t="str">
        <f t="shared" si="75"/>
        <v/>
      </c>
      <c r="G278" s="40" t="str">
        <f t="shared" si="76"/>
        <v/>
      </c>
      <c r="H278" s="120" t="str">
        <f t="shared" si="77"/>
        <v/>
      </c>
      <c r="I278" s="123"/>
      <c r="J278" s="124"/>
      <c r="K278" s="129" t="str">
        <f t="shared" si="67"/>
        <v/>
      </c>
      <c r="L278" s="51"/>
      <c r="M278" s="46"/>
      <c r="N278" s="46"/>
      <c r="O278" s="46"/>
      <c r="P278" s="46"/>
      <c r="Q278" s="56"/>
      <c r="R278" s="47"/>
      <c r="S278" s="47"/>
      <c r="T278" s="47"/>
      <c r="U278" s="47"/>
      <c r="V278" s="51"/>
      <c r="W278" s="46"/>
      <c r="X278" s="46"/>
      <c r="Y278" s="46"/>
      <c r="Z278" s="46"/>
      <c r="AA278" s="51"/>
      <c r="AB278" s="46"/>
      <c r="AC278" s="46"/>
      <c r="AD278" s="46"/>
      <c r="AE278" s="51"/>
      <c r="AF278" s="46"/>
      <c r="AG278" s="46"/>
      <c r="AH278" s="46"/>
      <c r="AI278" s="51"/>
      <c r="AJ278" s="46"/>
      <c r="AK278" s="46"/>
      <c r="AL278" s="46"/>
      <c r="AM278" s="1"/>
      <c r="AN278" s="1"/>
      <c r="AO278" s="1"/>
      <c r="AP278" s="1"/>
      <c r="AQ278" s="1"/>
      <c r="BB278" s="201" t="str">
        <f t="shared" si="68"/>
        <v/>
      </c>
      <c r="BC278" s="204" t="str">
        <f>IFERROR(IF(G278="","",IF(K278="","",IF(AND(VLOOKUP(G278,Mark,5,0)&gt;85),5,IF(AND(VLOOKUP(G278,Mark,5,0)&gt;75),4,IF(AND(VLOOKUP(G278,Mark,5,0)&gt;=65),3,0)))))+ROUNDUP(SUM(L278:P278)*15%,0),"")</f>
        <v/>
      </c>
      <c r="BD278" s="201" t="str">
        <f>IFERROR(IF(G278="","",IF(K278="","",IF(AND(VLOOKUP(G278,Mark,5,0)&gt;85),5,IF(AND(VLOOKUP(G278,Mark,5,0)&gt;75),4,IF(AND(VLOOKUP(G278,Mark,5,0)&gt;=65),3,0)))))+ROUNDUP(SUM(Q278:U278)*15%,0),"")</f>
        <v/>
      </c>
      <c r="BE278" s="201" t="str">
        <f>IFERROR(IF(G278="","",IF(K278="","",IF(AND(VLOOKUP(G278,Mark,5,0)&gt;85),5,IF(AND(VLOOKUP(G278,Mark,5,0)&gt;75),4,IF(AND(VLOOKUP(G278,Mark,5,0)&gt;=65),3,0)))))+ROUNDUP(SUM(V278:Z278)*15%,0),"")</f>
        <v/>
      </c>
      <c r="BF278" s="201" t="str">
        <f>IFERROR(IF(G278="","",IF(K278="","",IF(AND(VLOOKUP(G278,Mark,5,0)&gt;85),5,IF(AND(VLOOKUP(G278,Mark,5,0)&gt;75),4,IF(AND(VLOOKUP(G278,Mark,5,0)&gt;=65),3,0)))))+ROUNDUP(SUM(AA278:AD278)*15%,0),"")</f>
        <v/>
      </c>
      <c r="BG278" s="201" t="str">
        <f t="shared" si="69"/>
        <v/>
      </c>
      <c r="BH278" s="201" t="str">
        <f t="shared" si="70"/>
        <v/>
      </c>
    </row>
    <row r="279" spans="1:60">
      <c r="A279" s="4">
        <v>273</v>
      </c>
      <c r="B279" s="30" t="str">
        <f t="shared" si="71"/>
        <v/>
      </c>
      <c r="C279" s="37" t="str">
        <f t="shared" si="72"/>
        <v/>
      </c>
      <c r="D279" s="38" t="str">
        <f t="shared" si="73"/>
        <v/>
      </c>
      <c r="E279" s="39" t="str">
        <f t="shared" si="74"/>
        <v/>
      </c>
      <c r="F279" s="39" t="str">
        <f t="shared" si="75"/>
        <v/>
      </c>
      <c r="G279" s="40" t="str">
        <f t="shared" si="76"/>
        <v/>
      </c>
      <c r="H279" s="120" t="str">
        <f t="shared" si="77"/>
        <v/>
      </c>
      <c r="I279" s="123"/>
      <c r="J279" s="124"/>
      <c r="K279" s="129" t="str">
        <f t="shared" si="67"/>
        <v/>
      </c>
      <c r="L279" s="51"/>
      <c r="M279" s="46"/>
      <c r="N279" s="46"/>
      <c r="O279" s="46"/>
      <c r="P279" s="46"/>
      <c r="Q279" s="56"/>
      <c r="R279" s="47"/>
      <c r="S279" s="47"/>
      <c r="T279" s="47"/>
      <c r="U279" s="47"/>
      <c r="V279" s="51"/>
      <c r="W279" s="46"/>
      <c r="X279" s="46"/>
      <c r="Y279" s="46"/>
      <c r="Z279" s="46"/>
      <c r="AA279" s="51"/>
      <c r="AB279" s="46"/>
      <c r="AC279" s="46"/>
      <c r="AD279" s="46"/>
      <c r="AE279" s="51"/>
      <c r="AF279" s="46"/>
      <c r="AG279" s="46"/>
      <c r="AH279" s="46"/>
      <c r="AI279" s="51"/>
      <c r="AJ279" s="46"/>
      <c r="AK279" s="46"/>
      <c r="AL279" s="46"/>
      <c r="AM279" s="1"/>
      <c r="AN279" s="1"/>
      <c r="AO279" s="1"/>
      <c r="AP279" s="1"/>
      <c r="AQ279" s="1"/>
      <c r="BB279" s="201" t="str">
        <f t="shared" si="68"/>
        <v/>
      </c>
      <c r="BC279" s="204" t="str">
        <f>IFERROR(IF(G279="","",IF(K279="","",IF(AND(VLOOKUP(G279,Mark,5,0)&gt;85),5,IF(AND(VLOOKUP(G279,Mark,5,0)&gt;75),4,IF(AND(VLOOKUP(G279,Mark,5,0)&gt;=65),3,0)))))+ROUNDUP(SUM(L279:P279)*15%,0),"")</f>
        <v/>
      </c>
      <c r="BD279" s="201" t="str">
        <f>IFERROR(IF(G279="","",IF(K279="","",IF(AND(VLOOKUP(G279,Mark,5,0)&gt;85),5,IF(AND(VLOOKUP(G279,Mark,5,0)&gt;75),4,IF(AND(VLOOKUP(G279,Mark,5,0)&gt;=65),3,0)))))+ROUNDUP(SUM(Q279:U279)*15%,0),"")</f>
        <v/>
      </c>
      <c r="BE279" s="201" t="str">
        <f>IFERROR(IF(G279="","",IF(K279="","",IF(AND(VLOOKUP(G279,Mark,5,0)&gt;85),5,IF(AND(VLOOKUP(G279,Mark,5,0)&gt;75),4,IF(AND(VLOOKUP(G279,Mark,5,0)&gt;=65),3,0)))))+ROUNDUP(SUM(V279:Z279)*15%,0),"")</f>
        <v/>
      </c>
      <c r="BF279" s="201" t="str">
        <f>IFERROR(IF(G279="","",IF(K279="","",IF(AND(VLOOKUP(G279,Mark,5,0)&gt;85),5,IF(AND(VLOOKUP(G279,Mark,5,0)&gt;75),4,IF(AND(VLOOKUP(G279,Mark,5,0)&gt;=65),3,0)))))+ROUNDUP(SUM(AA279:AD279)*15%,0),"")</f>
        <v/>
      </c>
      <c r="BG279" s="201" t="str">
        <f t="shared" si="69"/>
        <v/>
      </c>
      <c r="BH279" s="201" t="str">
        <f t="shared" si="70"/>
        <v/>
      </c>
    </row>
    <row r="280" spans="1:60">
      <c r="A280" s="4">
        <v>274</v>
      </c>
      <c r="B280" s="30" t="str">
        <f t="shared" si="71"/>
        <v/>
      </c>
      <c r="C280" s="37" t="str">
        <f t="shared" si="72"/>
        <v/>
      </c>
      <c r="D280" s="38" t="str">
        <f t="shared" si="73"/>
        <v/>
      </c>
      <c r="E280" s="39" t="str">
        <f t="shared" si="74"/>
        <v/>
      </c>
      <c r="F280" s="39" t="str">
        <f t="shared" si="75"/>
        <v/>
      </c>
      <c r="G280" s="40" t="str">
        <f t="shared" si="76"/>
        <v/>
      </c>
      <c r="H280" s="120" t="str">
        <f t="shared" si="77"/>
        <v/>
      </c>
      <c r="I280" s="123"/>
      <c r="J280" s="124"/>
      <c r="K280" s="129" t="str">
        <f t="shared" si="67"/>
        <v/>
      </c>
      <c r="L280" s="51"/>
      <c r="M280" s="46"/>
      <c r="N280" s="46"/>
      <c r="O280" s="46"/>
      <c r="P280" s="46"/>
      <c r="Q280" s="56"/>
      <c r="R280" s="47"/>
      <c r="S280" s="47"/>
      <c r="T280" s="47"/>
      <c r="U280" s="47"/>
      <c r="V280" s="51"/>
      <c r="W280" s="46"/>
      <c r="X280" s="46"/>
      <c r="Y280" s="46"/>
      <c r="Z280" s="46"/>
      <c r="AA280" s="51"/>
      <c r="AB280" s="46"/>
      <c r="AC280" s="46"/>
      <c r="AD280" s="46"/>
      <c r="AE280" s="51"/>
      <c r="AF280" s="46"/>
      <c r="AG280" s="46"/>
      <c r="AH280" s="46"/>
      <c r="AI280" s="51"/>
      <c r="AJ280" s="46"/>
      <c r="AK280" s="46"/>
      <c r="AL280" s="46"/>
      <c r="AM280" s="1"/>
      <c r="AN280" s="1"/>
      <c r="AO280" s="1"/>
      <c r="AP280" s="1"/>
      <c r="AQ280" s="1"/>
      <c r="BB280" s="201" t="str">
        <f t="shared" si="68"/>
        <v/>
      </c>
      <c r="BC280" s="204" t="str">
        <f>IFERROR(IF(G280="","",IF(K280="","",IF(AND(VLOOKUP(G280,Mark,5,0)&gt;85),5,IF(AND(VLOOKUP(G280,Mark,5,0)&gt;75),4,IF(AND(VLOOKUP(G280,Mark,5,0)&gt;=65),3,0)))))+ROUNDUP(SUM(L280:P280)*15%,0),"")</f>
        <v/>
      </c>
      <c r="BD280" s="201" t="str">
        <f>IFERROR(IF(G280="","",IF(K280="","",IF(AND(VLOOKUP(G280,Mark,5,0)&gt;85),5,IF(AND(VLOOKUP(G280,Mark,5,0)&gt;75),4,IF(AND(VLOOKUP(G280,Mark,5,0)&gt;=65),3,0)))))+ROUNDUP(SUM(Q280:U280)*15%,0),"")</f>
        <v/>
      </c>
      <c r="BE280" s="201" t="str">
        <f>IFERROR(IF(G280="","",IF(K280="","",IF(AND(VLOOKUP(G280,Mark,5,0)&gt;85),5,IF(AND(VLOOKUP(G280,Mark,5,0)&gt;75),4,IF(AND(VLOOKUP(G280,Mark,5,0)&gt;=65),3,0)))))+ROUNDUP(SUM(V280:Z280)*15%,0),"")</f>
        <v/>
      </c>
      <c r="BF280" s="201" t="str">
        <f>IFERROR(IF(G280="","",IF(K280="","",IF(AND(VLOOKUP(G280,Mark,5,0)&gt;85),5,IF(AND(VLOOKUP(G280,Mark,5,0)&gt;75),4,IF(AND(VLOOKUP(G280,Mark,5,0)&gt;=65),3,0)))))+ROUNDUP(SUM(AA280:AD280)*15%,0),"")</f>
        <v/>
      </c>
      <c r="BG280" s="201" t="str">
        <f t="shared" si="69"/>
        <v/>
      </c>
      <c r="BH280" s="201" t="str">
        <f t="shared" si="70"/>
        <v/>
      </c>
    </row>
    <row r="281" spans="1:60">
      <c r="A281" s="4">
        <v>275</v>
      </c>
      <c r="B281" s="30" t="str">
        <f t="shared" si="71"/>
        <v/>
      </c>
      <c r="C281" s="37" t="str">
        <f t="shared" si="72"/>
        <v/>
      </c>
      <c r="D281" s="38" t="str">
        <f t="shared" si="73"/>
        <v/>
      </c>
      <c r="E281" s="39" t="str">
        <f t="shared" si="74"/>
        <v/>
      </c>
      <c r="F281" s="39" t="str">
        <f t="shared" si="75"/>
        <v/>
      </c>
      <c r="G281" s="40" t="str">
        <f t="shared" si="76"/>
        <v/>
      </c>
      <c r="H281" s="120" t="str">
        <f t="shared" si="77"/>
        <v/>
      </c>
      <c r="I281" s="123"/>
      <c r="J281" s="124"/>
      <c r="K281" s="129" t="str">
        <f t="shared" si="67"/>
        <v/>
      </c>
      <c r="L281" s="51"/>
      <c r="M281" s="46"/>
      <c r="N281" s="46"/>
      <c r="O281" s="46"/>
      <c r="P281" s="46"/>
      <c r="Q281" s="56"/>
      <c r="R281" s="47"/>
      <c r="S281" s="47"/>
      <c r="T281" s="47"/>
      <c r="U281" s="47"/>
      <c r="V281" s="51"/>
      <c r="W281" s="46"/>
      <c r="X281" s="46"/>
      <c r="Y281" s="46"/>
      <c r="Z281" s="46"/>
      <c r="AA281" s="51"/>
      <c r="AB281" s="46"/>
      <c r="AC281" s="46"/>
      <c r="AD281" s="46"/>
      <c r="AE281" s="51"/>
      <c r="AF281" s="46"/>
      <c r="AG281" s="46"/>
      <c r="AH281" s="46"/>
      <c r="AI281" s="51"/>
      <c r="AJ281" s="46"/>
      <c r="AK281" s="46"/>
      <c r="AL281" s="46"/>
      <c r="AM281" s="1"/>
      <c r="AN281" s="1"/>
      <c r="AO281" s="1"/>
      <c r="AP281" s="1"/>
      <c r="AQ281" s="1"/>
      <c r="BB281" s="201" t="str">
        <f t="shared" si="68"/>
        <v/>
      </c>
      <c r="BC281" s="204" t="str">
        <f>IFERROR(IF(G281="","",IF(K281="","",IF(AND(VLOOKUP(G281,Mark,5,0)&gt;85),5,IF(AND(VLOOKUP(G281,Mark,5,0)&gt;75),4,IF(AND(VLOOKUP(G281,Mark,5,0)&gt;=65),3,0)))))+ROUNDUP(SUM(L281:P281)*15%,0),"")</f>
        <v/>
      </c>
      <c r="BD281" s="201" t="str">
        <f>IFERROR(IF(G281="","",IF(K281="","",IF(AND(VLOOKUP(G281,Mark,5,0)&gt;85),5,IF(AND(VLOOKUP(G281,Mark,5,0)&gt;75),4,IF(AND(VLOOKUP(G281,Mark,5,0)&gt;=65),3,0)))))+ROUNDUP(SUM(Q281:U281)*15%,0),"")</f>
        <v/>
      </c>
      <c r="BE281" s="201" t="str">
        <f>IFERROR(IF(G281="","",IF(K281="","",IF(AND(VLOOKUP(G281,Mark,5,0)&gt;85),5,IF(AND(VLOOKUP(G281,Mark,5,0)&gt;75),4,IF(AND(VLOOKUP(G281,Mark,5,0)&gt;=65),3,0)))))+ROUNDUP(SUM(V281:Z281)*15%,0),"")</f>
        <v/>
      </c>
      <c r="BF281" s="201" t="str">
        <f>IFERROR(IF(G281="","",IF(K281="","",IF(AND(VLOOKUP(G281,Mark,5,0)&gt;85),5,IF(AND(VLOOKUP(G281,Mark,5,0)&gt;75),4,IF(AND(VLOOKUP(G281,Mark,5,0)&gt;=65),3,0)))))+ROUNDUP(SUM(AA281:AD281)*15%,0),"")</f>
        <v/>
      </c>
      <c r="BG281" s="201" t="str">
        <f t="shared" si="69"/>
        <v/>
      </c>
      <c r="BH281" s="201" t="str">
        <f t="shared" si="70"/>
        <v/>
      </c>
    </row>
    <row r="282" spans="1:60">
      <c r="A282" s="4">
        <v>276</v>
      </c>
      <c r="B282" s="30" t="str">
        <f t="shared" si="71"/>
        <v/>
      </c>
      <c r="C282" s="37" t="str">
        <f t="shared" si="72"/>
        <v/>
      </c>
      <c r="D282" s="38" t="str">
        <f t="shared" si="73"/>
        <v/>
      </c>
      <c r="E282" s="39" t="str">
        <f t="shared" si="74"/>
        <v/>
      </c>
      <c r="F282" s="39" t="str">
        <f t="shared" si="75"/>
        <v/>
      </c>
      <c r="G282" s="40" t="str">
        <f t="shared" si="76"/>
        <v/>
      </c>
      <c r="H282" s="120" t="str">
        <f t="shared" si="77"/>
        <v/>
      </c>
      <c r="I282" s="123"/>
      <c r="J282" s="124"/>
      <c r="K282" s="129" t="str">
        <f t="shared" si="67"/>
        <v/>
      </c>
      <c r="L282" s="51"/>
      <c r="M282" s="46"/>
      <c r="N282" s="46"/>
      <c r="O282" s="46"/>
      <c r="P282" s="46"/>
      <c r="Q282" s="56"/>
      <c r="R282" s="47"/>
      <c r="S282" s="47"/>
      <c r="T282" s="47"/>
      <c r="U282" s="47"/>
      <c r="V282" s="51"/>
      <c r="W282" s="46"/>
      <c r="X282" s="46"/>
      <c r="Y282" s="46"/>
      <c r="Z282" s="46"/>
      <c r="AA282" s="51"/>
      <c r="AB282" s="46"/>
      <c r="AC282" s="46"/>
      <c r="AD282" s="46"/>
      <c r="AE282" s="51"/>
      <c r="AF282" s="46"/>
      <c r="AG282" s="46"/>
      <c r="AH282" s="46"/>
      <c r="AI282" s="51"/>
      <c r="AJ282" s="46"/>
      <c r="AK282" s="46"/>
      <c r="AL282" s="46"/>
      <c r="AM282" s="1"/>
      <c r="AN282" s="1"/>
      <c r="AO282" s="1"/>
      <c r="AP282" s="1"/>
      <c r="AQ282" s="1"/>
      <c r="BB282" s="201" t="str">
        <f t="shared" si="68"/>
        <v/>
      </c>
      <c r="BC282" s="204" t="str">
        <f>IFERROR(IF(G282="","",IF(K282="","",IF(AND(VLOOKUP(G282,Mark,5,0)&gt;85),5,IF(AND(VLOOKUP(G282,Mark,5,0)&gt;75),4,IF(AND(VLOOKUP(G282,Mark,5,0)&gt;=65),3,0)))))+ROUNDUP(SUM(L282:P282)*15%,0),"")</f>
        <v/>
      </c>
      <c r="BD282" s="201" t="str">
        <f>IFERROR(IF(G282="","",IF(K282="","",IF(AND(VLOOKUP(G282,Mark,5,0)&gt;85),5,IF(AND(VLOOKUP(G282,Mark,5,0)&gt;75),4,IF(AND(VLOOKUP(G282,Mark,5,0)&gt;=65),3,0)))))+ROUNDUP(SUM(Q282:U282)*15%,0),"")</f>
        <v/>
      </c>
      <c r="BE282" s="201" t="str">
        <f>IFERROR(IF(G282="","",IF(K282="","",IF(AND(VLOOKUP(G282,Mark,5,0)&gt;85),5,IF(AND(VLOOKUP(G282,Mark,5,0)&gt;75),4,IF(AND(VLOOKUP(G282,Mark,5,0)&gt;=65),3,0)))))+ROUNDUP(SUM(V282:Z282)*15%,0),"")</f>
        <v/>
      </c>
      <c r="BF282" s="201" t="str">
        <f>IFERROR(IF(G282="","",IF(K282="","",IF(AND(VLOOKUP(G282,Mark,5,0)&gt;85),5,IF(AND(VLOOKUP(G282,Mark,5,0)&gt;75),4,IF(AND(VLOOKUP(G282,Mark,5,0)&gt;=65),3,0)))))+ROUNDUP(SUM(AA282:AD282)*15%,0),"")</f>
        <v/>
      </c>
      <c r="BG282" s="201" t="str">
        <f t="shared" si="69"/>
        <v/>
      </c>
      <c r="BH282" s="201" t="str">
        <f t="shared" si="70"/>
        <v/>
      </c>
    </row>
    <row r="283" spans="1:60">
      <c r="A283" s="4">
        <v>277</v>
      </c>
      <c r="B283" s="30" t="str">
        <f t="shared" si="71"/>
        <v/>
      </c>
      <c r="C283" s="37" t="str">
        <f t="shared" si="72"/>
        <v/>
      </c>
      <c r="D283" s="38" t="str">
        <f t="shared" si="73"/>
        <v/>
      </c>
      <c r="E283" s="39" t="str">
        <f t="shared" si="74"/>
        <v/>
      </c>
      <c r="F283" s="39" t="str">
        <f t="shared" si="75"/>
        <v/>
      </c>
      <c r="G283" s="40" t="str">
        <f t="shared" si="76"/>
        <v/>
      </c>
      <c r="H283" s="120" t="str">
        <f t="shared" si="77"/>
        <v/>
      </c>
      <c r="I283" s="123"/>
      <c r="J283" s="124"/>
      <c r="K283" s="129" t="str">
        <f t="shared" si="67"/>
        <v/>
      </c>
      <c r="L283" s="51"/>
      <c r="M283" s="46"/>
      <c r="N283" s="46"/>
      <c r="O283" s="46"/>
      <c r="P283" s="46"/>
      <c r="Q283" s="56"/>
      <c r="R283" s="47"/>
      <c r="S283" s="47"/>
      <c r="T283" s="47"/>
      <c r="U283" s="47"/>
      <c r="V283" s="51"/>
      <c r="W283" s="46"/>
      <c r="X283" s="46"/>
      <c r="Y283" s="46"/>
      <c r="Z283" s="46"/>
      <c r="AA283" s="51"/>
      <c r="AB283" s="46"/>
      <c r="AC283" s="46"/>
      <c r="AD283" s="46"/>
      <c r="AE283" s="51"/>
      <c r="AF283" s="46"/>
      <c r="AG283" s="46"/>
      <c r="AH283" s="46"/>
      <c r="AI283" s="51"/>
      <c r="AJ283" s="46"/>
      <c r="AK283" s="46"/>
      <c r="AL283" s="46"/>
      <c r="AM283" s="1"/>
      <c r="AN283" s="1"/>
      <c r="AO283" s="1"/>
      <c r="AP283" s="1"/>
      <c r="AQ283" s="1"/>
      <c r="BB283" s="201" t="str">
        <f t="shared" si="68"/>
        <v/>
      </c>
      <c r="BC283" s="204" t="str">
        <f>IFERROR(IF(G283="","",IF(K283="","",IF(AND(VLOOKUP(G283,Mark,5,0)&gt;85),5,IF(AND(VLOOKUP(G283,Mark,5,0)&gt;75),4,IF(AND(VLOOKUP(G283,Mark,5,0)&gt;=65),3,0)))))+ROUNDUP(SUM(L283:P283)*15%,0),"")</f>
        <v/>
      </c>
      <c r="BD283" s="201" t="str">
        <f>IFERROR(IF(G283="","",IF(K283="","",IF(AND(VLOOKUP(G283,Mark,5,0)&gt;85),5,IF(AND(VLOOKUP(G283,Mark,5,0)&gt;75),4,IF(AND(VLOOKUP(G283,Mark,5,0)&gt;=65),3,0)))))+ROUNDUP(SUM(Q283:U283)*15%,0),"")</f>
        <v/>
      </c>
      <c r="BE283" s="201" t="str">
        <f>IFERROR(IF(G283="","",IF(K283="","",IF(AND(VLOOKUP(G283,Mark,5,0)&gt;85),5,IF(AND(VLOOKUP(G283,Mark,5,0)&gt;75),4,IF(AND(VLOOKUP(G283,Mark,5,0)&gt;=65),3,0)))))+ROUNDUP(SUM(V283:Z283)*15%,0),"")</f>
        <v/>
      </c>
      <c r="BF283" s="201" t="str">
        <f>IFERROR(IF(G283="","",IF(K283="","",IF(AND(VLOOKUP(G283,Mark,5,0)&gt;85),5,IF(AND(VLOOKUP(G283,Mark,5,0)&gt;75),4,IF(AND(VLOOKUP(G283,Mark,5,0)&gt;=65),3,0)))))+ROUNDUP(SUM(AA283:AD283)*15%,0),"")</f>
        <v/>
      </c>
      <c r="BG283" s="201" t="str">
        <f t="shared" si="69"/>
        <v/>
      </c>
      <c r="BH283" s="201" t="str">
        <f t="shared" si="70"/>
        <v/>
      </c>
    </row>
    <row r="284" spans="1:60">
      <c r="A284" s="4">
        <v>278</v>
      </c>
      <c r="B284" s="30" t="str">
        <f t="shared" si="71"/>
        <v/>
      </c>
      <c r="C284" s="37" t="str">
        <f t="shared" si="72"/>
        <v/>
      </c>
      <c r="D284" s="38" t="str">
        <f t="shared" si="73"/>
        <v/>
      </c>
      <c r="E284" s="39" t="str">
        <f t="shared" si="74"/>
        <v/>
      </c>
      <c r="F284" s="39" t="str">
        <f t="shared" si="75"/>
        <v/>
      </c>
      <c r="G284" s="40" t="str">
        <f t="shared" si="76"/>
        <v/>
      </c>
      <c r="H284" s="120" t="str">
        <f t="shared" si="77"/>
        <v/>
      </c>
      <c r="I284" s="123"/>
      <c r="J284" s="124"/>
      <c r="K284" s="129" t="str">
        <f t="shared" si="67"/>
        <v/>
      </c>
      <c r="L284" s="51"/>
      <c r="M284" s="46"/>
      <c r="N284" s="46"/>
      <c r="O284" s="46"/>
      <c r="P284" s="46"/>
      <c r="Q284" s="56"/>
      <c r="R284" s="47"/>
      <c r="S284" s="47"/>
      <c r="T284" s="47"/>
      <c r="U284" s="47"/>
      <c r="V284" s="51"/>
      <c r="W284" s="46"/>
      <c r="X284" s="46"/>
      <c r="Y284" s="46"/>
      <c r="Z284" s="46"/>
      <c r="AA284" s="51"/>
      <c r="AB284" s="46"/>
      <c r="AC284" s="46"/>
      <c r="AD284" s="46"/>
      <c r="AE284" s="51"/>
      <c r="AF284" s="46"/>
      <c r="AG284" s="46"/>
      <c r="AH284" s="46"/>
      <c r="AI284" s="51"/>
      <c r="AJ284" s="46"/>
      <c r="AK284" s="46"/>
      <c r="AL284" s="46"/>
      <c r="AM284" s="1"/>
      <c r="AN284" s="1"/>
      <c r="AO284" s="1"/>
      <c r="AP284" s="1"/>
      <c r="AQ284" s="1"/>
      <c r="BB284" s="201" t="str">
        <f t="shared" si="68"/>
        <v/>
      </c>
      <c r="BC284" s="204" t="str">
        <f>IFERROR(IF(G284="","",IF(K284="","",IF(AND(VLOOKUP(G284,Mark,5,0)&gt;85),5,IF(AND(VLOOKUP(G284,Mark,5,0)&gt;75),4,IF(AND(VLOOKUP(G284,Mark,5,0)&gt;=65),3,0)))))+ROUNDUP(SUM(L284:P284)*15%,0),"")</f>
        <v/>
      </c>
      <c r="BD284" s="201" t="str">
        <f>IFERROR(IF(G284="","",IF(K284="","",IF(AND(VLOOKUP(G284,Mark,5,0)&gt;85),5,IF(AND(VLOOKUP(G284,Mark,5,0)&gt;75),4,IF(AND(VLOOKUP(G284,Mark,5,0)&gt;=65),3,0)))))+ROUNDUP(SUM(Q284:U284)*15%,0),"")</f>
        <v/>
      </c>
      <c r="BE284" s="201" t="str">
        <f>IFERROR(IF(G284="","",IF(K284="","",IF(AND(VLOOKUP(G284,Mark,5,0)&gt;85),5,IF(AND(VLOOKUP(G284,Mark,5,0)&gt;75),4,IF(AND(VLOOKUP(G284,Mark,5,0)&gt;=65),3,0)))))+ROUNDUP(SUM(V284:Z284)*15%,0),"")</f>
        <v/>
      </c>
      <c r="BF284" s="201" t="str">
        <f>IFERROR(IF(G284="","",IF(K284="","",IF(AND(VLOOKUP(G284,Mark,5,0)&gt;85),5,IF(AND(VLOOKUP(G284,Mark,5,0)&gt;75),4,IF(AND(VLOOKUP(G284,Mark,5,0)&gt;=65),3,0)))))+ROUNDUP(SUM(AA284:AD284)*15%,0),"")</f>
        <v/>
      </c>
      <c r="BG284" s="201" t="str">
        <f t="shared" si="69"/>
        <v/>
      </c>
      <c r="BH284" s="201" t="str">
        <f t="shared" si="70"/>
        <v/>
      </c>
    </row>
    <row r="285" spans="1:60">
      <c r="A285" s="4">
        <v>279</v>
      </c>
      <c r="B285" s="30" t="str">
        <f t="shared" si="71"/>
        <v/>
      </c>
      <c r="C285" s="37" t="str">
        <f t="shared" si="72"/>
        <v/>
      </c>
      <c r="D285" s="38" t="str">
        <f t="shared" si="73"/>
        <v/>
      </c>
      <c r="E285" s="39" t="str">
        <f t="shared" si="74"/>
        <v/>
      </c>
      <c r="F285" s="39" t="str">
        <f t="shared" si="75"/>
        <v/>
      </c>
      <c r="G285" s="40" t="str">
        <f t="shared" si="76"/>
        <v/>
      </c>
      <c r="H285" s="120" t="str">
        <f t="shared" si="77"/>
        <v/>
      </c>
      <c r="I285" s="123"/>
      <c r="J285" s="124"/>
      <c r="K285" s="129" t="str">
        <f t="shared" si="67"/>
        <v/>
      </c>
      <c r="L285" s="51"/>
      <c r="M285" s="46"/>
      <c r="N285" s="46"/>
      <c r="O285" s="46"/>
      <c r="P285" s="46"/>
      <c r="Q285" s="56"/>
      <c r="R285" s="47"/>
      <c r="S285" s="47"/>
      <c r="T285" s="47"/>
      <c r="U285" s="47"/>
      <c r="V285" s="51"/>
      <c r="W285" s="46"/>
      <c r="X285" s="46"/>
      <c r="Y285" s="46"/>
      <c r="Z285" s="46"/>
      <c r="AA285" s="51"/>
      <c r="AB285" s="46"/>
      <c r="AC285" s="46"/>
      <c r="AD285" s="46"/>
      <c r="AE285" s="51"/>
      <c r="AF285" s="46"/>
      <c r="AG285" s="46"/>
      <c r="AH285" s="46"/>
      <c r="AI285" s="51"/>
      <c r="AJ285" s="46"/>
      <c r="AK285" s="46"/>
      <c r="AL285" s="46"/>
      <c r="AM285" s="1"/>
      <c r="AN285" s="1"/>
      <c r="AO285" s="1"/>
      <c r="AP285" s="1"/>
      <c r="AQ285" s="1"/>
      <c r="BB285" s="201" t="str">
        <f t="shared" si="68"/>
        <v/>
      </c>
      <c r="BC285" s="204" t="str">
        <f>IFERROR(IF(G285="","",IF(K285="","",IF(AND(VLOOKUP(G285,Mark,5,0)&gt;85),5,IF(AND(VLOOKUP(G285,Mark,5,0)&gt;75),4,IF(AND(VLOOKUP(G285,Mark,5,0)&gt;=65),3,0)))))+ROUNDUP(SUM(L285:P285)*15%,0),"")</f>
        <v/>
      </c>
      <c r="BD285" s="201" t="str">
        <f>IFERROR(IF(G285="","",IF(K285="","",IF(AND(VLOOKUP(G285,Mark,5,0)&gt;85),5,IF(AND(VLOOKUP(G285,Mark,5,0)&gt;75),4,IF(AND(VLOOKUP(G285,Mark,5,0)&gt;=65),3,0)))))+ROUNDUP(SUM(Q285:U285)*15%,0),"")</f>
        <v/>
      </c>
      <c r="BE285" s="201" t="str">
        <f>IFERROR(IF(G285="","",IF(K285="","",IF(AND(VLOOKUP(G285,Mark,5,0)&gt;85),5,IF(AND(VLOOKUP(G285,Mark,5,0)&gt;75),4,IF(AND(VLOOKUP(G285,Mark,5,0)&gt;=65),3,0)))))+ROUNDUP(SUM(V285:Z285)*15%,0),"")</f>
        <v/>
      </c>
      <c r="BF285" s="201" t="str">
        <f>IFERROR(IF(G285="","",IF(K285="","",IF(AND(VLOOKUP(G285,Mark,5,0)&gt;85),5,IF(AND(VLOOKUP(G285,Mark,5,0)&gt;75),4,IF(AND(VLOOKUP(G285,Mark,5,0)&gt;=65),3,0)))))+ROUNDUP(SUM(AA285:AD285)*15%,0),"")</f>
        <v/>
      </c>
      <c r="BG285" s="201" t="str">
        <f t="shared" si="69"/>
        <v/>
      </c>
      <c r="BH285" s="201" t="str">
        <f t="shared" si="70"/>
        <v/>
      </c>
    </row>
    <row r="286" spans="1:60">
      <c r="A286" s="4">
        <v>280</v>
      </c>
      <c r="B286" s="30" t="str">
        <f t="shared" si="71"/>
        <v/>
      </c>
      <c r="C286" s="37" t="str">
        <f t="shared" si="72"/>
        <v/>
      </c>
      <c r="D286" s="38" t="str">
        <f t="shared" si="73"/>
        <v/>
      </c>
      <c r="E286" s="39" t="str">
        <f t="shared" si="74"/>
        <v/>
      </c>
      <c r="F286" s="39" t="str">
        <f t="shared" si="75"/>
        <v/>
      </c>
      <c r="G286" s="40" t="str">
        <f t="shared" si="76"/>
        <v/>
      </c>
      <c r="H286" s="120" t="str">
        <f t="shared" si="77"/>
        <v/>
      </c>
      <c r="I286" s="123"/>
      <c r="J286" s="124"/>
      <c r="K286" s="129" t="str">
        <f t="shared" si="67"/>
        <v/>
      </c>
      <c r="L286" s="51"/>
      <c r="M286" s="46"/>
      <c r="N286" s="46"/>
      <c r="O286" s="46"/>
      <c r="P286" s="46"/>
      <c r="Q286" s="56"/>
      <c r="R286" s="47"/>
      <c r="S286" s="47"/>
      <c r="T286" s="47"/>
      <c r="U286" s="47"/>
      <c r="V286" s="51"/>
      <c r="W286" s="46"/>
      <c r="X286" s="46"/>
      <c r="Y286" s="46"/>
      <c r="Z286" s="46"/>
      <c r="AA286" s="51"/>
      <c r="AB286" s="46"/>
      <c r="AC286" s="46"/>
      <c r="AD286" s="46"/>
      <c r="AE286" s="51"/>
      <c r="AF286" s="46"/>
      <c r="AG286" s="46"/>
      <c r="AH286" s="46"/>
      <c r="AI286" s="51"/>
      <c r="AJ286" s="46"/>
      <c r="AK286" s="46"/>
      <c r="AL286" s="46"/>
      <c r="AM286" s="1"/>
      <c r="AN286" s="1"/>
      <c r="AO286" s="1"/>
      <c r="AP286" s="1"/>
      <c r="AQ286" s="1"/>
      <c r="BB286" s="201" t="str">
        <f t="shared" si="68"/>
        <v/>
      </c>
      <c r="BC286" s="204" t="str">
        <f>IFERROR(IF(G286="","",IF(K286="","",IF(AND(VLOOKUP(G286,Mark,5,0)&gt;85),5,IF(AND(VLOOKUP(G286,Mark,5,0)&gt;75),4,IF(AND(VLOOKUP(G286,Mark,5,0)&gt;=65),3,0)))))+ROUNDUP(SUM(L286:P286)*15%,0),"")</f>
        <v/>
      </c>
      <c r="BD286" s="201" t="str">
        <f>IFERROR(IF(G286="","",IF(K286="","",IF(AND(VLOOKUP(G286,Mark,5,0)&gt;85),5,IF(AND(VLOOKUP(G286,Mark,5,0)&gt;75),4,IF(AND(VLOOKUP(G286,Mark,5,0)&gt;=65),3,0)))))+ROUNDUP(SUM(Q286:U286)*15%,0),"")</f>
        <v/>
      </c>
      <c r="BE286" s="201" t="str">
        <f>IFERROR(IF(G286="","",IF(K286="","",IF(AND(VLOOKUP(G286,Mark,5,0)&gt;85),5,IF(AND(VLOOKUP(G286,Mark,5,0)&gt;75),4,IF(AND(VLOOKUP(G286,Mark,5,0)&gt;=65),3,0)))))+ROUNDUP(SUM(V286:Z286)*15%,0),"")</f>
        <v/>
      </c>
      <c r="BF286" s="201" t="str">
        <f>IFERROR(IF(G286="","",IF(K286="","",IF(AND(VLOOKUP(G286,Mark,5,0)&gt;85),5,IF(AND(VLOOKUP(G286,Mark,5,0)&gt;75),4,IF(AND(VLOOKUP(G286,Mark,5,0)&gt;=65),3,0)))))+ROUNDUP(SUM(AA286:AD286)*15%,0),"")</f>
        <v/>
      </c>
      <c r="BG286" s="201" t="str">
        <f t="shared" si="69"/>
        <v/>
      </c>
      <c r="BH286" s="201" t="str">
        <f t="shared" si="70"/>
        <v/>
      </c>
    </row>
    <row r="287" spans="1:60">
      <c r="A287" s="4">
        <v>281</v>
      </c>
      <c r="B287" s="30" t="str">
        <f t="shared" si="71"/>
        <v/>
      </c>
      <c r="C287" s="37" t="str">
        <f t="shared" si="72"/>
        <v/>
      </c>
      <c r="D287" s="38" t="str">
        <f t="shared" si="73"/>
        <v/>
      </c>
      <c r="E287" s="39" t="str">
        <f t="shared" si="74"/>
        <v/>
      </c>
      <c r="F287" s="39" t="str">
        <f t="shared" si="75"/>
        <v/>
      </c>
      <c r="G287" s="40" t="str">
        <f t="shared" si="76"/>
        <v/>
      </c>
      <c r="H287" s="120" t="str">
        <f t="shared" si="77"/>
        <v/>
      </c>
      <c r="I287" s="123"/>
      <c r="J287" s="124"/>
      <c r="K287" s="129" t="str">
        <f t="shared" si="67"/>
        <v/>
      </c>
      <c r="L287" s="51"/>
      <c r="M287" s="46"/>
      <c r="N287" s="46"/>
      <c r="O287" s="46"/>
      <c r="P287" s="46"/>
      <c r="Q287" s="56"/>
      <c r="R287" s="47"/>
      <c r="S287" s="47"/>
      <c r="T287" s="47"/>
      <c r="U287" s="47"/>
      <c r="V287" s="51"/>
      <c r="W287" s="46"/>
      <c r="X287" s="46"/>
      <c r="Y287" s="46"/>
      <c r="Z287" s="46"/>
      <c r="AA287" s="51"/>
      <c r="AB287" s="46"/>
      <c r="AC287" s="46"/>
      <c r="AD287" s="46"/>
      <c r="AE287" s="51"/>
      <c r="AF287" s="46"/>
      <c r="AG287" s="46"/>
      <c r="AH287" s="46"/>
      <c r="AI287" s="51"/>
      <c r="AJ287" s="46"/>
      <c r="AK287" s="46"/>
      <c r="AL287" s="46"/>
      <c r="AM287" s="1"/>
      <c r="AN287" s="1"/>
      <c r="AO287" s="1"/>
      <c r="AP287" s="1"/>
      <c r="AQ287" s="1"/>
      <c r="BB287" s="201" t="str">
        <f t="shared" si="68"/>
        <v/>
      </c>
      <c r="BC287" s="204" t="str">
        <f>IFERROR(IF(G287="","",IF(K287="","",IF(AND(VLOOKUP(G287,Mark,5,0)&gt;85),5,IF(AND(VLOOKUP(G287,Mark,5,0)&gt;75),4,IF(AND(VLOOKUP(G287,Mark,5,0)&gt;=65),3,0)))))+ROUNDUP(SUM(L287:P287)*15%,0),"")</f>
        <v/>
      </c>
      <c r="BD287" s="201" t="str">
        <f>IFERROR(IF(G287="","",IF(K287="","",IF(AND(VLOOKUP(G287,Mark,5,0)&gt;85),5,IF(AND(VLOOKUP(G287,Mark,5,0)&gt;75),4,IF(AND(VLOOKUP(G287,Mark,5,0)&gt;=65),3,0)))))+ROUNDUP(SUM(Q287:U287)*15%,0),"")</f>
        <v/>
      </c>
      <c r="BE287" s="201" t="str">
        <f>IFERROR(IF(G287="","",IF(K287="","",IF(AND(VLOOKUP(G287,Mark,5,0)&gt;85),5,IF(AND(VLOOKUP(G287,Mark,5,0)&gt;75),4,IF(AND(VLOOKUP(G287,Mark,5,0)&gt;=65),3,0)))))+ROUNDUP(SUM(V287:Z287)*15%,0),"")</f>
        <v/>
      </c>
      <c r="BF287" s="201" t="str">
        <f>IFERROR(IF(G287="","",IF(K287="","",IF(AND(VLOOKUP(G287,Mark,5,0)&gt;85),5,IF(AND(VLOOKUP(G287,Mark,5,0)&gt;75),4,IF(AND(VLOOKUP(G287,Mark,5,0)&gt;=65),3,0)))))+ROUNDUP(SUM(AA287:AD287)*15%,0),"")</f>
        <v/>
      </c>
      <c r="BG287" s="201" t="str">
        <f t="shared" si="69"/>
        <v/>
      </c>
      <c r="BH287" s="201" t="str">
        <f t="shared" si="70"/>
        <v/>
      </c>
    </row>
    <row r="288" spans="1:60">
      <c r="A288" s="4">
        <v>282</v>
      </c>
      <c r="B288" s="30" t="str">
        <f t="shared" si="71"/>
        <v/>
      </c>
      <c r="C288" s="37" t="str">
        <f t="shared" si="72"/>
        <v/>
      </c>
      <c r="D288" s="38" t="str">
        <f t="shared" si="73"/>
        <v/>
      </c>
      <c r="E288" s="39" t="str">
        <f t="shared" si="74"/>
        <v/>
      </c>
      <c r="F288" s="39" t="str">
        <f t="shared" si="75"/>
        <v/>
      </c>
      <c r="G288" s="40" t="str">
        <f t="shared" si="76"/>
        <v/>
      </c>
      <c r="H288" s="120" t="str">
        <f t="shared" si="77"/>
        <v/>
      </c>
      <c r="I288" s="123"/>
      <c r="J288" s="124"/>
      <c r="K288" s="129" t="str">
        <f t="shared" si="67"/>
        <v/>
      </c>
      <c r="L288" s="51"/>
      <c r="M288" s="46"/>
      <c r="N288" s="46"/>
      <c r="O288" s="46"/>
      <c r="P288" s="46"/>
      <c r="Q288" s="56"/>
      <c r="R288" s="47"/>
      <c r="S288" s="47"/>
      <c r="T288" s="47"/>
      <c r="U288" s="47"/>
      <c r="V288" s="51"/>
      <c r="W288" s="46"/>
      <c r="X288" s="46"/>
      <c r="Y288" s="46"/>
      <c r="Z288" s="46"/>
      <c r="AA288" s="51"/>
      <c r="AB288" s="46"/>
      <c r="AC288" s="46"/>
      <c r="AD288" s="46"/>
      <c r="AE288" s="51"/>
      <c r="AF288" s="46"/>
      <c r="AG288" s="46"/>
      <c r="AH288" s="46"/>
      <c r="AI288" s="51"/>
      <c r="AJ288" s="46"/>
      <c r="AK288" s="46"/>
      <c r="AL288" s="46"/>
      <c r="AM288" s="1"/>
      <c r="AN288" s="1"/>
      <c r="AO288" s="1"/>
      <c r="AP288" s="1"/>
      <c r="AQ288" s="1"/>
      <c r="BB288" s="201" t="str">
        <f t="shared" si="68"/>
        <v/>
      </c>
      <c r="BC288" s="204" t="str">
        <f>IFERROR(IF(G288="","",IF(K288="","",IF(AND(VLOOKUP(G288,Mark,5,0)&gt;85),5,IF(AND(VLOOKUP(G288,Mark,5,0)&gt;75),4,IF(AND(VLOOKUP(G288,Mark,5,0)&gt;=65),3,0)))))+ROUNDUP(SUM(L288:P288)*15%,0),"")</f>
        <v/>
      </c>
      <c r="BD288" s="201" t="str">
        <f>IFERROR(IF(G288="","",IF(K288="","",IF(AND(VLOOKUP(G288,Mark,5,0)&gt;85),5,IF(AND(VLOOKUP(G288,Mark,5,0)&gt;75),4,IF(AND(VLOOKUP(G288,Mark,5,0)&gt;=65),3,0)))))+ROUNDUP(SUM(Q288:U288)*15%,0),"")</f>
        <v/>
      </c>
      <c r="BE288" s="201" t="str">
        <f>IFERROR(IF(G288="","",IF(K288="","",IF(AND(VLOOKUP(G288,Mark,5,0)&gt;85),5,IF(AND(VLOOKUP(G288,Mark,5,0)&gt;75),4,IF(AND(VLOOKUP(G288,Mark,5,0)&gt;=65),3,0)))))+ROUNDUP(SUM(V288:Z288)*15%,0),"")</f>
        <v/>
      </c>
      <c r="BF288" s="201" t="str">
        <f>IFERROR(IF(G288="","",IF(K288="","",IF(AND(VLOOKUP(G288,Mark,5,0)&gt;85),5,IF(AND(VLOOKUP(G288,Mark,5,0)&gt;75),4,IF(AND(VLOOKUP(G288,Mark,5,0)&gt;=65),3,0)))))+ROUNDUP(SUM(AA288:AD288)*15%,0),"")</f>
        <v/>
      </c>
      <c r="BG288" s="201" t="str">
        <f t="shared" si="69"/>
        <v/>
      </c>
      <c r="BH288" s="201" t="str">
        <f t="shared" si="70"/>
        <v/>
      </c>
    </row>
    <row r="289" spans="1:60">
      <c r="A289" s="4">
        <v>283</v>
      </c>
      <c r="B289" s="30" t="str">
        <f t="shared" si="71"/>
        <v/>
      </c>
      <c r="C289" s="37" t="str">
        <f t="shared" si="72"/>
        <v/>
      </c>
      <c r="D289" s="38" t="str">
        <f t="shared" si="73"/>
        <v/>
      </c>
      <c r="E289" s="39" t="str">
        <f t="shared" si="74"/>
        <v/>
      </c>
      <c r="F289" s="39" t="str">
        <f t="shared" si="75"/>
        <v/>
      </c>
      <c r="G289" s="40" t="str">
        <f t="shared" si="76"/>
        <v/>
      </c>
      <c r="H289" s="120" t="str">
        <f t="shared" si="77"/>
        <v/>
      </c>
      <c r="I289" s="123"/>
      <c r="J289" s="124"/>
      <c r="K289" s="129" t="str">
        <f t="shared" si="67"/>
        <v/>
      </c>
      <c r="L289" s="51"/>
      <c r="M289" s="46"/>
      <c r="N289" s="46"/>
      <c r="O289" s="46"/>
      <c r="P289" s="46"/>
      <c r="Q289" s="56"/>
      <c r="R289" s="47"/>
      <c r="S289" s="47"/>
      <c r="T289" s="47"/>
      <c r="U289" s="47"/>
      <c r="V289" s="51"/>
      <c r="W289" s="46"/>
      <c r="X289" s="46"/>
      <c r="Y289" s="46"/>
      <c r="Z289" s="46"/>
      <c r="AA289" s="51"/>
      <c r="AB289" s="46"/>
      <c r="AC289" s="46"/>
      <c r="AD289" s="46"/>
      <c r="AE289" s="51"/>
      <c r="AF289" s="46"/>
      <c r="AG289" s="46"/>
      <c r="AH289" s="46"/>
      <c r="AI289" s="51"/>
      <c r="AJ289" s="46"/>
      <c r="AK289" s="46"/>
      <c r="AL289" s="46"/>
      <c r="AM289" s="1"/>
      <c r="AN289" s="1"/>
      <c r="AO289" s="1"/>
      <c r="AP289" s="1"/>
      <c r="AQ289" s="1"/>
      <c r="BB289" s="201" t="str">
        <f t="shared" si="68"/>
        <v/>
      </c>
      <c r="BC289" s="204" t="str">
        <f>IFERROR(IF(G289="","",IF(K289="","",IF(AND(VLOOKUP(G289,Mark,5,0)&gt;85),5,IF(AND(VLOOKUP(G289,Mark,5,0)&gt;75),4,IF(AND(VLOOKUP(G289,Mark,5,0)&gt;=65),3,0)))))+ROUNDUP(SUM(L289:P289)*15%,0),"")</f>
        <v/>
      </c>
      <c r="BD289" s="201" t="str">
        <f>IFERROR(IF(G289="","",IF(K289="","",IF(AND(VLOOKUP(G289,Mark,5,0)&gt;85),5,IF(AND(VLOOKUP(G289,Mark,5,0)&gt;75),4,IF(AND(VLOOKUP(G289,Mark,5,0)&gt;=65),3,0)))))+ROUNDUP(SUM(Q289:U289)*15%,0),"")</f>
        <v/>
      </c>
      <c r="BE289" s="201" t="str">
        <f>IFERROR(IF(G289="","",IF(K289="","",IF(AND(VLOOKUP(G289,Mark,5,0)&gt;85),5,IF(AND(VLOOKUP(G289,Mark,5,0)&gt;75),4,IF(AND(VLOOKUP(G289,Mark,5,0)&gt;=65),3,0)))))+ROUNDUP(SUM(V289:Z289)*15%,0),"")</f>
        <v/>
      </c>
      <c r="BF289" s="201" t="str">
        <f>IFERROR(IF(G289="","",IF(K289="","",IF(AND(VLOOKUP(G289,Mark,5,0)&gt;85),5,IF(AND(VLOOKUP(G289,Mark,5,0)&gt;75),4,IF(AND(VLOOKUP(G289,Mark,5,0)&gt;=65),3,0)))))+ROUNDUP(SUM(AA289:AD289)*15%,0),"")</f>
        <v/>
      </c>
      <c r="BG289" s="201" t="str">
        <f t="shared" si="69"/>
        <v/>
      </c>
      <c r="BH289" s="201" t="str">
        <f t="shared" si="70"/>
        <v/>
      </c>
    </row>
    <row r="290" spans="1:60">
      <c r="A290" s="4">
        <v>284</v>
      </c>
      <c r="B290" s="30" t="str">
        <f t="shared" si="71"/>
        <v/>
      </c>
      <c r="C290" s="37" t="str">
        <f t="shared" si="72"/>
        <v/>
      </c>
      <c r="D290" s="38" t="str">
        <f t="shared" si="73"/>
        <v/>
      </c>
      <c r="E290" s="39" t="str">
        <f t="shared" si="74"/>
        <v/>
      </c>
      <c r="F290" s="39" t="str">
        <f t="shared" si="75"/>
        <v/>
      </c>
      <c r="G290" s="40" t="str">
        <f t="shared" si="76"/>
        <v/>
      </c>
      <c r="H290" s="120" t="str">
        <f t="shared" si="77"/>
        <v/>
      </c>
      <c r="I290" s="123"/>
      <c r="J290" s="124"/>
      <c r="K290" s="129" t="str">
        <f t="shared" si="67"/>
        <v/>
      </c>
      <c r="L290" s="51"/>
      <c r="M290" s="46"/>
      <c r="N290" s="46"/>
      <c r="O290" s="46"/>
      <c r="P290" s="46"/>
      <c r="Q290" s="56"/>
      <c r="R290" s="47"/>
      <c r="S290" s="47"/>
      <c r="T290" s="47"/>
      <c r="U290" s="47"/>
      <c r="V290" s="51"/>
      <c r="W290" s="46"/>
      <c r="X290" s="46"/>
      <c r="Y290" s="46"/>
      <c r="Z290" s="46"/>
      <c r="AA290" s="51"/>
      <c r="AB290" s="46"/>
      <c r="AC290" s="46"/>
      <c r="AD290" s="46"/>
      <c r="AE290" s="51"/>
      <c r="AF290" s="46"/>
      <c r="AG290" s="46"/>
      <c r="AH290" s="46"/>
      <c r="AI290" s="51"/>
      <c r="AJ290" s="46"/>
      <c r="AK290" s="46"/>
      <c r="AL290" s="46"/>
      <c r="AM290" s="1"/>
      <c r="AN290" s="1"/>
      <c r="AO290" s="1"/>
      <c r="AP290" s="1"/>
      <c r="AQ290" s="1"/>
      <c r="BB290" s="201" t="str">
        <f t="shared" si="68"/>
        <v/>
      </c>
      <c r="BC290" s="204" t="str">
        <f>IFERROR(IF(G290="","",IF(K290="","",IF(AND(VLOOKUP(G290,Mark,5,0)&gt;85),5,IF(AND(VLOOKUP(G290,Mark,5,0)&gt;75),4,IF(AND(VLOOKUP(G290,Mark,5,0)&gt;=65),3,0)))))+ROUNDUP(SUM(L290:P290)*15%,0),"")</f>
        <v/>
      </c>
      <c r="BD290" s="201" t="str">
        <f>IFERROR(IF(G290="","",IF(K290="","",IF(AND(VLOOKUP(G290,Mark,5,0)&gt;85),5,IF(AND(VLOOKUP(G290,Mark,5,0)&gt;75),4,IF(AND(VLOOKUP(G290,Mark,5,0)&gt;=65),3,0)))))+ROUNDUP(SUM(Q290:U290)*15%,0),"")</f>
        <v/>
      </c>
      <c r="BE290" s="201" t="str">
        <f>IFERROR(IF(G290="","",IF(K290="","",IF(AND(VLOOKUP(G290,Mark,5,0)&gt;85),5,IF(AND(VLOOKUP(G290,Mark,5,0)&gt;75),4,IF(AND(VLOOKUP(G290,Mark,5,0)&gt;=65),3,0)))))+ROUNDUP(SUM(V290:Z290)*15%,0),"")</f>
        <v/>
      </c>
      <c r="BF290" s="201" t="str">
        <f>IFERROR(IF(G290="","",IF(K290="","",IF(AND(VLOOKUP(G290,Mark,5,0)&gt;85),5,IF(AND(VLOOKUP(G290,Mark,5,0)&gt;75),4,IF(AND(VLOOKUP(G290,Mark,5,0)&gt;=65),3,0)))))+ROUNDUP(SUM(AA290:AD290)*15%,0),"")</f>
        <v/>
      </c>
      <c r="BG290" s="201" t="str">
        <f t="shared" si="69"/>
        <v/>
      </c>
      <c r="BH290" s="201" t="str">
        <f t="shared" si="70"/>
        <v/>
      </c>
    </row>
    <row r="291" spans="1:60">
      <c r="A291" s="4">
        <v>285</v>
      </c>
      <c r="B291" s="30" t="str">
        <f t="shared" si="71"/>
        <v/>
      </c>
      <c r="C291" s="37" t="str">
        <f t="shared" si="72"/>
        <v/>
      </c>
      <c r="D291" s="38" t="str">
        <f t="shared" si="73"/>
        <v/>
      </c>
      <c r="E291" s="39" t="str">
        <f t="shared" si="74"/>
        <v/>
      </c>
      <c r="F291" s="39" t="str">
        <f t="shared" si="75"/>
        <v/>
      </c>
      <c r="G291" s="40" t="str">
        <f t="shared" si="76"/>
        <v/>
      </c>
      <c r="H291" s="120" t="str">
        <f t="shared" si="77"/>
        <v/>
      </c>
      <c r="I291" s="123"/>
      <c r="J291" s="124"/>
      <c r="K291" s="129" t="str">
        <f t="shared" si="67"/>
        <v/>
      </c>
      <c r="L291" s="51"/>
      <c r="M291" s="46"/>
      <c r="N291" s="46"/>
      <c r="O291" s="46"/>
      <c r="P291" s="46"/>
      <c r="Q291" s="56"/>
      <c r="R291" s="47"/>
      <c r="S291" s="47"/>
      <c r="T291" s="47"/>
      <c r="U291" s="47"/>
      <c r="V291" s="51"/>
      <c r="W291" s="46"/>
      <c r="X291" s="46"/>
      <c r="Y291" s="46"/>
      <c r="Z291" s="46"/>
      <c r="AA291" s="51"/>
      <c r="AB291" s="46"/>
      <c r="AC291" s="46"/>
      <c r="AD291" s="46"/>
      <c r="AE291" s="51"/>
      <c r="AF291" s="46"/>
      <c r="AG291" s="46"/>
      <c r="AH291" s="46"/>
      <c r="AI291" s="51"/>
      <c r="AJ291" s="46"/>
      <c r="AK291" s="46"/>
      <c r="AL291" s="46"/>
      <c r="AM291" s="1"/>
      <c r="AN291" s="1"/>
      <c r="AO291" s="1"/>
      <c r="AP291" s="1"/>
      <c r="AQ291" s="1"/>
      <c r="BB291" s="201" t="str">
        <f t="shared" si="68"/>
        <v/>
      </c>
      <c r="BC291" s="204" t="str">
        <f>IFERROR(IF(G291="","",IF(K291="","",IF(AND(VLOOKUP(G291,Mark,5,0)&gt;85),5,IF(AND(VLOOKUP(G291,Mark,5,0)&gt;75),4,IF(AND(VLOOKUP(G291,Mark,5,0)&gt;=65),3,0)))))+ROUNDUP(SUM(L291:P291)*15%,0),"")</f>
        <v/>
      </c>
      <c r="BD291" s="201" t="str">
        <f>IFERROR(IF(G291="","",IF(K291="","",IF(AND(VLOOKUP(G291,Mark,5,0)&gt;85),5,IF(AND(VLOOKUP(G291,Mark,5,0)&gt;75),4,IF(AND(VLOOKUP(G291,Mark,5,0)&gt;=65),3,0)))))+ROUNDUP(SUM(Q291:U291)*15%,0),"")</f>
        <v/>
      </c>
      <c r="BE291" s="201" t="str">
        <f>IFERROR(IF(G291="","",IF(K291="","",IF(AND(VLOOKUP(G291,Mark,5,0)&gt;85),5,IF(AND(VLOOKUP(G291,Mark,5,0)&gt;75),4,IF(AND(VLOOKUP(G291,Mark,5,0)&gt;=65),3,0)))))+ROUNDUP(SUM(V291:Z291)*15%,0),"")</f>
        <v/>
      </c>
      <c r="BF291" s="201" t="str">
        <f>IFERROR(IF(G291="","",IF(K291="","",IF(AND(VLOOKUP(G291,Mark,5,0)&gt;85),5,IF(AND(VLOOKUP(G291,Mark,5,0)&gt;75),4,IF(AND(VLOOKUP(G291,Mark,5,0)&gt;=65),3,0)))))+ROUNDUP(SUM(AA291:AD291)*15%,0),"")</f>
        <v/>
      </c>
      <c r="BG291" s="201" t="str">
        <f t="shared" si="69"/>
        <v/>
      </c>
      <c r="BH291" s="201" t="str">
        <f t="shared" si="70"/>
        <v/>
      </c>
    </row>
    <row r="292" spans="1:60">
      <c r="A292" s="4">
        <v>286</v>
      </c>
      <c r="B292" s="30" t="str">
        <f t="shared" si="71"/>
        <v/>
      </c>
      <c r="C292" s="37" t="str">
        <f t="shared" si="72"/>
        <v/>
      </c>
      <c r="D292" s="38" t="str">
        <f t="shared" si="73"/>
        <v/>
      </c>
      <c r="E292" s="39" t="str">
        <f t="shared" si="74"/>
        <v/>
      </c>
      <c r="F292" s="39" t="str">
        <f t="shared" si="75"/>
        <v/>
      </c>
      <c r="G292" s="40" t="str">
        <f t="shared" si="76"/>
        <v/>
      </c>
      <c r="H292" s="120" t="str">
        <f t="shared" si="77"/>
        <v/>
      </c>
      <c r="I292" s="123"/>
      <c r="J292" s="124"/>
      <c r="K292" s="129" t="str">
        <f t="shared" si="67"/>
        <v/>
      </c>
      <c r="L292" s="51"/>
      <c r="M292" s="46"/>
      <c r="N292" s="46"/>
      <c r="O292" s="46"/>
      <c r="P292" s="46"/>
      <c r="Q292" s="56"/>
      <c r="R292" s="47"/>
      <c r="S292" s="47"/>
      <c r="T292" s="47"/>
      <c r="U292" s="47"/>
      <c r="V292" s="51"/>
      <c r="W292" s="46"/>
      <c r="X292" s="46"/>
      <c r="Y292" s="46"/>
      <c r="Z292" s="46"/>
      <c r="AA292" s="51"/>
      <c r="AB292" s="46"/>
      <c r="AC292" s="46"/>
      <c r="AD292" s="46"/>
      <c r="AE292" s="51"/>
      <c r="AF292" s="46"/>
      <c r="AG292" s="46"/>
      <c r="AH292" s="46"/>
      <c r="AI292" s="51"/>
      <c r="AJ292" s="46"/>
      <c r="AK292" s="46"/>
      <c r="AL292" s="46"/>
      <c r="AM292" s="1"/>
      <c r="AN292" s="1"/>
      <c r="AO292" s="1"/>
      <c r="AP292" s="1"/>
      <c r="AQ292" s="1"/>
      <c r="BB292" s="201" t="str">
        <f t="shared" si="68"/>
        <v/>
      </c>
      <c r="BC292" s="204" t="str">
        <f>IFERROR(IF(G292="","",IF(K292="","",IF(AND(VLOOKUP(G292,Mark,5,0)&gt;85),5,IF(AND(VLOOKUP(G292,Mark,5,0)&gt;75),4,IF(AND(VLOOKUP(G292,Mark,5,0)&gt;=65),3,0)))))+ROUNDUP(SUM(L292:P292)*15%,0),"")</f>
        <v/>
      </c>
      <c r="BD292" s="201" t="str">
        <f>IFERROR(IF(G292="","",IF(K292="","",IF(AND(VLOOKUP(G292,Mark,5,0)&gt;85),5,IF(AND(VLOOKUP(G292,Mark,5,0)&gt;75),4,IF(AND(VLOOKUP(G292,Mark,5,0)&gt;=65),3,0)))))+ROUNDUP(SUM(Q292:U292)*15%,0),"")</f>
        <v/>
      </c>
      <c r="BE292" s="201" t="str">
        <f>IFERROR(IF(G292="","",IF(K292="","",IF(AND(VLOOKUP(G292,Mark,5,0)&gt;85),5,IF(AND(VLOOKUP(G292,Mark,5,0)&gt;75),4,IF(AND(VLOOKUP(G292,Mark,5,0)&gt;=65),3,0)))))+ROUNDUP(SUM(V292:Z292)*15%,0),"")</f>
        <v/>
      </c>
      <c r="BF292" s="201" t="str">
        <f>IFERROR(IF(G292="","",IF(K292="","",IF(AND(VLOOKUP(G292,Mark,5,0)&gt;85),5,IF(AND(VLOOKUP(G292,Mark,5,0)&gt;75),4,IF(AND(VLOOKUP(G292,Mark,5,0)&gt;=65),3,0)))))+ROUNDUP(SUM(AA292:AD292)*15%,0),"")</f>
        <v/>
      </c>
      <c r="BG292" s="201" t="str">
        <f t="shared" si="69"/>
        <v/>
      </c>
      <c r="BH292" s="201" t="str">
        <f t="shared" si="70"/>
        <v/>
      </c>
    </row>
    <row r="293" spans="1:60">
      <c r="A293" s="4">
        <v>287</v>
      </c>
      <c r="B293" s="30" t="str">
        <f t="shared" si="71"/>
        <v/>
      </c>
      <c r="C293" s="37" t="str">
        <f t="shared" si="72"/>
        <v/>
      </c>
      <c r="D293" s="38" t="str">
        <f t="shared" si="73"/>
        <v/>
      </c>
      <c r="E293" s="39" t="str">
        <f t="shared" si="74"/>
        <v/>
      </c>
      <c r="F293" s="39" t="str">
        <f t="shared" si="75"/>
        <v/>
      </c>
      <c r="G293" s="40" t="str">
        <f t="shared" si="76"/>
        <v/>
      </c>
      <c r="H293" s="120" t="str">
        <f t="shared" si="77"/>
        <v/>
      </c>
      <c r="I293" s="123"/>
      <c r="J293" s="124"/>
      <c r="K293" s="129" t="str">
        <f t="shared" si="67"/>
        <v/>
      </c>
      <c r="L293" s="51"/>
      <c r="M293" s="46"/>
      <c r="N293" s="46"/>
      <c r="O293" s="46"/>
      <c r="P293" s="46"/>
      <c r="Q293" s="56"/>
      <c r="R293" s="47"/>
      <c r="S293" s="47"/>
      <c r="T293" s="47"/>
      <c r="U293" s="47"/>
      <c r="V293" s="51"/>
      <c r="W293" s="46"/>
      <c r="X293" s="46"/>
      <c r="Y293" s="46"/>
      <c r="Z293" s="46"/>
      <c r="AA293" s="51"/>
      <c r="AB293" s="46"/>
      <c r="AC293" s="46"/>
      <c r="AD293" s="46"/>
      <c r="AE293" s="51"/>
      <c r="AF293" s="46"/>
      <c r="AG293" s="46"/>
      <c r="AH293" s="46"/>
      <c r="AI293" s="51"/>
      <c r="AJ293" s="46"/>
      <c r="AK293" s="46"/>
      <c r="AL293" s="46"/>
      <c r="AM293" s="1"/>
      <c r="AN293" s="1"/>
      <c r="AO293" s="1"/>
      <c r="AP293" s="1"/>
      <c r="AQ293" s="1"/>
      <c r="BB293" s="201" t="str">
        <f t="shared" si="68"/>
        <v/>
      </c>
      <c r="BC293" s="204" t="str">
        <f>IFERROR(IF(G293="","",IF(K293="","",IF(AND(VLOOKUP(G293,Mark,5,0)&gt;85),5,IF(AND(VLOOKUP(G293,Mark,5,0)&gt;75),4,IF(AND(VLOOKUP(G293,Mark,5,0)&gt;=65),3,0)))))+ROUNDUP(SUM(L293:P293)*15%,0),"")</f>
        <v/>
      </c>
      <c r="BD293" s="201" t="str">
        <f>IFERROR(IF(G293="","",IF(K293="","",IF(AND(VLOOKUP(G293,Mark,5,0)&gt;85),5,IF(AND(VLOOKUP(G293,Mark,5,0)&gt;75),4,IF(AND(VLOOKUP(G293,Mark,5,0)&gt;=65),3,0)))))+ROUNDUP(SUM(Q293:U293)*15%,0),"")</f>
        <v/>
      </c>
      <c r="BE293" s="201" t="str">
        <f>IFERROR(IF(G293="","",IF(K293="","",IF(AND(VLOOKUP(G293,Mark,5,0)&gt;85),5,IF(AND(VLOOKUP(G293,Mark,5,0)&gt;75),4,IF(AND(VLOOKUP(G293,Mark,5,0)&gt;=65),3,0)))))+ROUNDUP(SUM(V293:Z293)*15%,0),"")</f>
        <v/>
      </c>
      <c r="BF293" s="201" t="str">
        <f>IFERROR(IF(G293="","",IF(K293="","",IF(AND(VLOOKUP(G293,Mark,5,0)&gt;85),5,IF(AND(VLOOKUP(G293,Mark,5,0)&gt;75),4,IF(AND(VLOOKUP(G293,Mark,5,0)&gt;=65),3,0)))))+ROUNDUP(SUM(AA293:AD293)*15%,0),"")</f>
        <v/>
      </c>
      <c r="BG293" s="201" t="str">
        <f t="shared" si="69"/>
        <v/>
      </c>
      <c r="BH293" s="201" t="str">
        <f t="shared" si="70"/>
        <v/>
      </c>
    </row>
    <row r="294" spans="1:60">
      <c r="A294" s="4">
        <v>288</v>
      </c>
      <c r="B294" s="30" t="str">
        <f t="shared" si="71"/>
        <v/>
      </c>
      <c r="C294" s="37" t="str">
        <f t="shared" si="72"/>
        <v/>
      </c>
      <c r="D294" s="38" t="str">
        <f t="shared" si="73"/>
        <v/>
      </c>
      <c r="E294" s="39" t="str">
        <f t="shared" si="74"/>
        <v/>
      </c>
      <c r="F294" s="39" t="str">
        <f t="shared" si="75"/>
        <v/>
      </c>
      <c r="G294" s="40" t="str">
        <f t="shared" si="76"/>
        <v/>
      </c>
      <c r="H294" s="120" t="str">
        <f t="shared" si="77"/>
        <v/>
      </c>
      <c r="I294" s="123"/>
      <c r="J294" s="124"/>
      <c r="K294" s="129" t="str">
        <f t="shared" si="67"/>
        <v/>
      </c>
      <c r="L294" s="51"/>
      <c r="M294" s="46"/>
      <c r="N294" s="46"/>
      <c r="O294" s="46"/>
      <c r="P294" s="46"/>
      <c r="Q294" s="56"/>
      <c r="R294" s="47"/>
      <c r="S294" s="47"/>
      <c r="T294" s="47"/>
      <c r="U294" s="47"/>
      <c r="V294" s="51"/>
      <c r="W294" s="46"/>
      <c r="X294" s="46"/>
      <c r="Y294" s="46"/>
      <c r="Z294" s="46"/>
      <c r="AA294" s="51"/>
      <c r="AB294" s="46"/>
      <c r="AC294" s="46"/>
      <c r="AD294" s="46"/>
      <c r="AE294" s="51"/>
      <c r="AF294" s="46"/>
      <c r="AG294" s="46"/>
      <c r="AH294" s="46"/>
      <c r="AI294" s="51"/>
      <c r="AJ294" s="46"/>
      <c r="AK294" s="46"/>
      <c r="AL294" s="46"/>
      <c r="AM294" s="1"/>
      <c r="AN294" s="1"/>
      <c r="AO294" s="1"/>
      <c r="AP294" s="1"/>
      <c r="AQ294" s="1"/>
      <c r="BB294" s="201" t="str">
        <f t="shared" si="68"/>
        <v/>
      </c>
      <c r="BC294" s="204" t="str">
        <f>IFERROR(IF(G294="","",IF(K294="","",IF(AND(VLOOKUP(G294,Mark,5,0)&gt;85),5,IF(AND(VLOOKUP(G294,Mark,5,0)&gt;75),4,IF(AND(VLOOKUP(G294,Mark,5,0)&gt;=65),3,0)))))+ROUNDUP(SUM(L294:P294)*15%,0),"")</f>
        <v/>
      </c>
      <c r="BD294" s="201" t="str">
        <f>IFERROR(IF(G294="","",IF(K294="","",IF(AND(VLOOKUP(G294,Mark,5,0)&gt;85),5,IF(AND(VLOOKUP(G294,Mark,5,0)&gt;75),4,IF(AND(VLOOKUP(G294,Mark,5,0)&gt;=65),3,0)))))+ROUNDUP(SUM(Q294:U294)*15%,0),"")</f>
        <v/>
      </c>
      <c r="BE294" s="201" t="str">
        <f>IFERROR(IF(G294="","",IF(K294="","",IF(AND(VLOOKUP(G294,Mark,5,0)&gt;85),5,IF(AND(VLOOKUP(G294,Mark,5,0)&gt;75),4,IF(AND(VLOOKUP(G294,Mark,5,0)&gt;=65),3,0)))))+ROUNDUP(SUM(V294:Z294)*15%,0),"")</f>
        <v/>
      </c>
      <c r="BF294" s="201" t="str">
        <f>IFERROR(IF(G294="","",IF(K294="","",IF(AND(VLOOKUP(G294,Mark,5,0)&gt;85),5,IF(AND(VLOOKUP(G294,Mark,5,0)&gt;75),4,IF(AND(VLOOKUP(G294,Mark,5,0)&gt;=65),3,0)))))+ROUNDUP(SUM(AA294:AD294)*15%,0),"")</f>
        <v/>
      </c>
      <c r="BG294" s="201" t="str">
        <f t="shared" si="69"/>
        <v/>
      </c>
      <c r="BH294" s="201" t="str">
        <f t="shared" si="70"/>
        <v/>
      </c>
    </row>
    <row r="295" spans="1:60">
      <c r="A295" s="4">
        <v>289</v>
      </c>
      <c r="B295" s="30" t="str">
        <f t="shared" si="71"/>
        <v/>
      </c>
      <c r="C295" s="37" t="str">
        <f t="shared" si="72"/>
        <v/>
      </c>
      <c r="D295" s="38" t="str">
        <f t="shared" si="73"/>
        <v/>
      </c>
      <c r="E295" s="39" t="str">
        <f t="shared" si="74"/>
        <v/>
      </c>
      <c r="F295" s="39" t="str">
        <f t="shared" si="75"/>
        <v/>
      </c>
      <c r="G295" s="40" t="str">
        <f t="shared" si="76"/>
        <v/>
      </c>
      <c r="H295" s="120" t="str">
        <f t="shared" si="77"/>
        <v/>
      </c>
      <c r="I295" s="123"/>
      <c r="J295" s="124"/>
      <c r="K295" s="129" t="str">
        <f t="shared" si="67"/>
        <v/>
      </c>
      <c r="L295" s="51"/>
      <c r="M295" s="46"/>
      <c r="N295" s="46"/>
      <c r="O295" s="46"/>
      <c r="P295" s="46"/>
      <c r="Q295" s="56"/>
      <c r="R295" s="47"/>
      <c r="S295" s="47"/>
      <c r="T295" s="47"/>
      <c r="U295" s="47"/>
      <c r="V295" s="51"/>
      <c r="W295" s="46"/>
      <c r="X295" s="46"/>
      <c r="Y295" s="46"/>
      <c r="Z295" s="46"/>
      <c r="AA295" s="51"/>
      <c r="AB295" s="46"/>
      <c r="AC295" s="46"/>
      <c r="AD295" s="46"/>
      <c r="AE295" s="51"/>
      <c r="AF295" s="46"/>
      <c r="AG295" s="46"/>
      <c r="AH295" s="46"/>
      <c r="AI295" s="51"/>
      <c r="AJ295" s="46"/>
      <c r="AK295" s="46"/>
      <c r="AL295" s="46"/>
      <c r="AM295" s="1"/>
      <c r="AN295" s="1"/>
      <c r="AO295" s="1"/>
      <c r="AP295" s="1"/>
      <c r="AQ295" s="1"/>
      <c r="BB295" s="201" t="str">
        <f t="shared" si="68"/>
        <v/>
      </c>
      <c r="BC295" s="204" t="str">
        <f>IFERROR(IF(G295="","",IF(K295="","",IF(AND(VLOOKUP(G295,Mark,5,0)&gt;85),5,IF(AND(VLOOKUP(G295,Mark,5,0)&gt;75),4,IF(AND(VLOOKUP(G295,Mark,5,0)&gt;=65),3,0)))))+ROUNDUP(SUM(L295:P295)*15%,0),"")</f>
        <v/>
      </c>
      <c r="BD295" s="201" t="str">
        <f>IFERROR(IF(G295="","",IF(K295="","",IF(AND(VLOOKUP(G295,Mark,5,0)&gt;85),5,IF(AND(VLOOKUP(G295,Mark,5,0)&gt;75),4,IF(AND(VLOOKUP(G295,Mark,5,0)&gt;=65),3,0)))))+ROUNDUP(SUM(Q295:U295)*15%,0),"")</f>
        <v/>
      </c>
      <c r="BE295" s="201" t="str">
        <f>IFERROR(IF(G295="","",IF(K295="","",IF(AND(VLOOKUP(G295,Mark,5,0)&gt;85),5,IF(AND(VLOOKUP(G295,Mark,5,0)&gt;75),4,IF(AND(VLOOKUP(G295,Mark,5,0)&gt;=65),3,0)))))+ROUNDUP(SUM(V295:Z295)*15%,0),"")</f>
        <v/>
      </c>
      <c r="BF295" s="201" t="str">
        <f>IFERROR(IF(G295="","",IF(K295="","",IF(AND(VLOOKUP(G295,Mark,5,0)&gt;85),5,IF(AND(VLOOKUP(G295,Mark,5,0)&gt;75),4,IF(AND(VLOOKUP(G295,Mark,5,0)&gt;=65),3,0)))))+ROUNDUP(SUM(AA295:AD295)*15%,0),"")</f>
        <v/>
      </c>
      <c r="BG295" s="201" t="str">
        <f t="shared" si="69"/>
        <v/>
      </c>
      <c r="BH295" s="201" t="str">
        <f t="shared" si="70"/>
        <v/>
      </c>
    </row>
    <row r="296" spans="1:60">
      <c r="A296" s="4">
        <v>290</v>
      </c>
      <c r="B296" s="30" t="str">
        <f t="shared" si="71"/>
        <v/>
      </c>
      <c r="C296" s="37" t="str">
        <f t="shared" si="72"/>
        <v/>
      </c>
      <c r="D296" s="38" t="str">
        <f t="shared" si="73"/>
        <v/>
      </c>
      <c r="E296" s="39" t="str">
        <f t="shared" si="74"/>
        <v/>
      </c>
      <c r="F296" s="39" t="str">
        <f t="shared" si="75"/>
        <v/>
      </c>
      <c r="G296" s="40" t="str">
        <f t="shared" si="76"/>
        <v/>
      </c>
      <c r="H296" s="120" t="str">
        <f t="shared" si="77"/>
        <v/>
      </c>
      <c r="I296" s="123"/>
      <c r="J296" s="124"/>
      <c r="K296" s="129" t="str">
        <f t="shared" si="67"/>
        <v/>
      </c>
      <c r="L296" s="51"/>
      <c r="M296" s="46"/>
      <c r="N296" s="46"/>
      <c r="O296" s="46"/>
      <c r="P296" s="46"/>
      <c r="Q296" s="56"/>
      <c r="R296" s="47"/>
      <c r="S296" s="47"/>
      <c r="T296" s="47"/>
      <c r="U296" s="47"/>
      <c r="V296" s="51"/>
      <c r="W296" s="46"/>
      <c r="X296" s="46"/>
      <c r="Y296" s="46"/>
      <c r="Z296" s="46"/>
      <c r="AA296" s="51"/>
      <c r="AB296" s="46"/>
      <c r="AC296" s="46"/>
      <c r="AD296" s="46"/>
      <c r="AE296" s="51"/>
      <c r="AF296" s="46"/>
      <c r="AG296" s="46"/>
      <c r="AH296" s="46"/>
      <c r="AI296" s="51"/>
      <c r="AJ296" s="46"/>
      <c r="AK296" s="46"/>
      <c r="AL296" s="46"/>
      <c r="AM296" s="1"/>
      <c r="AN296" s="1"/>
      <c r="AO296" s="1"/>
      <c r="AP296" s="1"/>
      <c r="AQ296" s="1"/>
      <c r="BB296" s="201" t="str">
        <f t="shared" si="68"/>
        <v/>
      </c>
      <c r="BC296" s="204" t="str">
        <f>IFERROR(IF(G296="","",IF(K296="","",IF(AND(VLOOKUP(G296,Mark,5,0)&gt;85),5,IF(AND(VLOOKUP(G296,Mark,5,0)&gt;75),4,IF(AND(VLOOKUP(G296,Mark,5,0)&gt;=65),3,0)))))+ROUNDUP(SUM(L296:P296)*15%,0),"")</f>
        <v/>
      </c>
      <c r="BD296" s="201" t="str">
        <f>IFERROR(IF(G296="","",IF(K296="","",IF(AND(VLOOKUP(G296,Mark,5,0)&gt;85),5,IF(AND(VLOOKUP(G296,Mark,5,0)&gt;75),4,IF(AND(VLOOKUP(G296,Mark,5,0)&gt;=65),3,0)))))+ROUNDUP(SUM(Q296:U296)*15%,0),"")</f>
        <v/>
      </c>
      <c r="BE296" s="201" t="str">
        <f>IFERROR(IF(G296="","",IF(K296="","",IF(AND(VLOOKUP(G296,Mark,5,0)&gt;85),5,IF(AND(VLOOKUP(G296,Mark,5,0)&gt;75),4,IF(AND(VLOOKUP(G296,Mark,5,0)&gt;=65),3,0)))))+ROUNDUP(SUM(V296:Z296)*15%,0),"")</f>
        <v/>
      </c>
      <c r="BF296" s="201" t="str">
        <f>IFERROR(IF(G296="","",IF(K296="","",IF(AND(VLOOKUP(G296,Mark,5,0)&gt;85),5,IF(AND(VLOOKUP(G296,Mark,5,0)&gt;75),4,IF(AND(VLOOKUP(G296,Mark,5,0)&gt;=65),3,0)))))+ROUNDUP(SUM(AA296:AD296)*15%,0),"")</f>
        <v/>
      </c>
      <c r="BG296" s="201" t="str">
        <f t="shared" si="69"/>
        <v/>
      </c>
      <c r="BH296" s="201" t="str">
        <f t="shared" si="70"/>
        <v/>
      </c>
    </row>
    <row r="297" spans="1:60">
      <c r="A297" s="4">
        <v>291</v>
      </c>
      <c r="B297" s="30" t="str">
        <f t="shared" si="71"/>
        <v/>
      </c>
      <c r="C297" s="37" t="str">
        <f t="shared" si="72"/>
        <v/>
      </c>
      <c r="D297" s="38" t="str">
        <f t="shared" si="73"/>
        <v/>
      </c>
      <c r="E297" s="39" t="str">
        <f t="shared" si="74"/>
        <v/>
      </c>
      <c r="F297" s="39" t="str">
        <f t="shared" si="75"/>
        <v/>
      </c>
      <c r="G297" s="40" t="str">
        <f t="shared" si="76"/>
        <v/>
      </c>
      <c r="H297" s="120" t="str">
        <f t="shared" si="77"/>
        <v/>
      </c>
      <c r="I297" s="123"/>
      <c r="J297" s="124"/>
      <c r="K297" s="129" t="str">
        <f t="shared" si="67"/>
        <v/>
      </c>
      <c r="L297" s="51"/>
      <c r="M297" s="46"/>
      <c r="N297" s="46"/>
      <c r="O297" s="46"/>
      <c r="P297" s="46"/>
      <c r="Q297" s="56"/>
      <c r="R297" s="47"/>
      <c r="S297" s="47"/>
      <c r="T297" s="47"/>
      <c r="U297" s="47"/>
      <c r="V297" s="51"/>
      <c r="W297" s="46"/>
      <c r="X297" s="46"/>
      <c r="Y297" s="46"/>
      <c r="Z297" s="46"/>
      <c r="AA297" s="51"/>
      <c r="AB297" s="46"/>
      <c r="AC297" s="46"/>
      <c r="AD297" s="46"/>
      <c r="AE297" s="51"/>
      <c r="AF297" s="46"/>
      <c r="AG297" s="46"/>
      <c r="AH297" s="46"/>
      <c r="AI297" s="51"/>
      <c r="AJ297" s="46"/>
      <c r="AK297" s="46"/>
      <c r="AL297" s="46"/>
      <c r="AM297" s="1"/>
      <c r="AN297" s="1"/>
      <c r="AO297" s="1"/>
      <c r="AP297" s="1"/>
      <c r="AQ297" s="1"/>
      <c r="BB297" s="201" t="str">
        <f t="shared" si="68"/>
        <v/>
      </c>
      <c r="BC297" s="204" t="str">
        <f>IFERROR(IF(G297="","",IF(K297="","",IF(AND(VLOOKUP(G297,Mark,5,0)&gt;85),5,IF(AND(VLOOKUP(G297,Mark,5,0)&gt;75),4,IF(AND(VLOOKUP(G297,Mark,5,0)&gt;=65),3,0)))))+ROUNDUP(SUM(L297:P297)*15%,0),"")</f>
        <v/>
      </c>
      <c r="BD297" s="201" t="str">
        <f>IFERROR(IF(G297="","",IF(K297="","",IF(AND(VLOOKUP(G297,Mark,5,0)&gt;85),5,IF(AND(VLOOKUP(G297,Mark,5,0)&gt;75),4,IF(AND(VLOOKUP(G297,Mark,5,0)&gt;=65),3,0)))))+ROUNDUP(SUM(Q297:U297)*15%,0),"")</f>
        <v/>
      </c>
      <c r="BE297" s="201" t="str">
        <f>IFERROR(IF(G297="","",IF(K297="","",IF(AND(VLOOKUP(G297,Mark,5,0)&gt;85),5,IF(AND(VLOOKUP(G297,Mark,5,0)&gt;75),4,IF(AND(VLOOKUP(G297,Mark,5,0)&gt;=65),3,0)))))+ROUNDUP(SUM(V297:Z297)*15%,0),"")</f>
        <v/>
      </c>
      <c r="BF297" s="201" t="str">
        <f>IFERROR(IF(G297="","",IF(K297="","",IF(AND(VLOOKUP(G297,Mark,5,0)&gt;85),5,IF(AND(VLOOKUP(G297,Mark,5,0)&gt;75),4,IF(AND(VLOOKUP(G297,Mark,5,0)&gt;=65),3,0)))))+ROUNDUP(SUM(AA297:AD297)*15%,0),"")</f>
        <v/>
      </c>
      <c r="BG297" s="201" t="str">
        <f t="shared" si="69"/>
        <v/>
      </c>
      <c r="BH297" s="201" t="str">
        <f t="shared" si="70"/>
        <v/>
      </c>
    </row>
    <row r="298" spans="1:60">
      <c r="A298" s="4">
        <v>292</v>
      </c>
      <c r="B298" s="30" t="str">
        <f t="shared" si="71"/>
        <v/>
      </c>
      <c r="C298" s="37" t="str">
        <f t="shared" si="72"/>
        <v/>
      </c>
      <c r="D298" s="38" t="str">
        <f t="shared" si="73"/>
        <v/>
      </c>
      <c r="E298" s="39" t="str">
        <f t="shared" si="74"/>
        <v/>
      </c>
      <c r="F298" s="39" t="str">
        <f t="shared" si="75"/>
        <v/>
      </c>
      <c r="G298" s="40" t="str">
        <f t="shared" si="76"/>
        <v/>
      </c>
      <c r="H298" s="120" t="str">
        <f t="shared" si="77"/>
        <v/>
      </c>
      <c r="I298" s="123"/>
      <c r="J298" s="124"/>
      <c r="K298" s="129" t="str">
        <f t="shared" si="67"/>
        <v/>
      </c>
      <c r="L298" s="51"/>
      <c r="M298" s="46"/>
      <c r="N298" s="46"/>
      <c r="O298" s="46"/>
      <c r="P298" s="46"/>
      <c r="Q298" s="56"/>
      <c r="R298" s="47"/>
      <c r="S298" s="47"/>
      <c r="T298" s="47"/>
      <c r="U298" s="47"/>
      <c r="V298" s="51"/>
      <c r="W298" s="46"/>
      <c r="X298" s="46"/>
      <c r="Y298" s="46"/>
      <c r="Z298" s="46"/>
      <c r="AA298" s="51"/>
      <c r="AB298" s="46"/>
      <c r="AC298" s="46"/>
      <c r="AD298" s="46"/>
      <c r="AE298" s="51"/>
      <c r="AF298" s="46"/>
      <c r="AG298" s="46"/>
      <c r="AH298" s="46"/>
      <c r="AI298" s="51"/>
      <c r="AJ298" s="46"/>
      <c r="AK298" s="46"/>
      <c r="AL298" s="46"/>
      <c r="AM298" s="1"/>
      <c r="AN298" s="1"/>
      <c r="AO298" s="1"/>
      <c r="AP298" s="1"/>
      <c r="AQ298" s="1"/>
      <c r="BB298" s="201" t="str">
        <f t="shared" si="68"/>
        <v/>
      </c>
      <c r="BC298" s="204" t="str">
        <f>IFERROR(IF(G298="","",IF(K298="","",IF(AND(VLOOKUP(G298,Mark,5,0)&gt;85),5,IF(AND(VLOOKUP(G298,Mark,5,0)&gt;75),4,IF(AND(VLOOKUP(G298,Mark,5,0)&gt;=65),3,0)))))+ROUNDUP(SUM(L298:P298)*15%,0),"")</f>
        <v/>
      </c>
      <c r="BD298" s="201" t="str">
        <f>IFERROR(IF(G298="","",IF(K298="","",IF(AND(VLOOKUP(G298,Mark,5,0)&gt;85),5,IF(AND(VLOOKUP(G298,Mark,5,0)&gt;75),4,IF(AND(VLOOKUP(G298,Mark,5,0)&gt;=65),3,0)))))+ROUNDUP(SUM(Q298:U298)*15%,0),"")</f>
        <v/>
      </c>
      <c r="BE298" s="201" t="str">
        <f>IFERROR(IF(G298="","",IF(K298="","",IF(AND(VLOOKUP(G298,Mark,5,0)&gt;85),5,IF(AND(VLOOKUP(G298,Mark,5,0)&gt;75),4,IF(AND(VLOOKUP(G298,Mark,5,0)&gt;=65),3,0)))))+ROUNDUP(SUM(V298:Z298)*15%,0),"")</f>
        <v/>
      </c>
      <c r="BF298" s="201" t="str">
        <f>IFERROR(IF(G298="","",IF(K298="","",IF(AND(VLOOKUP(G298,Mark,5,0)&gt;85),5,IF(AND(VLOOKUP(G298,Mark,5,0)&gt;75),4,IF(AND(VLOOKUP(G298,Mark,5,0)&gt;=65),3,0)))))+ROUNDUP(SUM(AA298:AD298)*15%,0),"")</f>
        <v/>
      </c>
      <c r="BG298" s="201" t="str">
        <f t="shared" si="69"/>
        <v/>
      </c>
      <c r="BH298" s="201" t="str">
        <f t="shared" si="70"/>
        <v/>
      </c>
    </row>
    <row r="299" spans="1:60">
      <c r="A299" s="4">
        <v>293</v>
      </c>
      <c r="B299" s="30" t="str">
        <f t="shared" si="71"/>
        <v/>
      </c>
      <c r="C299" s="37" t="str">
        <f t="shared" si="72"/>
        <v/>
      </c>
      <c r="D299" s="38" t="str">
        <f t="shared" si="73"/>
        <v/>
      </c>
      <c r="E299" s="39" t="str">
        <f t="shared" si="74"/>
        <v/>
      </c>
      <c r="F299" s="39" t="str">
        <f t="shared" si="75"/>
        <v/>
      </c>
      <c r="G299" s="40" t="str">
        <f t="shared" si="76"/>
        <v/>
      </c>
      <c r="H299" s="120" t="str">
        <f t="shared" si="77"/>
        <v/>
      </c>
      <c r="I299" s="123"/>
      <c r="J299" s="124"/>
      <c r="K299" s="129" t="str">
        <f t="shared" si="67"/>
        <v/>
      </c>
      <c r="L299" s="51"/>
      <c r="M299" s="46"/>
      <c r="N299" s="46"/>
      <c r="O299" s="46"/>
      <c r="P299" s="46"/>
      <c r="Q299" s="56"/>
      <c r="R299" s="47"/>
      <c r="S299" s="47"/>
      <c r="T299" s="47"/>
      <c r="U299" s="47"/>
      <c r="V299" s="51"/>
      <c r="W299" s="46"/>
      <c r="X299" s="46"/>
      <c r="Y299" s="46"/>
      <c r="Z299" s="46"/>
      <c r="AA299" s="51"/>
      <c r="AB299" s="46"/>
      <c r="AC299" s="46"/>
      <c r="AD299" s="46"/>
      <c r="AE299" s="51"/>
      <c r="AF299" s="46"/>
      <c r="AG299" s="46"/>
      <c r="AH299" s="46"/>
      <c r="AI299" s="51"/>
      <c r="AJ299" s="46"/>
      <c r="AK299" s="46"/>
      <c r="AL299" s="46"/>
      <c r="AM299" s="1"/>
      <c r="AN299" s="1"/>
      <c r="AO299" s="1"/>
      <c r="AP299" s="1"/>
      <c r="AQ299" s="1"/>
      <c r="BB299" s="201" t="str">
        <f t="shared" si="68"/>
        <v/>
      </c>
      <c r="BC299" s="204" t="str">
        <f>IFERROR(IF(G299="","",IF(K299="","",IF(AND(VLOOKUP(G299,Mark,5,0)&gt;85),5,IF(AND(VLOOKUP(G299,Mark,5,0)&gt;75),4,IF(AND(VLOOKUP(G299,Mark,5,0)&gt;=65),3,0)))))+ROUNDUP(SUM(L299:P299)*15%,0),"")</f>
        <v/>
      </c>
      <c r="BD299" s="201" t="str">
        <f>IFERROR(IF(G299="","",IF(K299="","",IF(AND(VLOOKUP(G299,Mark,5,0)&gt;85),5,IF(AND(VLOOKUP(G299,Mark,5,0)&gt;75),4,IF(AND(VLOOKUP(G299,Mark,5,0)&gt;=65),3,0)))))+ROUNDUP(SUM(Q299:U299)*15%,0),"")</f>
        <v/>
      </c>
      <c r="BE299" s="201" t="str">
        <f>IFERROR(IF(G299="","",IF(K299="","",IF(AND(VLOOKUP(G299,Mark,5,0)&gt;85),5,IF(AND(VLOOKUP(G299,Mark,5,0)&gt;75),4,IF(AND(VLOOKUP(G299,Mark,5,0)&gt;=65),3,0)))))+ROUNDUP(SUM(V299:Z299)*15%,0),"")</f>
        <v/>
      </c>
      <c r="BF299" s="201" t="str">
        <f>IFERROR(IF(G299="","",IF(K299="","",IF(AND(VLOOKUP(G299,Mark,5,0)&gt;85),5,IF(AND(VLOOKUP(G299,Mark,5,0)&gt;75),4,IF(AND(VLOOKUP(G299,Mark,5,0)&gt;=65),3,0)))))+ROUNDUP(SUM(AA299:AD299)*15%,0),"")</f>
        <v/>
      </c>
      <c r="BG299" s="201" t="str">
        <f t="shared" si="69"/>
        <v/>
      </c>
      <c r="BH299" s="201" t="str">
        <f t="shared" si="70"/>
        <v/>
      </c>
    </row>
    <row r="300" spans="1:60">
      <c r="A300" s="4">
        <v>294</v>
      </c>
      <c r="B300" s="30" t="str">
        <f t="shared" si="71"/>
        <v/>
      </c>
      <c r="C300" s="37" t="str">
        <f t="shared" si="72"/>
        <v/>
      </c>
      <c r="D300" s="38" t="str">
        <f t="shared" si="73"/>
        <v/>
      </c>
      <c r="E300" s="39" t="str">
        <f t="shared" si="74"/>
        <v/>
      </c>
      <c r="F300" s="39" t="str">
        <f t="shared" si="75"/>
        <v/>
      </c>
      <c r="G300" s="40" t="str">
        <f t="shared" si="76"/>
        <v/>
      </c>
      <c r="H300" s="120" t="str">
        <f t="shared" si="77"/>
        <v/>
      </c>
      <c r="I300" s="123"/>
      <c r="J300" s="124"/>
      <c r="K300" s="129" t="str">
        <f t="shared" si="67"/>
        <v/>
      </c>
      <c r="L300" s="51"/>
      <c r="M300" s="46"/>
      <c r="N300" s="46"/>
      <c r="O300" s="46"/>
      <c r="P300" s="46"/>
      <c r="Q300" s="56"/>
      <c r="R300" s="47"/>
      <c r="S300" s="47"/>
      <c r="T300" s="47"/>
      <c r="U300" s="47"/>
      <c r="V300" s="51"/>
      <c r="W300" s="46"/>
      <c r="X300" s="46"/>
      <c r="Y300" s="46"/>
      <c r="Z300" s="46"/>
      <c r="AA300" s="51"/>
      <c r="AB300" s="46"/>
      <c r="AC300" s="46"/>
      <c r="AD300" s="46"/>
      <c r="AE300" s="51"/>
      <c r="AF300" s="46"/>
      <c r="AG300" s="46"/>
      <c r="AH300" s="46"/>
      <c r="AI300" s="51"/>
      <c r="AJ300" s="46"/>
      <c r="AK300" s="46"/>
      <c r="AL300" s="46"/>
      <c r="AM300" s="1"/>
      <c r="AN300" s="1"/>
      <c r="AO300" s="1"/>
      <c r="AP300" s="1"/>
      <c r="AQ300" s="1"/>
      <c r="BB300" s="201" t="str">
        <f t="shared" si="68"/>
        <v/>
      </c>
      <c r="BC300" s="204" t="str">
        <f>IFERROR(IF(G300="","",IF(K300="","",IF(AND(VLOOKUP(G300,Mark,5,0)&gt;85),5,IF(AND(VLOOKUP(G300,Mark,5,0)&gt;75),4,IF(AND(VLOOKUP(G300,Mark,5,0)&gt;=65),3,0)))))+ROUNDUP(SUM(L300:P300)*15%,0),"")</f>
        <v/>
      </c>
      <c r="BD300" s="201" t="str">
        <f>IFERROR(IF(G300="","",IF(K300="","",IF(AND(VLOOKUP(G300,Mark,5,0)&gt;85),5,IF(AND(VLOOKUP(G300,Mark,5,0)&gt;75),4,IF(AND(VLOOKUP(G300,Mark,5,0)&gt;=65),3,0)))))+ROUNDUP(SUM(Q300:U300)*15%,0),"")</f>
        <v/>
      </c>
      <c r="BE300" s="201" t="str">
        <f>IFERROR(IF(G300="","",IF(K300="","",IF(AND(VLOOKUP(G300,Mark,5,0)&gt;85),5,IF(AND(VLOOKUP(G300,Mark,5,0)&gt;75),4,IF(AND(VLOOKUP(G300,Mark,5,0)&gt;=65),3,0)))))+ROUNDUP(SUM(V300:Z300)*15%,0),"")</f>
        <v/>
      </c>
      <c r="BF300" s="201" t="str">
        <f>IFERROR(IF(G300="","",IF(K300="","",IF(AND(VLOOKUP(G300,Mark,5,0)&gt;85),5,IF(AND(VLOOKUP(G300,Mark,5,0)&gt;75),4,IF(AND(VLOOKUP(G300,Mark,5,0)&gt;=65),3,0)))))+ROUNDUP(SUM(AA300:AD300)*15%,0),"")</f>
        <v/>
      </c>
      <c r="BG300" s="201" t="str">
        <f t="shared" si="69"/>
        <v/>
      </c>
      <c r="BH300" s="201" t="str">
        <f t="shared" si="70"/>
        <v/>
      </c>
    </row>
    <row r="301" spans="1:60">
      <c r="A301" s="4">
        <v>295</v>
      </c>
      <c r="B301" s="30" t="str">
        <f t="shared" si="71"/>
        <v/>
      </c>
      <c r="C301" s="37" t="str">
        <f t="shared" si="72"/>
        <v/>
      </c>
      <c r="D301" s="38" t="str">
        <f t="shared" si="73"/>
        <v/>
      </c>
      <c r="E301" s="39" t="str">
        <f t="shared" si="74"/>
        <v/>
      </c>
      <c r="F301" s="39" t="str">
        <f t="shared" si="75"/>
        <v/>
      </c>
      <c r="G301" s="40" t="str">
        <f t="shared" si="76"/>
        <v/>
      </c>
      <c r="H301" s="120" t="str">
        <f t="shared" si="77"/>
        <v/>
      </c>
      <c r="I301" s="123"/>
      <c r="J301" s="124"/>
      <c r="K301" s="129" t="str">
        <f t="shared" si="67"/>
        <v/>
      </c>
      <c r="L301" s="51"/>
      <c r="M301" s="46"/>
      <c r="N301" s="46"/>
      <c r="O301" s="46"/>
      <c r="P301" s="46"/>
      <c r="Q301" s="56"/>
      <c r="R301" s="47"/>
      <c r="S301" s="47"/>
      <c r="T301" s="47"/>
      <c r="U301" s="47"/>
      <c r="V301" s="51"/>
      <c r="W301" s="46"/>
      <c r="X301" s="46"/>
      <c r="Y301" s="46"/>
      <c r="Z301" s="46"/>
      <c r="AA301" s="51"/>
      <c r="AB301" s="46"/>
      <c r="AC301" s="46"/>
      <c r="AD301" s="46"/>
      <c r="AE301" s="51"/>
      <c r="AF301" s="46"/>
      <c r="AG301" s="46"/>
      <c r="AH301" s="46"/>
      <c r="AI301" s="51"/>
      <c r="AJ301" s="46"/>
      <c r="AK301" s="46"/>
      <c r="AL301" s="46"/>
      <c r="AM301" s="1"/>
      <c r="AN301" s="1"/>
      <c r="AO301" s="1"/>
      <c r="AP301" s="1"/>
      <c r="AQ301" s="1"/>
      <c r="BB301" s="201" t="str">
        <f t="shared" si="68"/>
        <v/>
      </c>
      <c r="BC301" s="204" t="str">
        <f>IFERROR(IF(G301="","",IF(K301="","",IF(AND(VLOOKUP(G301,Mark,5,0)&gt;85),5,IF(AND(VLOOKUP(G301,Mark,5,0)&gt;75),4,IF(AND(VLOOKUP(G301,Mark,5,0)&gt;=65),3,0)))))+ROUNDUP(SUM(L301:P301)*15%,0),"")</f>
        <v/>
      </c>
      <c r="BD301" s="201" t="str">
        <f>IFERROR(IF(G301="","",IF(K301="","",IF(AND(VLOOKUP(G301,Mark,5,0)&gt;85),5,IF(AND(VLOOKUP(G301,Mark,5,0)&gt;75),4,IF(AND(VLOOKUP(G301,Mark,5,0)&gt;=65),3,0)))))+ROUNDUP(SUM(Q301:U301)*15%,0),"")</f>
        <v/>
      </c>
      <c r="BE301" s="201" t="str">
        <f>IFERROR(IF(G301="","",IF(K301="","",IF(AND(VLOOKUP(G301,Mark,5,0)&gt;85),5,IF(AND(VLOOKUP(G301,Mark,5,0)&gt;75),4,IF(AND(VLOOKUP(G301,Mark,5,0)&gt;=65),3,0)))))+ROUNDUP(SUM(V301:Z301)*15%,0),"")</f>
        <v/>
      </c>
      <c r="BF301" s="201" t="str">
        <f>IFERROR(IF(G301="","",IF(K301="","",IF(AND(VLOOKUP(G301,Mark,5,0)&gt;85),5,IF(AND(VLOOKUP(G301,Mark,5,0)&gt;75),4,IF(AND(VLOOKUP(G301,Mark,5,0)&gt;=65),3,0)))))+ROUNDUP(SUM(AA301:AD301)*15%,0),"")</f>
        <v/>
      </c>
      <c r="BG301" s="201" t="str">
        <f t="shared" si="69"/>
        <v/>
      </c>
      <c r="BH301" s="201" t="str">
        <f t="shared" si="70"/>
        <v/>
      </c>
    </row>
    <row r="302" spans="1:60">
      <c r="A302" s="4">
        <v>296</v>
      </c>
      <c r="B302" s="30" t="str">
        <f t="shared" si="71"/>
        <v/>
      </c>
      <c r="C302" s="37" t="str">
        <f t="shared" si="72"/>
        <v/>
      </c>
      <c r="D302" s="38" t="str">
        <f t="shared" si="73"/>
        <v/>
      </c>
      <c r="E302" s="39" t="str">
        <f t="shared" si="74"/>
        <v/>
      </c>
      <c r="F302" s="39" t="str">
        <f t="shared" si="75"/>
        <v/>
      </c>
      <c r="G302" s="40" t="str">
        <f t="shared" si="76"/>
        <v/>
      </c>
      <c r="H302" s="120" t="str">
        <f t="shared" si="77"/>
        <v/>
      </c>
      <c r="I302" s="123"/>
      <c r="J302" s="124"/>
      <c r="K302" s="129" t="str">
        <f t="shared" si="67"/>
        <v/>
      </c>
      <c r="L302" s="51"/>
      <c r="M302" s="46"/>
      <c r="N302" s="46"/>
      <c r="O302" s="46"/>
      <c r="P302" s="46"/>
      <c r="Q302" s="56"/>
      <c r="R302" s="47"/>
      <c r="S302" s="47"/>
      <c r="T302" s="47"/>
      <c r="U302" s="47"/>
      <c r="V302" s="51"/>
      <c r="W302" s="46"/>
      <c r="X302" s="46"/>
      <c r="Y302" s="46"/>
      <c r="Z302" s="46"/>
      <c r="AA302" s="51"/>
      <c r="AB302" s="46"/>
      <c r="AC302" s="46"/>
      <c r="AD302" s="46"/>
      <c r="AE302" s="51"/>
      <c r="AF302" s="46"/>
      <c r="AG302" s="46"/>
      <c r="AH302" s="46"/>
      <c r="AI302" s="51"/>
      <c r="AJ302" s="46"/>
      <c r="AK302" s="46"/>
      <c r="AL302" s="46"/>
      <c r="AM302" s="1"/>
      <c r="AN302" s="1"/>
      <c r="AO302" s="1"/>
      <c r="AP302" s="1"/>
      <c r="AQ302" s="1"/>
      <c r="BB302" s="201" t="str">
        <f t="shared" si="68"/>
        <v/>
      </c>
      <c r="BC302" s="204" t="str">
        <f>IFERROR(IF(G302="","",IF(K302="","",IF(AND(VLOOKUP(G302,Mark,5,0)&gt;85),5,IF(AND(VLOOKUP(G302,Mark,5,0)&gt;75),4,IF(AND(VLOOKUP(G302,Mark,5,0)&gt;=65),3,0)))))+ROUNDUP(SUM(L302:P302)*15%,0),"")</f>
        <v/>
      </c>
      <c r="BD302" s="201" t="str">
        <f>IFERROR(IF(G302="","",IF(K302="","",IF(AND(VLOOKUP(G302,Mark,5,0)&gt;85),5,IF(AND(VLOOKUP(G302,Mark,5,0)&gt;75),4,IF(AND(VLOOKUP(G302,Mark,5,0)&gt;=65),3,0)))))+ROUNDUP(SUM(Q302:U302)*15%,0),"")</f>
        <v/>
      </c>
      <c r="BE302" s="201" t="str">
        <f>IFERROR(IF(G302="","",IF(K302="","",IF(AND(VLOOKUP(G302,Mark,5,0)&gt;85),5,IF(AND(VLOOKUP(G302,Mark,5,0)&gt;75),4,IF(AND(VLOOKUP(G302,Mark,5,0)&gt;=65),3,0)))))+ROUNDUP(SUM(V302:Z302)*15%,0),"")</f>
        <v/>
      </c>
      <c r="BF302" s="201" t="str">
        <f>IFERROR(IF(G302="","",IF(K302="","",IF(AND(VLOOKUP(G302,Mark,5,0)&gt;85),5,IF(AND(VLOOKUP(G302,Mark,5,0)&gt;75),4,IF(AND(VLOOKUP(G302,Mark,5,0)&gt;=65),3,0)))))+ROUNDUP(SUM(AA302:AD302)*15%,0),"")</f>
        <v/>
      </c>
      <c r="BG302" s="201" t="str">
        <f t="shared" si="69"/>
        <v/>
      </c>
      <c r="BH302" s="201" t="str">
        <f t="shared" si="70"/>
        <v/>
      </c>
    </row>
    <row r="303" spans="1:60">
      <c r="A303" s="4">
        <v>297</v>
      </c>
      <c r="B303" s="30" t="str">
        <f t="shared" si="71"/>
        <v/>
      </c>
      <c r="C303" s="37" t="str">
        <f t="shared" si="72"/>
        <v/>
      </c>
      <c r="D303" s="38" t="str">
        <f t="shared" si="73"/>
        <v/>
      </c>
      <c r="E303" s="39" t="str">
        <f t="shared" si="74"/>
        <v/>
      </c>
      <c r="F303" s="39" t="str">
        <f t="shared" si="75"/>
        <v/>
      </c>
      <c r="G303" s="40" t="str">
        <f t="shared" si="76"/>
        <v/>
      </c>
      <c r="H303" s="120" t="str">
        <f t="shared" si="77"/>
        <v/>
      </c>
      <c r="I303" s="123"/>
      <c r="J303" s="124"/>
      <c r="K303" s="129" t="str">
        <f t="shared" si="67"/>
        <v/>
      </c>
      <c r="L303" s="51"/>
      <c r="M303" s="46"/>
      <c r="N303" s="46"/>
      <c r="O303" s="46"/>
      <c r="P303" s="46"/>
      <c r="Q303" s="56"/>
      <c r="R303" s="47"/>
      <c r="S303" s="47"/>
      <c r="T303" s="47"/>
      <c r="U303" s="47"/>
      <c r="V303" s="51"/>
      <c r="W303" s="46"/>
      <c r="X303" s="46"/>
      <c r="Y303" s="46"/>
      <c r="Z303" s="46"/>
      <c r="AA303" s="51"/>
      <c r="AB303" s="46"/>
      <c r="AC303" s="46"/>
      <c r="AD303" s="46"/>
      <c r="AE303" s="51"/>
      <c r="AF303" s="46"/>
      <c r="AG303" s="46"/>
      <c r="AH303" s="46"/>
      <c r="AI303" s="51"/>
      <c r="AJ303" s="46"/>
      <c r="AK303" s="46"/>
      <c r="AL303" s="46"/>
      <c r="AM303" s="1"/>
      <c r="AN303" s="1"/>
      <c r="AO303" s="1"/>
      <c r="AP303" s="1"/>
      <c r="AQ303" s="1"/>
      <c r="BB303" s="201" t="str">
        <f t="shared" si="68"/>
        <v/>
      </c>
      <c r="BC303" s="204" t="str">
        <f>IFERROR(IF(G303="","",IF(K303="","",IF(AND(VLOOKUP(G303,Mark,5,0)&gt;85),5,IF(AND(VLOOKUP(G303,Mark,5,0)&gt;75),4,IF(AND(VLOOKUP(G303,Mark,5,0)&gt;=65),3,0)))))+ROUNDUP(SUM(L303:P303)*15%,0),"")</f>
        <v/>
      </c>
      <c r="BD303" s="201" t="str">
        <f>IFERROR(IF(G303="","",IF(K303="","",IF(AND(VLOOKUP(G303,Mark,5,0)&gt;85),5,IF(AND(VLOOKUP(G303,Mark,5,0)&gt;75),4,IF(AND(VLOOKUP(G303,Mark,5,0)&gt;=65),3,0)))))+ROUNDUP(SUM(Q303:U303)*15%,0),"")</f>
        <v/>
      </c>
      <c r="BE303" s="201" t="str">
        <f>IFERROR(IF(G303="","",IF(K303="","",IF(AND(VLOOKUP(G303,Mark,5,0)&gt;85),5,IF(AND(VLOOKUP(G303,Mark,5,0)&gt;75),4,IF(AND(VLOOKUP(G303,Mark,5,0)&gt;=65),3,0)))))+ROUNDUP(SUM(V303:Z303)*15%,0),"")</f>
        <v/>
      </c>
      <c r="BF303" s="201" t="str">
        <f>IFERROR(IF(G303="","",IF(K303="","",IF(AND(VLOOKUP(G303,Mark,5,0)&gt;85),5,IF(AND(VLOOKUP(G303,Mark,5,0)&gt;75),4,IF(AND(VLOOKUP(G303,Mark,5,0)&gt;=65),3,0)))))+ROUNDUP(SUM(AA303:AD303)*15%,0),"")</f>
        <v/>
      </c>
      <c r="BG303" s="201" t="str">
        <f t="shared" si="69"/>
        <v/>
      </c>
      <c r="BH303" s="201" t="str">
        <f t="shared" si="70"/>
        <v/>
      </c>
    </row>
    <row r="304" spans="1:60">
      <c r="A304" s="4">
        <v>298</v>
      </c>
      <c r="B304" s="30" t="str">
        <f t="shared" si="71"/>
        <v/>
      </c>
      <c r="C304" s="37" t="str">
        <f t="shared" si="72"/>
        <v/>
      </c>
      <c r="D304" s="38" t="str">
        <f t="shared" si="73"/>
        <v/>
      </c>
      <c r="E304" s="39" t="str">
        <f t="shared" si="74"/>
        <v/>
      </c>
      <c r="F304" s="39" t="str">
        <f t="shared" si="75"/>
        <v/>
      </c>
      <c r="G304" s="40" t="str">
        <f t="shared" si="76"/>
        <v/>
      </c>
      <c r="H304" s="120" t="str">
        <f t="shared" si="77"/>
        <v/>
      </c>
      <c r="I304" s="123"/>
      <c r="J304" s="124"/>
      <c r="K304" s="129" t="str">
        <f t="shared" si="67"/>
        <v/>
      </c>
      <c r="L304" s="51"/>
      <c r="M304" s="46"/>
      <c r="N304" s="46"/>
      <c r="O304" s="46"/>
      <c r="P304" s="46"/>
      <c r="Q304" s="56"/>
      <c r="R304" s="47"/>
      <c r="S304" s="47"/>
      <c r="T304" s="47"/>
      <c r="U304" s="47"/>
      <c r="V304" s="51"/>
      <c r="W304" s="46"/>
      <c r="X304" s="46"/>
      <c r="Y304" s="46"/>
      <c r="Z304" s="46"/>
      <c r="AA304" s="51"/>
      <c r="AB304" s="46"/>
      <c r="AC304" s="46"/>
      <c r="AD304" s="46"/>
      <c r="AE304" s="51"/>
      <c r="AF304" s="46"/>
      <c r="AG304" s="46"/>
      <c r="AH304" s="46"/>
      <c r="AI304" s="51"/>
      <c r="AJ304" s="46"/>
      <c r="AK304" s="46"/>
      <c r="AL304" s="46"/>
      <c r="AM304" s="1"/>
      <c r="AN304" s="1"/>
      <c r="AO304" s="1"/>
      <c r="AP304" s="1"/>
      <c r="AQ304" s="1"/>
      <c r="BB304" s="201" t="str">
        <f t="shared" si="68"/>
        <v/>
      </c>
      <c r="BC304" s="204" t="str">
        <f>IFERROR(IF(G304="","",IF(K304="","",IF(AND(VLOOKUP(G304,Mark,5,0)&gt;85),5,IF(AND(VLOOKUP(G304,Mark,5,0)&gt;75),4,IF(AND(VLOOKUP(G304,Mark,5,0)&gt;=65),3,0)))))+ROUNDUP(SUM(L304:P304)*15%,0),"")</f>
        <v/>
      </c>
      <c r="BD304" s="201" t="str">
        <f>IFERROR(IF(G304="","",IF(K304="","",IF(AND(VLOOKUP(G304,Mark,5,0)&gt;85),5,IF(AND(VLOOKUP(G304,Mark,5,0)&gt;75),4,IF(AND(VLOOKUP(G304,Mark,5,0)&gt;=65),3,0)))))+ROUNDUP(SUM(Q304:U304)*15%,0),"")</f>
        <v/>
      </c>
      <c r="BE304" s="201" t="str">
        <f>IFERROR(IF(G304="","",IF(K304="","",IF(AND(VLOOKUP(G304,Mark,5,0)&gt;85),5,IF(AND(VLOOKUP(G304,Mark,5,0)&gt;75),4,IF(AND(VLOOKUP(G304,Mark,5,0)&gt;=65),3,0)))))+ROUNDUP(SUM(V304:Z304)*15%,0),"")</f>
        <v/>
      </c>
      <c r="BF304" s="201" t="str">
        <f>IFERROR(IF(G304="","",IF(K304="","",IF(AND(VLOOKUP(G304,Mark,5,0)&gt;85),5,IF(AND(VLOOKUP(G304,Mark,5,0)&gt;75),4,IF(AND(VLOOKUP(G304,Mark,5,0)&gt;=65),3,0)))))+ROUNDUP(SUM(AA304:AD304)*15%,0),"")</f>
        <v/>
      </c>
      <c r="BG304" s="201" t="str">
        <f t="shared" si="69"/>
        <v/>
      </c>
      <c r="BH304" s="201" t="str">
        <f t="shared" si="70"/>
        <v/>
      </c>
    </row>
    <row r="305" spans="1:60">
      <c r="A305" s="4">
        <v>299</v>
      </c>
      <c r="B305" s="30" t="str">
        <f t="shared" si="71"/>
        <v/>
      </c>
      <c r="C305" s="37" t="str">
        <f t="shared" si="72"/>
        <v/>
      </c>
      <c r="D305" s="38" t="str">
        <f t="shared" si="73"/>
        <v/>
      </c>
      <c r="E305" s="39" t="str">
        <f t="shared" si="74"/>
        <v/>
      </c>
      <c r="F305" s="39" t="str">
        <f t="shared" si="75"/>
        <v/>
      </c>
      <c r="G305" s="40" t="str">
        <f t="shared" si="76"/>
        <v/>
      </c>
      <c r="H305" s="120" t="str">
        <f t="shared" si="77"/>
        <v/>
      </c>
      <c r="I305" s="123"/>
      <c r="J305" s="124"/>
      <c r="K305" s="129" t="str">
        <f t="shared" si="67"/>
        <v/>
      </c>
      <c r="L305" s="51"/>
      <c r="M305" s="46"/>
      <c r="N305" s="46"/>
      <c r="O305" s="46"/>
      <c r="P305" s="46"/>
      <c r="Q305" s="56"/>
      <c r="R305" s="47"/>
      <c r="S305" s="47"/>
      <c r="T305" s="47"/>
      <c r="U305" s="47"/>
      <c r="V305" s="51"/>
      <c r="W305" s="46"/>
      <c r="X305" s="46"/>
      <c r="Y305" s="46"/>
      <c r="Z305" s="46"/>
      <c r="AA305" s="51"/>
      <c r="AB305" s="46"/>
      <c r="AC305" s="46"/>
      <c r="AD305" s="46"/>
      <c r="AE305" s="51"/>
      <c r="AF305" s="46"/>
      <c r="AG305" s="46"/>
      <c r="AH305" s="46"/>
      <c r="AI305" s="51"/>
      <c r="AJ305" s="46"/>
      <c r="AK305" s="46"/>
      <c r="AL305" s="46"/>
      <c r="AM305" s="1"/>
      <c r="AN305" s="1"/>
      <c r="AO305" s="1"/>
      <c r="AP305" s="1"/>
      <c r="AQ305" s="1"/>
      <c r="BB305" s="201" t="str">
        <f t="shared" si="68"/>
        <v/>
      </c>
      <c r="BC305" s="204" t="str">
        <f>IFERROR(IF(G305="","",IF(K305="","",IF(AND(VLOOKUP(G305,Mark,5,0)&gt;85),5,IF(AND(VLOOKUP(G305,Mark,5,0)&gt;75),4,IF(AND(VLOOKUP(G305,Mark,5,0)&gt;=65),3,0)))))+ROUNDUP(SUM(L305:P305)*15%,0),"")</f>
        <v/>
      </c>
      <c r="BD305" s="201" t="str">
        <f>IFERROR(IF(G305="","",IF(K305="","",IF(AND(VLOOKUP(G305,Mark,5,0)&gt;85),5,IF(AND(VLOOKUP(G305,Mark,5,0)&gt;75),4,IF(AND(VLOOKUP(G305,Mark,5,0)&gt;=65),3,0)))))+ROUNDUP(SUM(Q305:U305)*15%,0),"")</f>
        <v/>
      </c>
      <c r="BE305" s="201" t="str">
        <f>IFERROR(IF(G305="","",IF(K305="","",IF(AND(VLOOKUP(G305,Mark,5,0)&gt;85),5,IF(AND(VLOOKUP(G305,Mark,5,0)&gt;75),4,IF(AND(VLOOKUP(G305,Mark,5,0)&gt;=65),3,0)))))+ROUNDUP(SUM(V305:Z305)*15%,0),"")</f>
        <v/>
      </c>
      <c r="BF305" s="201" t="str">
        <f>IFERROR(IF(G305="","",IF(K305="","",IF(AND(VLOOKUP(G305,Mark,5,0)&gt;85),5,IF(AND(VLOOKUP(G305,Mark,5,0)&gt;75),4,IF(AND(VLOOKUP(G305,Mark,5,0)&gt;=65),3,0)))))+ROUNDUP(SUM(AA305:AD305)*15%,0),"")</f>
        <v/>
      </c>
      <c r="BG305" s="201" t="str">
        <f t="shared" si="69"/>
        <v/>
      </c>
      <c r="BH305" s="201" t="str">
        <f t="shared" si="70"/>
        <v/>
      </c>
    </row>
    <row r="306" spans="1:60">
      <c r="A306" s="4">
        <v>300</v>
      </c>
      <c r="B306" s="30" t="str">
        <f t="shared" si="71"/>
        <v/>
      </c>
      <c r="C306" s="37" t="str">
        <f t="shared" si="72"/>
        <v/>
      </c>
      <c r="D306" s="38" t="str">
        <f t="shared" si="73"/>
        <v/>
      </c>
      <c r="E306" s="39" t="str">
        <f t="shared" si="74"/>
        <v/>
      </c>
      <c r="F306" s="39" t="str">
        <f t="shared" si="75"/>
        <v/>
      </c>
      <c r="G306" s="40" t="str">
        <f t="shared" si="76"/>
        <v/>
      </c>
      <c r="H306" s="120" t="str">
        <f t="shared" si="77"/>
        <v/>
      </c>
      <c r="I306" s="123"/>
      <c r="J306" s="124"/>
      <c r="K306" s="129" t="str">
        <f t="shared" si="67"/>
        <v/>
      </c>
      <c r="L306" s="51"/>
      <c r="M306" s="46"/>
      <c r="N306" s="46"/>
      <c r="O306" s="46"/>
      <c r="P306" s="46"/>
      <c r="Q306" s="56"/>
      <c r="R306" s="47"/>
      <c r="S306" s="47"/>
      <c r="T306" s="47"/>
      <c r="U306" s="47"/>
      <c r="V306" s="51"/>
      <c r="W306" s="46"/>
      <c r="X306" s="46"/>
      <c r="Y306" s="46"/>
      <c r="Z306" s="46"/>
      <c r="AA306" s="51"/>
      <c r="AB306" s="46"/>
      <c r="AC306" s="46"/>
      <c r="AD306" s="46"/>
      <c r="AE306" s="51"/>
      <c r="AF306" s="46"/>
      <c r="AG306" s="46"/>
      <c r="AH306" s="46"/>
      <c r="AI306" s="51"/>
      <c r="AJ306" s="46"/>
      <c r="AK306" s="46"/>
      <c r="AL306" s="46"/>
      <c r="AM306" s="1"/>
      <c r="AN306" s="1"/>
      <c r="AO306" s="1"/>
      <c r="AP306" s="1"/>
      <c r="AQ306" s="1"/>
      <c r="BB306" s="201" t="str">
        <f t="shared" si="68"/>
        <v/>
      </c>
      <c r="BC306" s="204" t="str">
        <f>IFERROR(IF(G306="","",IF(K306="","",IF(AND(VLOOKUP(G306,Mark,5,0)&gt;85),5,IF(AND(VLOOKUP(G306,Mark,5,0)&gt;75),4,IF(AND(VLOOKUP(G306,Mark,5,0)&gt;=65),3,0)))))+ROUNDUP(SUM(L306:P306)*15%,0),"")</f>
        <v/>
      </c>
      <c r="BD306" s="201" t="str">
        <f>IFERROR(IF(G306="","",IF(K306="","",IF(AND(VLOOKUP(G306,Mark,5,0)&gt;85),5,IF(AND(VLOOKUP(G306,Mark,5,0)&gt;75),4,IF(AND(VLOOKUP(G306,Mark,5,0)&gt;=65),3,0)))))+ROUNDUP(SUM(Q306:U306)*15%,0),"")</f>
        <v/>
      </c>
      <c r="BE306" s="201" t="str">
        <f>IFERROR(IF(G306="","",IF(K306="","",IF(AND(VLOOKUP(G306,Mark,5,0)&gt;85),5,IF(AND(VLOOKUP(G306,Mark,5,0)&gt;75),4,IF(AND(VLOOKUP(G306,Mark,5,0)&gt;=65),3,0)))))+ROUNDUP(SUM(V306:Z306)*15%,0),"")</f>
        <v/>
      </c>
      <c r="BF306" s="201" t="str">
        <f>IFERROR(IF(G306="","",IF(K306="","",IF(AND(VLOOKUP(G306,Mark,5,0)&gt;85),5,IF(AND(VLOOKUP(G306,Mark,5,0)&gt;75),4,IF(AND(VLOOKUP(G306,Mark,5,0)&gt;=65),3,0)))))+ROUNDUP(SUM(AA306:AD306)*15%,0),"")</f>
        <v/>
      </c>
      <c r="BG306" s="201" t="str">
        <f t="shared" si="69"/>
        <v/>
      </c>
      <c r="BH306" s="201" t="str">
        <f t="shared" si="70"/>
        <v/>
      </c>
    </row>
    <row r="307" spans="1:60">
      <c r="A307" s="4">
        <v>301</v>
      </c>
      <c r="B307" s="30" t="str">
        <f t="shared" si="71"/>
        <v/>
      </c>
      <c r="C307" s="37" t="str">
        <f t="shared" si="72"/>
        <v/>
      </c>
      <c r="D307" s="38" t="str">
        <f t="shared" si="73"/>
        <v/>
      </c>
      <c r="E307" s="39" t="str">
        <f t="shared" si="74"/>
        <v/>
      </c>
      <c r="F307" s="39" t="str">
        <f t="shared" si="75"/>
        <v/>
      </c>
      <c r="G307" s="40" t="str">
        <f t="shared" si="76"/>
        <v/>
      </c>
      <c r="H307" s="120" t="str">
        <f t="shared" si="77"/>
        <v/>
      </c>
      <c r="I307" s="123"/>
      <c r="J307" s="124"/>
      <c r="K307" s="129" t="str">
        <f t="shared" si="67"/>
        <v/>
      </c>
      <c r="L307" s="51"/>
      <c r="M307" s="46"/>
      <c r="N307" s="46"/>
      <c r="O307" s="46"/>
      <c r="P307" s="46"/>
      <c r="Q307" s="56"/>
      <c r="R307" s="47"/>
      <c r="S307" s="47"/>
      <c r="T307" s="47"/>
      <c r="U307" s="47"/>
      <c r="V307" s="51"/>
      <c r="W307" s="46"/>
      <c r="X307" s="46"/>
      <c r="Y307" s="46"/>
      <c r="Z307" s="46"/>
      <c r="AA307" s="51"/>
      <c r="AB307" s="46"/>
      <c r="AC307" s="46"/>
      <c r="AD307" s="46"/>
      <c r="AE307" s="51"/>
      <c r="AF307" s="46"/>
      <c r="AG307" s="46"/>
      <c r="AH307" s="46"/>
      <c r="AI307" s="51"/>
      <c r="AJ307" s="46"/>
      <c r="AK307" s="46"/>
      <c r="AL307" s="46"/>
      <c r="AM307" s="1"/>
      <c r="AN307" s="1"/>
      <c r="AO307" s="1"/>
      <c r="AP307" s="1"/>
      <c r="AQ307" s="1"/>
      <c r="BB307" s="201" t="str">
        <f t="shared" si="68"/>
        <v/>
      </c>
      <c r="BC307" s="204" t="str">
        <f>IFERROR(IF(G307="","",IF(K307="","",IF(AND(VLOOKUP(G307,Mark,5,0)&gt;85),5,IF(AND(VLOOKUP(G307,Mark,5,0)&gt;75),4,IF(AND(VLOOKUP(G307,Mark,5,0)&gt;=65),3,0)))))+ROUNDUP(SUM(L307:P307)*15%,0),"")</f>
        <v/>
      </c>
      <c r="BD307" s="201" t="str">
        <f>IFERROR(IF(G307="","",IF(K307="","",IF(AND(VLOOKUP(G307,Mark,5,0)&gt;85),5,IF(AND(VLOOKUP(G307,Mark,5,0)&gt;75),4,IF(AND(VLOOKUP(G307,Mark,5,0)&gt;=65),3,0)))))+ROUNDUP(SUM(Q307:U307)*15%,0),"")</f>
        <v/>
      </c>
      <c r="BE307" s="201" t="str">
        <f>IFERROR(IF(G307="","",IF(K307="","",IF(AND(VLOOKUP(G307,Mark,5,0)&gt;85),5,IF(AND(VLOOKUP(G307,Mark,5,0)&gt;75),4,IF(AND(VLOOKUP(G307,Mark,5,0)&gt;=65),3,0)))))+ROUNDUP(SUM(V307:Z307)*15%,0),"")</f>
        <v/>
      </c>
      <c r="BF307" s="201" t="str">
        <f>IFERROR(IF(G307="","",IF(K307="","",IF(AND(VLOOKUP(G307,Mark,5,0)&gt;85),5,IF(AND(VLOOKUP(G307,Mark,5,0)&gt;75),4,IF(AND(VLOOKUP(G307,Mark,5,0)&gt;=65),3,0)))))+ROUNDUP(SUM(AA307:AD307)*15%,0),"")</f>
        <v/>
      </c>
      <c r="BG307" s="201" t="str">
        <f t="shared" si="69"/>
        <v/>
      </c>
      <c r="BH307" s="201" t="str">
        <f t="shared" si="70"/>
        <v/>
      </c>
    </row>
    <row r="308" spans="1:60">
      <c r="A308" s="4">
        <v>302</v>
      </c>
      <c r="B308" s="30" t="str">
        <f t="shared" si="71"/>
        <v/>
      </c>
      <c r="C308" s="37" t="str">
        <f t="shared" si="72"/>
        <v/>
      </c>
      <c r="D308" s="38" t="str">
        <f t="shared" si="73"/>
        <v/>
      </c>
      <c r="E308" s="39" t="str">
        <f t="shared" si="74"/>
        <v/>
      </c>
      <c r="F308" s="39" t="str">
        <f t="shared" si="75"/>
        <v/>
      </c>
      <c r="G308" s="40" t="str">
        <f t="shared" si="76"/>
        <v/>
      </c>
      <c r="H308" s="120" t="str">
        <f t="shared" si="77"/>
        <v/>
      </c>
      <c r="I308" s="123"/>
      <c r="J308" s="124"/>
      <c r="K308" s="129" t="str">
        <f t="shared" si="67"/>
        <v/>
      </c>
      <c r="L308" s="51"/>
      <c r="M308" s="46"/>
      <c r="N308" s="46"/>
      <c r="O308" s="46"/>
      <c r="P308" s="46"/>
      <c r="Q308" s="56"/>
      <c r="R308" s="47"/>
      <c r="S308" s="47"/>
      <c r="T308" s="47"/>
      <c r="U308" s="47"/>
      <c r="V308" s="51"/>
      <c r="W308" s="46"/>
      <c r="X308" s="46"/>
      <c r="Y308" s="46"/>
      <c r="Z308" s="46"/>
      <c r="AA308" s="51"/>
      <c r="AB308" s="46"/>
      <c r="AC308" s="46"/>
      <c r="AD308" s="46"/>
      <c r="AE308" s="51"/>
      <c r="AF308" s="46"/>
      <c r="AG308" s="46"/>
      <c r="AH308" s="46"/>
      <c r="AI308" s="51"/>
      <c r="AJ308" s="46"/>
      <c r="AK308" s="46"/>
      <c r="AL308" s="46"/>
      <c r="AM308" s="1"/>
      <c r="AN308" s="1"/>
      <c r="AO308" s="1"/>
      <c r="AP308" s="1"/>
      <c r="AQ308" s="1"/>
      <c r="BB308" s="201" t="str">
        <f t="shared" si="68"/>
        <v/>
      </c>
      <c r="BC308" s="204" t="str">
        <f>IFERROR(IF(G308="","",IF(K308="","",IF(AND(VLOOKUP(G308,Mark,5,0)&gt;85),5,IF(AND(VLOOKUP(G308,Mark,5,0)&gt;75),4,IF(AND(VLOOKUP(G308,Mark,5,0)&gt;=65),3,0)))))+ROUNDUP(SUM(L308:P308)*15%,0),"")</f>
        <v/>
      </c>
      <c r="BD308" s="201" t="str">
        <f>IFERROR(IF(G308="","",IF(K308="","",IF(AND(VLOOKUP(G308,Mark,5,0)&gt;85),5,IF(AND(VLOOKUP(G308,Mark,5,0)&gt;75),4,IF(AND(VLOOKUP(G308,Mark,5,0)&gt;=65),3,0)))))+ROUNDUP(SUM(Q308:U308)*15%,0),"")</f>
        <v/>
      </c>
      <c r="BE308" s="201" t="str">
        <f>IFERROR(IF(G308="","",IF(K308="","",IF(AND(VLOOKUP(G308,Mark,5,0)&gt;85),5,IF(AND(VLOOKUP(G308,Mark,5,0)&gt;75),4,IF(AND(VLOOKUP(G308,Mark,5,0)&gt;=65),3,0)))))+ROUNDUP(SUM(V308:Z308)*15%,0),"")</f>
        <v/>
      </c>
      <c r="BF308" s="201" t="str">
        <f>IFERROR(IF(G308="","",IF(K308="","",IF(AND(VLOOKUP(G308,Mark,5,0)&gt;85),5,IF(AND(VLOOKUP(G308,Mark,5,0)&gt;75),4,IF(AND(VLOOKUP(G308,Mark,5,0)&gt;=65),3,0)))))+ROUNDUP(SUM(AA308:AD308)*15%,0),"")</f>
        <v/>
      </c>
      <c r="BG308" s="201" t="str">
        <f t="shared" si="69"/>
        <v/>
      </c>
      <c r="BH308" s="201" t="str">
        <f t="shared" si="70"/>
        <v/>
      </c>
    </row>
    <row r="309" spans="1:60">
      <c r="A309" s="4">
        <v>303</v>
      </c>
      <c r="B309" s="30" t="str">
        <f t="shared" si="71"/>
        <v/>
      </c>
      <c r="C309" s="37" t="str">
        <f t="shared" si="72"/>
        <v/>
      </c>
      <c r="D309" s="38" t="str">
        <f t="shared" si="73"/>
        <v/>
      </c>
      <c r="E309" s="39" t="str">
        <f t="shared" si="74"/>
        <v/>
      </c>
      <c r="F309" s="39" t="str">
        <f t="shared" si="75"/>
        <v/>
      </c>
      <c r="G309" s="40" t="str">
        <f t="shared" si="76"/>
        <v/>
      </c>
      <c r="H309" s="120" t="str">
        <f t="shared" si="77"/>
        <v/>
      </c>
      <c r="I309" s="123"/>
      <c r="J309" s="124"/>
      <c r="K309" s="129" t="str">
        <f t="shared" si="67"/>
        <v/>
      </c>
      <c r="L309" s="51"/>
      <c r="M309" s="46"/>
      <c r="N309" s="46"/>
      <c r="O309" s="46"/>
      <c r="P309" s="46"/>
      <c r="Q309" s="56"/>
      <c r="R309" s="47"/>
      <c r="S309" s="47"/>
      <c r="T309" s="47"/>
      <c r="U309" s="47"/>
      <c r="V309" s="51"/>
      <c r="W309" s="46"/>
      <c r="X309" s="46"/>
      <c r="Y309" s="46"/>
      <c r="Z309" s="46"/>
      <c r="AA309" s="51"/>
      <c r="AB309" s="46"/>
      <c r="AC309" s="46"/>
      <c r="AD309" s="46"/>
      <c r="AE309" s="51"/>
      <c r="AF309" s="46"/>
      <c r="AG309" s="46"/>
      <c r="AH309" s="46"/>
      <c r="AI309" s="51"/>
      <c r="AJ309" s="46"/>
      <c r="AK309" s="46"/>
      <c r="AL309" s="46"/>
      <c r="AM309" s="1"/>
      <c r="AN309" s="1"/>
      <c r="AO309" s="1"/>
      <c r="AP309" s="1"/>
      <c r="AQ309" s="1"/>
      <c r="BB309" s="201" t="str">
        <f t="shared" si="68"/>
        <v/>
      </c>
      <c r="BC309" s="204" t="str">
        <f>IFERROR(IF(G309="","",IF(K309="","",IF(AND(VLOOKUP(G309,Mark,5,0)&gt;85),5,IF(AND(VLOOKUP(G309,Mark,5,0)&gt;75),4,IF(AND(VLOOKUP(G309,Mark,5,0)&gt;=65),3,0)))))+ROUNDUP(SUM(L309:P309)*15%,0),"")</f>
        <v/>
      </c>
      <c r="BD309" s="201" t="str">
        <f>IFERROR(IF(G309="","",IF(K309="","",IF(AND(VLOOKUP(G309,Mark,5,0)&gt;85),5,IF(AND(VLOOKUP(G309,Mark,5,0)&gt;75),4,IF(AND(VLOOKUP(G309,Mark,5,0)&gt;=65),3,0)))))+ROUNDUP(SUM(Q309:U309)*15%,0),"")</f>
        <v/>
      </c>
      <c r="BE309" s="201" t="str">
        <f>IFERROR(IF(G309="","",IF(K309="","",IF(AND(VLOOKUP(G309,Mark,5,0)&gt;85),5,IF(AND(VLOOKUP(G309,Mark,5,0)&gt;75),4,IF(AND(VLOOKUP(G309,Mark,5,0)&gt;=65),3,0)))))+ROUNDUP(SUM(V309:Z309)*15%,0),"")</f>
        <v/>
      </c>
      <c r="BF309" s="201" t="str">
        <f>IFERROR(IF(G309="","",IF(K309="","",IF(AND(VLOOKUP(G309,Mark,5,0)&gt;85),5,IF(AND(VLOOKUP(G309,Mark,5,0)&gt;75),4,IF(AND(VLOOKUP(G309,Mark,5,0)&gt;=65),3,0)))))+ROUNDUP(SUM(AA309:AD309)*15%,0),"")</f>
        <v/>
      </c>
      <c r="BG309" s="201" t="str">
        <f t="shared" si="69"/>
        <v/>
      </c>
      <c r="BH309" s="201" t="str">
        <f t="shared" si="70"/>
        <v/>
      </c>
    </row>
    <row r="310" spans="1:60">
      <c r="A310" s="4">
        <v>304</v>
      </c>
      <c r="B310" s="30" t="str">
        <f t="shared" si="71"/>
        <v/>
      </c>
      <c r="C310" s="37" t="str">
        <f t="shared" si="72"/>
        <v/>
      </c>
      <c r="D310" s="38" t="str">
        <f t="shared" si="73"/>
        <v/>
      </c>
      <c r="E310" s="39" t="str">
        <f t="shared" si="74"/>
        <v/>
      </c>
      <c r="F310" s="39" t="str">
        <f t="shared" si="75"/>
        <v/>
      </c>
      <c r="G310" s="40" t="str">
        <f t="shared" si="76"/>
        <v/>
      </c>
      <c r="H310" s="120" t="str">
        <f t="shared" si="77"/>
        <v/>
      </c>
      <c r="I310" s="123"/>
      <c r="J310" s="124"/>
      <c r="K310" s="129" t="str">
        <f t="shared" si="67"/>
        <v/>
      </c>
      <c r="L310" s="51"/>
      <c r="M310" s="46"/>
      <c r="N310" s="46"/>
      <c r="O310" s="46"/>
      <c r="P310" s="46"/>
      <c r="Q310" s="56"/>
      <c r="R310" s="47"/>
      <c r="S310" s="47"/>
      <c r="T310" s="47"/>
      <c r="U310" s="47"/>
      <c r="V310" s="51"/>
      <c r="W310" s="46"/>
      <c r="X310" s="46"/>
      <c r="Y310" s="46"/>
      <c r="Z310" s="46"/>
      <c r="AA310" s="51"/>
      <c r="AB310" s="46"/>
      <c r="AC310" s="46"/>
      <c r="AD310" s="46"/>
      <c r="AE310" s="51"/>
      <c r="AF310" s="46"/>
      <c r="AG310" s="46"/>
      <c r="AH310" s="46"/>
      <c r="AI310" s="51"/>
      <c r="AJ310" s="46"/>
      <c r="AK310" s="46"/>
      <c r="AL310" s="46"/>
      <c r="AM310" s="1"/>
      <c r="AN310" s="1"/>
      <c r="AO310" s="1"/>
      <c r="AP310" s="1"/>
      <c r="AQ310" s="1"/>
      <c r="BB310" s="201" t="str">
        <f t="shared" si="68"/>
        <v/>
      </c>
      <c r="BC310" s="204" t="str">
        <f>IFERROR(IF(G310="","",IF(K310="","",IF(AND(VLOOKUP(G310,Mark,5,0)&gt;85),5,IF(AND(VLOOKUP(G310,Mark,5,0)&gt;75),4,IF(AND(VLOOKUP(G310,Mark,5,0)&gt;=65),3,0)))))+ROUNDUP(SUM(L310:P310)*15%,0),"")</f>
        <v/>
      </c>
      <c r="BD310" s="201" t="str">
        <f>IFERROR(IF(G310="","",IF(K310="","",IF(AND(VLOOKUP(G310,Mark,5,0)&gt;85),5,IF(AND(VLOOKUP(G310,Mark,5,0)&gt;75),4,IF(AND(VLOOKUP(G310,Mark,5,0)&gt;=65),3,0)))))+ROUNDUP(SUM(Q310:U310)*15%,0),"")</f>
        <v/>
      </c>
      <c r="BE310" s="201" t="str">
        <f>IFERROR(IF(G310="","",IF(K310="","",IF(AND(VLOOKUP(G310,Mark,5,0)&gt;85),5,IF(AND(VLOOKUP(G310,Mark,5,0)&gt;75),4,IF(AND(VLOOKUP(G310,Mark,5,0)&gt;=65),3,0)))))+ROUNDUP(SUM(V310:Z310)*15%,0),"")</f>
        <v/>
      </c>
      <c r="BF310" s="201" t="str">
        <f>IFERROR(IF(G310="","",IF(K310="","",IF(AND(VLOOKUP(G310,Mark,5,0)&gt;85),5,IF(AND(VLOOKUP(G310,Mark,5,0)&gt;75),4,IF(AND(VLOOKUP(G310,Mark,5,0)&gt;=65),3,0)))))+ROUNDUP(SUM(AA310:AD310)*15%,0),"")</f>
        <v/>
      </c>
      <c r="BG310" s="201" t="str">
        <f t="shared" si="69"/>
        <v/>
      </c>
      <c r="BH310" s="201" t="str">
        <f t="shared" si="70"/>
        <v/>
      </c>
    </row>
    <row r="311" spans="1:60">
      <c r="A311" s="4">
        <v>305</v>
      </c>
      <c r="B311" s="30" t="str">
        <f t="shared" si="71"/>
        <v/>
      </c>
      <c r="C311" s="37" t="str">
        <f t="shared" si="72"/>
        <v/>
      </c>
      <c r="D311" s="38" t="str">
        <f t="shared" si="73"/>
        <v/>
      </c>
      <c r="E311" s="39" t="str">
        <f t="shared" si="74"/>
        <v/>
      </c>
      <c r="F311" s="39" t="str">
        <f t="shared" si="75"/>
        <v/>
      </c>
      <c r="G311" s="40" t="str">
        <f t="shared" si="76"/>
        <v/>
      </c>
      <c r="H311" s="120" t="str">
        <f t="shared" si="77"/>
        <v/>
      </c>
      <c r="I311" s="123"/>
      <c r="J311" s="124"/>
      <c r="K311" s="129" t="str">
        <f t="shared" si="67"/>
        <v/>
      </c>
      <c r="L311" s="51"/>
      <c r="M311" s="46"/>
      <c r="N311" s="46"/>
      <c r="O311" s="46"/>
      <c r="P311" s="46"/>
      <c r="Q311" s="56"/>
      <c r="R311" s="47"/>
      <c r="S311" s="47"/>
      <c r="T311" s="47"/>
      <c r="U311" s="47"/>
      <c r="V311" s="51"/>
      <c r="W311" s="46"/>
      <c r="X311" s="46"/>
      <c r="Y311" s="46"/>
      <c r="Z311" s="46"/>
      <c r="AA311" s="51"/>
      <c r="AB311" s="46"/>
      <c r="AC311" s="46"/>
      <c r="AD311" s="46"/>
      <c r="AE311" s="51"/>
      <c r="AF311" s="46"/>
      <c r="AG311" s="46"/>
      <c r="AH311" s="46"/>
      <c r="AI311" s="51"/>
      <c r="AJ311" s="46"/>
      <c r="AK311" s="46"/>
      <c r="AL311" s="46"/>
      <c r="AM311" s="1"/>
      <c r="AN311" s="1"/>
      <c r="AO311" s="1"/>
      <c r="AP311" s="1"/>
      <c r="AQ311" s="1"/>
      <c r="BB311" s="201" t="str">
        <f t="shared" si="68"/>
        <v/>
      </c>
      <c r="BC311" s="204" t="str">
        <f>IFERROR(IF(G311="","",IF(K311="","",IF(AND(VLOOKUP(G311,Mark,5,0)&gt;85),5,IF(AND(VLOOKUP(G311,Mark,5,0)&gt;75),4,IF(AND(VLOOKUP(G311,Mark,5,0)&gt;=65),3,0)))))+ROUNDUP(SUM(L311:P311)*15%,0),"")</f>
        <v/>
      </c>
      <c r="BD311" s="201" t="str">
        <f>IFERROR(IF(G311="","",IF(K311="","",IF(AND(VLOOKUP(G311,Mark,5,0)&gt;85),5,IF(AND(VLOOKUP(G311,Mark,5,0)&gt;75),4,IF(AND(VLOOKUP(G311,Mark,5,0)&gt;=65),3,0)))))+ROUNDUP(SUM(Q311:U311)*15%,0),"")</f>
        <v/>
      </c>
      <c r="BE311" s="201" t="str">
        <f>IFERROR(IF(G311="","",IF(K311="","",IF(AND(VLOOKUP(G311,Mark,5,0)&gt;85),5,IF(AND(VLOOKUP(G311,Mark,5,0)&gt;75),4,IF(AND(VLOOKUP(G311,Mark,5,0)&gt;=65),3,0)))))+ROUNDUP(SUM(V311:Z311)*15%,0),"")</f>
        <v/>
      </c>
      <c r="BF311" s="201" t="str">
        <f>IFERROR(IF(G311="","",IF(K311="","",IF(AND(VLOOKUP(G311,Mark,5,0)&gt;85),5,IF(AND(VLOOKUP(G311,Mark,5,0)&gt;75),4,IF(AND(VLOOKUP(G311,Mark,5,0)&gt;=65),3,0)))))+ROUNDUP(SUM(AA311:AD311)*15%,0),"")</f>
        <v/>
      </c>
      <c r="BG311" s="201" t="str">
        <f t="shared" si="69"/>
        <v/>
      </c>
      <c r="BH311" s="201" t="str">
        <f t="shared" si="70"/>
        <v/>
      </c>
    </row>
    <row r="312" spans="1:60">
      <c r="A312" s="4">
        <v>306</v>
      </c>
      <c r="B312" s="30" t="str">
        <f t="shared" si="71"/>
        <v/>
      </c>
      <c r="C312" s="37" t="str">
        <f t="shared" si="72"/>
        <v/>
      </c>
      <c r="D312" s="38" t="str">
        <f t="shared" si="73"/>
        <v/>
      </c>
      <c r="E312" s="39" t="str">
        <f t="shared" si="74"/>
        <v/>
      </c>
      <c r="F312" s="39" t="str">
        <f t="shared" si="75"/>
        <v/>
      </c>
      <c r="G312" s="40" t="str">
        <f t="shared" si="76"/>
        <v/>
      </c>
      <c r="H312" s="120" t="str">
        <f t="shared" si="77"/>
        <v/>
      </c>
      <c r="I312" s="123"/>
      <c r="J312" s="124"/>
      <c r="K312" s="129" t="str">
        <f t="shared" si="67"/>
        <v/>
      </c>
      <c r="L312" s="51"/>
      <c r="M312" s="46"/>
      <c r="N312" s="46"/>
      <c r="O312" s="46"/>
      <c r="P312" s="46"/>
      <c r="Q312" s="56"/>
      <c r="R312" s="47"/>
      <c r="S312" s="47"/>
      <c r="T312" s="47"/>
      <c r="U312" s="47"/>
      <c r="V312" s="51"/>
      <c r="W312" s="46"/>
      <c r="X312" s="46"/>
      <c r="Y312" s="46"/>
      <c r="Z312" s="46"/>
      <c r="AA312" s="51"/>
      <c r="AB312" s="46"/>
      <c r="AC312" s="46"/>
      <c r="AD312" s="46"/>
      <c r="AE312" s="51"/>
      <c r="AF312" s="46"/>
      <c r="AG312" s="46"/>
      <c r="AH312" s="46"/>
      <c r="AI312" s="51"/>
      <c r="AJ312" s="46"/>
      <c r="AK312" s="46"/>
      <c r="AL312" s="46"/>
      <c r="AM312" s="1"/>
      <c r="AN312" s="1"/>
      <c r="AO312" s="1"/>
      <c r="AP312" s="1"/>
      <c r="AQ312" s="1"/>
      <c r="BB312" s="201" t="str">
        <f t="shared" si="68"/>
        <v/>
      </c>
      <c r="BC312" s="204" t="str">
        <f>IFERROR(IF(G312="","",IF(K312="","",IF(AND(VLOOKUP(G312,Mark,5,0)&gt;85),5,IF(AND(VLOOKUP(G312,Mark,5,0)&gt;75),4,IF(AND(VLOOKUP(G312,Mark,5,0)&gt;=65),3,0)))))+ROUNDUP(SUM(L312:P312)*15%,0),"")</f>
        <v/>
      </c>
      <c r="BD312" s="201" t="str">
        <f>IFERROR(IF(G312="","",IF(K312="","",IF(AND(VLOOKUP(G312,Mark,5,0)&gt;85),5,IF(AND(VLOOKUP(G312,Mark,5,0)&gt;75),4,IF(AND(VLOOKUP(G312,Mark,5,0)&gt;=65),3,0)))))+ROUNDUP(SUM(Q312:U312)*15%,0),"")</f>
        <v/>
      </c>
      <c r="BE312" s="201" t="str">
        <f>IFERROR(IF(G312="","",IF(K312="","",IF(AND(VLOOKUP(G312,Mark,5,0)&gt;85),5,IF(AND(VLOOKUP(G312,Mark,5,0)&gt;75),4,IF(AND(VLOOKUP(G312,Mark,5,0)&gt;=65),3,0)))))+ROUNDUP(SUM(V312:Z312)*15%,0),"")</f>
        <v/>
      </c>
      <c r="BF312" s="201" t="str">
        <f>IFERROR(IF(G312="","",IF(K312="","",IF(AND(VLOOKUP(G312,Mark,5,0)&gt;85),5,IF(AND(VLOOKUP(G312,Mark,5,0)&gt;75),4,IF(AND(VLOOKUP(G312,Mark,5,0)&gt;=65),3,0)))))+ROUNDUP(SUM(AA312:AD312)*15%,0),"")</f>
        <v/>
      </c>
      <c r="BG312" s="201" t="str">
        <f t="shared" si="69"/>
        <v/>
      </c>
      <c r="BH312" s="201" t="str">
        <f t="shared" si="70"/>
        <v/>
      </c>
    </row>
    <row r="313" spans="1:60">
      <c r="A313" s="4">
        <v>307</v>
      </c>
      <c r="B313" s="30" t="str">
        <f t="shared" si="71"/>
        <v/>
      </c>
      <c r="C313" s="37" t="str">
        <f t="shared" si="72"/>
        <v/>
      </c>
      <c r="D313" s="38" t="str">
        <f t="shared" si="73"/>
        <v/>
      </c>
      <c r="E313" s="39" t="str">
        <f t="shared" si="74"/>
        <v/>
      </c>
      <c r="F313" s="39" t="str">
        <f t="shared" si="75"/>
        <v/>
      </c>
      <c r="G313" s="40" t="str">
        <f t="shared" si="76"/>
        <v/>
      </c>
      <c r="H313" s="120" t="str">
        <f t="shared" si="77"/>
        <v/>
      </c>
      <c r="I313" s="123"/>
      <c r="J313" s="124"/>
      <c r="K313" s="129" t="str">
        <f t="shared" si="67"/>
        <v/>
      </c>
      <c r="L313" s="51"/>
      <c r="M313" s="46"/>
      <c r="N313" s="46"/>
      <c r="O313" s="46"/>
      <c r="P313" s="46"/>
      <c r="Q313" s="56"/>
      <c r="R313" s="47"/>
      <c r="S313" s="47"/>
      <c r="T313" s="47"/>
      <c r="U313" s="47"/>
      <c r="V313" s="51"/>
      <c r="W313" s="46"/>
      <c r="X313" s="46"/>
      <c r="Y313" s="46"/>
      <c r="Z313" s="46"/>
      <c r="AA313" s="51"/>
      <c r="AB313" s="46"/>
      <c r="AC313" s="46"/>
      <c r="AD313" s="46"/>
      <c r="AE313" s="51"/>
      <c r="AF313" s="46"/>
      <c r="AG313" s="46"/>
      <c r="AH313" s="46"/>
      <c r="AI313" s="51"/>
      <c r="AJ313" s="46"/>
      <c r="AK313" s="46"/>
      <c r="AL313" s="46"/>
      <c r="AM313" s="1"/>
      <c r="AN313" s="1"/>
      <c r="AO313" s="1"/>
      <c r="AP313" s="1"/>
      <c r="AQ313" s="1"/>
      <c r="BB313" s="201" t="str">
        <f t="shared" si="68"/>
        <v/>
      </c>
      <c r="BC313" s="204" t="str">
        <f>IFERROR(IF(G313="","",IF(K313="","",IF(AND(VLOOKUP(G313,Mark,5,0)&gt;85),5,IF(AND(VLOOKUP(G313,Mark,5,0)&gt;75),4,IF(AND(VLOOKUP(G313,Mark,5,0)&gt;=65),3,0)))))+ROUNDUP(SUM(L313:P313)*15%,0),"")</f>
        <v/>
      </c>
      <c r="BD313" s="201" t="str">
        <f>IFERROR(IF(G313="","",IF(K313="","",IF(AND(VLOOKUP(G313,Mark,5,0)&gt;85),5,IF(AND(VLOOKUP(G313,Mark,5,0)&gt;75),4,IF(AND(VLOOKUP(G313,Mark,5,0)&gt;=65),3,0)))))+ROUNDUP(SUM(Q313:U313)*15%,0),"")</f>
        <v/>
      </c>
      <c r="BE313" s="201" t="str">
        <f>IFERROR(IF(G313="","",IF(K313="","",IF(AND(VLOOKUP(G313,Mark,5,0)&gt;85),5,IF(AND(VLOOKUP(G313,Mark,5,0)&gt;75),4,IF(AND(VLOOKUP(G313,Mark,5,0)&gt;=65),3,0)))))+ROUNDUP(SUM(V313:Z313)*15%,0),"")</f>
        <v/>
      </c>
      <c r="BF313" s="201" t="str">
        <f>IFERROR(IF(G313="","",IF(K313="","",IF(AND(VLOOKUP(G313,Mark,5,0)&gt;85),5,IF(AND(VLOOKUP(G313,Mark,5,0)&gt;75),4,IF(AND(VLOOKUP(G313,Mark,5,0)&gt;=65),3,0)))))+ROUNDUP(SUM(AA313:AD313)*15%,0),"")</f>
        <v/>
      </c>
      <c r="BG313" s="201" t="str">
        <f t="shared" si="69"/>
        <v/>
      </c>
      <c r="BH313" s="201" t="str">
        <f t="shared" si="70"/>
        <v/>
      </c>
    </row>
    <row r="314" spans="1:60">
      <c r="A314" s="4">
        <v>308</v>
      </c>
      <c r="B314" s="30" t="str">
        <f t="shared" si="71"/>
        <v/>
      </c>
      <c r="C314" s="37" t="str">
        <f t="shared" si="72"/>
        <v/>
      </c>
      <c r="D314" s="38" t="str">
        <f t="shared" si="73"/>
        <v/>
      </c>
      <c r="E314" s="39" t="str">
        <f t="shared" si="74"/>
        <v/>
      </c>
      <c r="F314" s="39" t="str">
        <f t="shared" si="75"/>
        <v/>
      </c>
      <c r="G314" s="40" t="str">
        <f t="shared" si="76"/>
        <v/>
      </c>
      <c r="H314" s="120" t="str">
        <f t="shared" si="77"/>
        <v/>
      </c>
      <c r="I314" s="123"/>
      <c r="J314" s="124"/>
      <c r="K314" s="129" t="str">
        <f t="shared" si="67"/>
        <v/>
      </c>
      <c r="L314" s="51"/>
      <c r="M314" s="46"/>
      <c r="N314" s="46"/>
      <c r="O314" s="46"/>
      <c r="P314" s="46"/>
      <c r="Q314" s="56"/>
      <c r="R314" s="47"/>
      <c r="S314" s="47"/>
      <c r="T314" s="47"/>
      <c r="U314" s="47"/>
      <c r="V314" s="51"/>
      <c r="W314" s="46"/>
      <c r="X314" s="46"/>
      <c r="Y314" s="46"/>
      <c r="Z314" s="46"/>
      <c r="AA314" s="51"/>
      <c r="AB314" s="46"/>
      <c r="AC314" s="46"/>
      <c r="AD314" s="46"/>
      <c r="AE314" s="51"/>
      <c r="AF314" s="46"/>
      <c r="AG314" s="46"/>
      <c r="AH314" s="46"/>
      <c r="AI314" s="51"/>
      <c r="AJ314" s="46"/>
      <c r="AK314" s="46"/>
      <c r="AL314" s="46"/>
      <c r="AM314" s="1"/>
      <c r="AN314" s="1"/>
      <c r="AO314" s="1"/>
      <c r="AP314" s="1"/>
      <c r="AQ314" s="1"/>
      <c r="BB314" s="201" t="str">
        <f t="shared" si="68"/>
        <v/>
      </c>
      <c r="BC314" s="204" t="str">
        <f>IFERROR(IF(G314="","",IF(K314="","",IF(AND(VLOOKUP(G314,Mark,5,0)&gt;85),5,IF(AND(VLOOKUP(G314,Mark,5,0)&gt;75),4,IF(AND(VLOOKUP(G314,Mark,5,0)&gt;=65),3,0)))))+ROUNDUP(SUM(L314:P314)*15%,0),"")</f>
        <v/>
      </c>
      <c r="BD314" s="201" t="str">
        <f>IFERROR(IF(G314="","",IF(K314="","",IF(AND(VLOOKUP(G314,Mark,5,0)&gt;85),5,IF(AND(VLOOKUP(G314,Mark,5,0)&gt;75),4,IF(AND(VLOOKUP(G314,Mark,5,0)&gt;=65),3,0)))))+ROUNDUP(SUM(Q314:U314)*15%,0),"")</f>
        <v/>
      </c>
      <c r="BE314" s="201" t="str">
        <f>IFERROR(IF(G314="","",IF(K314="","",IF(AND(VLOOKUP(G314,Mark,5,0)&gt;85),5,IF(AND(VLOOKUP(G314,Mark,5,0)&gt;75),4,IF(AND(VLOOKUP(G314,Mark,5,0)&gt;=65),3,0)))))+ROUNDUP(SUM(V314:Z314)*15%,0),"")</f>
        <v/>
      </c>
      <c r="BF314" s="201" t="str">
        <f>IFERROR(IF(G314="","",IF(K314="","",IF(AND(VLOOKUP(G314,Mark,5,0)&gt;85),5,IF(AND(VLOOKUP(G314,Mark,5,0)&gt;75),4,IF(AND(VLOOKUP(G314,Mark,5,0)&gt;=65),3,0)))))+ROUNDUP(SUM(AA314:AD314)*15%,0),"")</f>
        <v/>
      </c>
      <c r="BG314" s="201" t="str">
        <f t="shared" si="69"/>
        <v/>
      </c>
      <c r="BH314" s="201" t="str">
        <f t="shared" si="70"/>
        <v/>
      </c>
    </row>
    <row r="315" spans="1:60">
      <c r="A315" s="4">
        <v>309</v>
      </c>
      <c r="B315" s="30" t="str">
        <f t="shared" si="71"/>
        <v/>
      </c>
      <c r="C315" s="37" t="str">
        <f t="shared" si="72"/>
        <v/>
      </c>
      <c r="D315" s="38" t="str">
        <f t="shared" si="73"/>
        <v/>
      </c>
      <c r="E315" s="39" t="str">
        <f t="shared" si="74"/>
        <v/>
      </c>
      <c r="F315" s="39" t="str">
        <f t="shared" si="75"/>
        <v/>
      </c>
      <c r="G315" s="40" t="str">
        <f t="shared" si="76"/>
        <v/>
      </c>
      <c r="H315" s="120" t="str">
        <f t="shared" si="77"/>
        <v/>
      </c>
      <c r="I315" s="123"/>
      <c r="J315" s="124"/>
      <c r="K315" s="129" t="str">
        <f t="shared" si="67"/>
        <v/>
      </c>
      <c r="L315" s="51"/>
      <c r="M315" s="46"/>
      <c r="N315" s="46"/>
      <c r="O315" s="46"/>
      <c r="P315" s="46"/>
      <c r="Q315" s="56"/>
      <c r="R315" s="47"/>
      <c r="S315" s="47"/>
      <c r="T315" s="47"/>
      <c r="U315" s="47"/>
      <c r="V315" s="51"/>
      <c r="W315" s="46"/>
      <c r="X315" s="46"/>
      <c r="Y315" s="46"/>
      <c r="Z315" s="46"/>
      <c r="AA315" s="51"/>
      <c r="AB315" s="46"/>
      <c r="AC315" s="46"/>
      <c r="AD315" s="46"/>
      <c r="AE315" s="51"/>
      <c r="AF315" s="46"/>
      <c r="AG315" s="46"/>
      <c r="AH315" s="46"/>
      <c r="AI315" s="51"/>
      <c r="AJ315" s="46"/>
      <c r="AK315" s="46"/>
      <c r="AL315" s="46"/>
      <c r="AM315" s="1"/>
      <c r="AN315" s="1"/>
      <c r="AO315" s="1"/>
      <c r="AP315" s="1"/>
      <c r="AQ315" s="1"/>
      <c r="BB315" s="201" t="str">
        <f t="shared" si="68"/>
        <v/>
      </c>
      <c r="BC315" s="204" t="str">
        <f>IFERROR(IF(G315="","",IF(K315="","",IF(AND(VLOOKUP(G315,Mark,5,0)&gt;85),5,IF(AND(VLOOKUP(G315,Mark,5,0)&gt;75),4,IF(AND(VLOOKUP(G315,Mark,5,0)&gt;=65),3,0)))))+ROUNDUP(SUM(L315:P315)*15%,0),"")</f>
        <v/>
      </c>
      <c r="BD315" s="201" t="str">
        <f>IFERROR(IF(G315="","",IF(K315="","",IF(AND(VLOOKUP(G315,Mark,5,0)&gt;85),5,IF(AND(VLOOKUP(G315,Mark,5,0)&gt;75),4,IF(AND(VLOOKUP(G315,Mark,5,0)&gt;=65),3,0)))))+ROUNDUP(SUM(Q315:U315)*15%,0),"")</f>
        <v/>
      </c>
      <c r="BE315" s="201" t="str">
        <f>IFERROR(IF(G315="","",IF(K315="","",IF(AND(VLOOKUP(G315,Mark,5,0)&gt;85),5,IF(AND(VLOOKUP(G315,Mark,5,0)&gt;75),4,IF(AND(VLOOKUP(G315,Mark,5,0)&gt;=65),3,0)))))+ROUNDUP(SUM(V315:Z315)*15%,0),"")</f>
        <v/>
      </c>
      <c r="BF315" s="201" t="str">
        <f>IFERROR(IF(G315="","",IF(K315="","",IF(AND(VLOOKUP(G315,Mark,5,0)&gt;85),5,IF(AND(VLOOKUP(G315,Mark,5,0)&gt;75),4,IF(AND(VLOOKUP(G315,Mark,5,0)&gt;=65),3,0)))))+ROUNDUP(SUM(AA315:AD315)*15%,0),"")</f>
        <v/>
      </c>
      <c r="BG315" s="201" t="str">
        <f t="shared" si="69"/>
        <v/>
      </c>
      <c r="BH315" s="201" t="str">
        <f t="shared" si="70"/>
        <v/>
      </c>
    </row>
    <row r="316" spans="1:60">
      <c r="A316" s="4">
        <v>310</v>
      </c>
      <c r="B316" s="30" t="str">
        <f t="shared" si="71"/>
        <v/>
      </c>
      <c r="C316" s="37" t="str">
        <f t="shared" si="72"/>
        <v/>
      </c>
      <c r="D316" s="38" t="str">
        <f t="shared" si="73"/>
        <v/>
      </c>
      <c r="E316" s="39" t="str">
        <f t="shared" si="74"/>
        <v/>
      </c>
      <c r="F316" s="39" t="str">
        <f t="shared" si="75"/>
        <v/>
      </c>
      <c r="G316" s="40" t="str">
        <f t="shared" si="76"/>
        <v/>
      </c>
      <c r="H316" s="120" t="str">
        <f t="shared" si="77"/>
        <v/>
      </c>
      <c r="I316" s="123"/>
      <c r="J316" s="124"/>
      <c r="K316" s="129" t="str">
        <f t="shared" si="67"/>
        <v/>
      </c>
      <c r="L316" s="51"/>
      <c r="M316" s="46"/>
      <c r="N316" s="46"/>
      <c r="O316" s="46"/>
      <c r="P316" s="46"/>
      <c r="Q316" s="56"/>
      <c r="R316" s="47"/>
      <c r="S316" s="47"/>
      <c r="T316" s="47"/>
      <c r="U316" s="47"/>
      <c r="V316" s="51"/>
      <c r="W316" s="46"/>
      <c r="X316" s="46"/>
      <c r="Y316" s="46"/>
      <c r="Z316" s="46"/>
      <c r="AA316" s="51"/>
      <c r="AB316" s="46"/>
      <c r="AC316" s="46"/>
      <c r="AD316" s="46"/>
      <c r="AE316" s="51"/>
      <c r="AF316" s="46"/>
      <c r="AG316" s="46"/>
      <c r="AH316" s="46"/>
      <c r="AI316" s="51"/>
      <c r="AJ316" s="46"/>
      <c r="AK316" s="46"/>
      <c r="AL316" s="46"/>
      <c r="AM316" s="1"/>
      <c r="AN316" s="1"/>
      <c r="AO316" s="1"/>
      <c r="AP316" s="1"/>
      <c r="AQ316" s="1"/>
      <c r="BB316" s="201" t="str">
        <f t="shared" si="68"/>
        <v/>
      </c>
      <c r="BC316" s="204" t="str">
        <f>IFERROR(IF(G316="","",IF(K316="","",IF(AND(VLOOKUP(G316,Mark,5,0)&gt;85),5,IF(AND(VLOOKUP(G316,Mark,5,0)&gt;75),4,IF(AND(VLOOKUP(G316,Mark,5,0)&gt;=65),3,0)))))+ROUNDUP(SUM(L316:P316)*15%,0),"")</f>
        <v/>
      </c>
      <c r="BD316" s="201" t="str">
        <f>IFERROR(IF(G316="","",IF(K316="","",IF(AND(VLOOKUP(G316,Mark,5,0)&gt;85),5,IF(AND(VLOOKUP(G316,Mark,5,0)&gt;75),4,IF(AND(VLOOKUP(G316,Mark,5,0)&gt;=65),3,0)))))+ROUNDUP(SUM(Q316:U316)*15%,0),"")</f>
        <v/>
      </c>
      <c r="BE316" s="201" t="str">
        <f>IFERROR(IF(G316="","",IF(K316="","",IF(AND(VLOOKUP(G316,Mark,5,0)&gt;85),5,IF(AND(VLOOKUP(G316,Mark,5,0)&gt;75),4,IF(AND(VLOOKUP(G316,Mark,5,0)&gt;=65),3,0)))))+ROUNDUP(SUM(V316:Z316)*15%,0),"")</f>
        <v/>
      </c>
      <c r="BF316" s="201" t="str">
        <f>IFERROR(IF(G316="","",IF(K316="","",IF(AND(VLOOKUP(G316,Mark,5,0)&gt;85),5,IF(AND(VLOOKUP(G316,Mark,5,0)&gt;75),4,IF(AND(VLOOKUP(G316,Mark,5,0)&gt;=65),3,0)))))+ROUNDUP(SUM(AA316:AD316)*15%,0),"")</f>
        <v/>
      </c>
      <c r="BG316" s="201" t="str">
        <f t="shared" si="69"/>
        <v/>
      </c>
      <c r="BH316" s="201" t="str">
        <f t="shared" si="70"/>
        <v/>
      </c>
    </row>
    <row r="317" spans="1:60">
      <c r="A317" s="4">
        <v>311</v>
      </c>
      <c r="B317" s="30" t="str">
        <f t="shared" si="71"/>
        <v/>
      </c>
      <c r="C317" s="37" t="str">
        <f t="shared" si="72"/>
        <v/>
      </c>
      <c r="D317" s="38" t="str">
        <f t="shared" si="73"/>
        <v/>
      </c>
      <c r="E317" s="39" t="str">
        <f t="shared" si="74"/>
        <v/>
      </c>
      <c r="F317" s="39" t="str">
        <f t="shared" si="75"/>
        <v/>
      </c>
      <c r="G317" s="40" t="str">
        <f t="shared" si="76"/>
        <v/>
      </c>
      <c r="H317" s="120" t="str">
        <f t="shared" si="77"/>
        <v/>
      </c>
      <c r="I317" s="123"/>
      <c r="J317" s="124"/>
      <c r="K317" s="129" t="str">
        <f t="shared" si="67"/>
        <v/>
      </c>
      <c r="L317" s="51"/>
      <c r="M317" s="46"/>
      <c r="N317" s="46"/>
      <c r="O317" s="46"/>
      <c r="P317" s="46"/>
      <c r="Q317" s="56"/>
      <c r="R317" s="47"/>
      <c r="S317" s="47"/>
      <c r="T317" s="47"/>
      <c r="U317" s="47"/>
      <c r="V317" s="51"/>
      <c r="W317" s="46"/>
      <c r="X317" s="46"/>
      <c r="Y317" s="46"/>
      <c r="Z317" s="46"/>
      <c r="AA317" s="51"/>
      <c r="AB317" s="46"/>
      <c r="AC317" s="46"/>
      <c r="AD317" s="46"/>
      <c r="AE317" s="51"/>
      <c r="AF317" s="46"/>
      <c r="AG317" s="46"/>
      <c r="AH317" s="46"/>
      <c r="AI317" s="51"/>
      <c r="AJ317" s="46"/>
      <c r="AK317" s="46"/>
      <c r="AL317" s="46"/>
      <c r="AM317" s="1"/>
      <c r="AN317" s="1"/>
      <c r="AO317" s="1"/>
      <c r="AP317" s="1"/>
      <c r="AQ317" s="1"/>
      <c r="BB317" s="201" t="str">
        <f t="shared" si="68"/>
        <v/>
      </c>
      <c r="BC317" s="204" t="str">
        <f>IFERROR(IF(G317="","",IF(K317="","",IF(AND(VLOOKUP(G317,Mark,5,0)&gt;85),5,IF(AND(VLOOKUP(G317,Mark,5,0)&gt;75),4,IF(AND(VLOOKUP(G317,Mark,5,0)&gt;=65),3,0)))))+ROUNDUP(SUM(L317:P317)*15%,0),"")</f>
        <v/>
      </c>
      <c r="BD317" s="201" t="str">
        <f>IFERROR(IF(G317="","",IF(K317="","",IF(AND(VLOOKUP(G317,Mark,5,0)&gt;85),5,IF(AND(VLOOKUP(G317,Mark,5,0)&gt;75),4,IF(AND(VLOOKUP(G317,Mark,5,0)&gt;=65),3,0)))))+ROUNDUP(SUM(Q317:U317)*15%,0),"")</f>
        <v/>
      </c>
      <c r="BE317" s="201" t="str">
        <f>IFERROR(IF(G317="","",IF(K317="","",IF(AND(VLOOKUP(G317,Mark,5,0)&gt;85),5,IF(AND(VLOOKUP(G317,Mark,5,0)&gt;75),4,IF(AND(VLOOKUP(G317,Mark,5,0)&gt;=65),3,0)))))+ROUNDUP(SUM(V317:Z317)*15%,0),"")</f>
        <v/>
      </c>
      <c r="BF317" s="201" t="str">
        <f>IFERROR(IF(G317="","",IF(K317="","",IF(AND(VLOOKUP(G317,Mark,5,0)&gt;85),5,IF(AND(VLOOKUP(G317,Mark,5,0)&gt;75),4,IF(AND(VLOOKUP(G317,Mark,5,0)&gt;=65),3,0)))))+ROUNDUP(SUM(AA317:AD317)*15%,0),"")</f>
        <v/>
      </c>
      <c r="BG317" s="201" t="str">
        <f t="shared" si="69"/>
        <v/>
      </c>
      <c r="BH317" s="201" t="str">
        <f t="shared" si="70"/>
        <v/>
      </c>
    </row>
    <row r="318" spans="1:60">
      <c r="A318" s="4">
        <v>312</v>
      </c>
      <c r="B318" s="30" t="str">
        <f t="shared" si="71"/>
        <v/>
      </c>
      <c r="C318" s="37" t="str">
        <f t="shared" si="72"/>
        <v/>
      </c>
      <c r="D318" s="38" t="str">
        <f t="shared" si="73"/>
        <v/>
      </c>
      <c r="E318" s="39" t="str">
        <f t="shared" si="74"/>
        <v/>
      </c>
      <c r="F318" s="39" t="str">
        <f t="shared" si="75"/>
        <v/>
      </c>
      <c r="G318" s="40" t="str">
        <f t="shared" si="76"/>
        <v/>
      </c>
      <c r="H318" s="120" t="str">
        <f t="shared" si="77"/>
        <v/>
      </c>
      <c r="I318" s="123"/>
      <c r="J318" s="124"/>
      <c r="K318" s="129" t="str">
        <f t="shared" si="67"/>
        <v/>
      </c>
      <c r="L318" s="51"/>
      <c r="M318" s="46"/>
      <c r="N318" s="46"/>
      <c r="O318" s="46"/>
      <c r="P318" s="46"/>
      <c r="Q318" s="56"/>
      <c r="R318" s="47"/>
      <c r="S318" s="47"/>
      <c r="T318" s="47"/>
      <c r="U318" s="47"/>
      <c r="V318" s="51"/>
      <c r="W318" s="46"/>
      <c r="X318" s="46"/>
      <c r="Y318" s="46"/>
      <c r="Z318" s="46"/>
      <c r="AA318" s="51"/>
      <c r="AB318" s="46"/>
      <c r="AC318" s="46"/>
      <c r="AD318" s="46"/>
      <c r="AE318" s="51"/>
      <c r="AF318" s="46"/>
      <c r="AG318" s="46"/>
      <c r="AH318" s="46"/>
      <c r="AI318" s="51"/>
      <c r="AJ318" s="46"/>
      <c r="AK318" s="46"/>
      <c r="AL318" s="46"/>
      <c r="AM318" s="1"/>
      <c r="AN318" s="1"/>
      <c r="AO318" s="1"/>
      <c r="AP318" s="1"/>
      <c r="AQ318" s="1"/>
      <c r="BB318" s="201" t="str">
        <f t="shared" si="68"/>
        <v/>
      </c>
      <c r="BC318" s="204" t="str">
        <f>IFERROR(IF(G318="","",IF(K318="","",IF(AND(VLOOKUP(G318,Mark,5,0)&gt;85),5,IF(AND(VLOOKUP(G318,Mark,5,0)&gt;75),4,IF(AND(VLOOKUP(G318,Mark,5,0)&gt;=65),3,0)))))+ROUNDUP(SUM(L318:P318)*15%,0),"")</f>
        <v/>
      </c>
      <c r="BD318" s="201" t="str">
        <f>IFERROR(IF(G318="","",IF(K318="","",IF(AND(VLOOKUP(G318,Mark,5,0)&gt;85),5,IF(AND(VLOOKUP(G318,Mark,5,0)&gt;75),4,IF(AND(VLOOKUP(G318,Mark,5,0)&gt;=65),3,0)))))+ROUNDUP(SUM(Q318:U318)*15%,0),"")</f>
        <v/>
      </c>
      <c r="BE318" s="201" t="str">
        <f>IFERROR(IF(G318="","",IF(K318="","",IF(AND(VLOOKUP(G318,Mark,5,0)&gt;85),5,IF(AND(VLOOKUP(G318,Mark,5,0)&gt;75),4,IF(AND(VLOOKUP(G318,Mark,5,0)&gt;=65),3,0)))))+ROUNDUP(SUM(V318:Z318)*15%,0),"")</f>
        <v/>
      </c>
      <c r="BF318" s="201" t="str">
        <f>IFERROR(IF(G318="","",IF(K318="","",IF(AND(VLOOKUP(G318,Mark,5,0)&gt;85),5,IF(AND(VLOOKUP(G318,Mark,5,0)&gt;75),4,IF(AND(VLOOKUP(G318,Mark,5,0)&gt;=65),3,0)))))+ROUNDUP(SUM(AA318:AD318)*15%,0),"")</f>
        <v/>
      </c>
      <c r="BG318" s="201" t="str">
        <f t="shared" si="69"/>
        <v/>
      </c>
      <c r="BH318" s="201" t="str">
        <f t="shared" si="70"/>
        <v/>
      </c>
    </row>
    <row r="319" spans="1:60">
      <c r="A319" s="4">
        <v>313</v>
      </c>
      <c r="B319" s="30" t="str">
        <f t="shared" si="71"/>
        <v/>
      </c>
      <c r="C319" s="37" t="str">
        <f t="shared" si="72"/>
        <v/>
      </c>
      <c r="D319" s="38" t="str">
        <f t="shared" si="73"/>
        <v/>
      </c>
      <c r="E319" s="39" t="str">
        <f t="shared" si="74"/>
        <v/>
      </c>
      <c r="F319" s="39" t="str">
        <f t="shared" si="75"/>
        <v/>
      </c>
      <c r="G319" s="40" t="str">
        <f t="shared" si="76"/>
        <v/>
      </c>
      <c r="H319" s="120" t="str">
        <f t="shared" si="77"/>
        <v/>
      </c>
      <c r="I319" s="123"/>
      <c r="J319" s="124"/>
      <c r="K319" s="129" t="str">
        <f t="shared" si="67"/>
        <v/>
      </c>
      <c r="L319" s="51"/>
      <c r="M319" s="46"/>
      <c r="N319" s="46"/>
      <c r="O319" s="46"/>
      <c r="P319" s="46"/>
      <c r="Q319" s="56"/>
      <c r="R319" s="47"/>
      <c r="S319" s="47"/>
      <c r="T319" s="47"/>
      <c r="U319" s="47"/>
      <c r="V319" s="51"/>
      <c r="W319" s="46"/>
      <c r="X319" s="46"/>
      <c r="Y319" s="46"/>
      <c r="Z319" s="46"/>
      <c r="AA319" s="51"/>
      <c r="AB319" s="46"/>
      <c r="AC319" s="46"/>
      <c r="AD319" s="46"/>
      <c r="AE319" s="51"/>
      <c r="AF319" s="46"/>
      <c r="AG319" s="46"/>
      <c r="AH319" s="46"/>
      <c r="AI319" s="51"/>
      <c r="AJ319" s="46"/>
      <c r="AK319" s="46"/>
      <c r="AL319" s="46"/>
      <c r="AM319" s="1"/>
      <c r="AN319" s="1"/>
      <c r="AO319" s="1"/>
      <c r="AP319" s="1"/>
      <c r="AQ319" s="1"/>
      <c r="BB319" s="201" t="str">
        <f t="shared" si="68"/>
        <v/>
      </c>
      <c r="BC319" s="204" t="str">
        <f>IFERROR(IF(G319="","",IF(K319="","",IF(AND(VLOOKUP(G319,Mark,5,0)&gt;85),5,IF(AND(VLOOKUP(G319,Mark,5,0)&gt;75),4,IF(AND(VLOOKUP(G319,Mark,5,0)&gt;=65),3,0)))))+ROUNDUP(SUM(L319:P319)*15%,0),"")</f>
        <v/>
      </c>
      <c r="BD319" s="201" t="str">
        <f>IFERROR(IF(G319="","",IF(K319="","",IF(AND(VLOOKUP(G319,Mark,5,0)&gt;85),5,IF(AND(VLOOKUP(G319,Mark,5,0)&gt;75),4,IF(AND(VLOOKUP(G319,Mark,5,0)&gt;=65),3,0)))))+ROUNDUP(SUM(Q319:U319)*15%,0),"")</f>
        <v/>
      </c>
      <c r="BE319" s="201" t="str">
        <f>IFERROR(IF(G319="","",IF(K319="","",IF(AND(VLOOKUP(G319,Mark,5,0)&gt;85),5,IF(AND(VLOOKUP(G319,Mark,5,0)&gt;75),4,IF(AND(VLOOKUP(G319,Mark,5,0)&gt;=65),3,0)))))+ROUNDUP(SUM(V319:Z319)*15%,0),"")</f>
        <v/>
      </c>
      <c r="BF319" s="201" t="str">
        <f>IFERROR(IF(G319="","",IF(K319="","",IF(AND(VLOOKUP(G319,Mark,5,0)&gt;85),5,IF(AND(VLOOKUP(G319,Mark,5,0)&gt;75),4,IF(AND(VLOOKUP(G319,Mark,5,0)&gt;=65),3,0)))))+ROUNDUP(SUM(AA319:AD319)*15%,0),"")</f>
        <v/>
      </c>
      <c r="BG319" s="201" t="str">
        <f t="shared" si="69"/>
        <v/>
      </c>
      <c r="BH319" s="201" t="str">
        <f t="shared" si="70"/>
        <v/>
      </c>
    </row>
    <row r="320" spans="1:60">
      <c r="A320" s="4">
        <v>314</v>
      </c>
      <c r="B320" s="30" t="str">
        <f t="shared" si="71"/>
        <v/>
      </c>
      <c r="C320" s="37" t="str">
        <f t="shared" si="72"/>
        <v/>
      </c>
      <c r="D320" s="38" t="str">
        <f t="shared" si="73"/>
        <v/>
      </c>
      <c r="E320" s="39" t="str">
        <f t="shared" si="74"/>
        <v/>
      </c>
      <c r="F320" s="39" t="str">
        <f t="shared" si="75"/>
        <v/>
      </c>
      <c r="G320" s="40" t="str">
        <f t="shared" si="76"/>
        <v/>
      </c>
      <c r="H320" s="120" t="str">
        <f t="shared" si="77"/>
        <v/>
      </c>
      <c r="I320" s="123"/>
      <c r="J320" s="124"/>
      <c r="K320" s="129" t="str">
        <f t="shared" si="67"/>
        <v/>
      </c>
      <c r="L320" s="51"/>
      <c r="M320" s="46"/>
      <c r="N320" s="46"/>
      <c r="O320" s="46"/>
      <c r="P320" s="46"/>
      <c r="Q320" s="56"/>
      <c r="R320" s="47"/>
      <c r="S320" s="47"/>
      <c r="T320" s="47"/>
      <c r="U320" s="47"/>
      <c r="V320" s="51"/>
      <c r="W320" s="46"/>
      <c r="X320" s="46"/>
      <c r="Y320" s="46"/>
      <c r="Z320" s="46"/>
      <c r="AA320" s="51"/>
      <c r="AB320" s="46"/>
      <c r="AC320" s="46"/>
      <c r="AD320" s="46"/>
      <c r="AE320" s="51"/>
      <c r="AF320" s="46"/>
      <c r="AG320" s="46"/>
      <c r="AH320" s="46"/>
      <c r="AI320" s="51"/>
      <c r="AJ320" s="46"/>
      <c r="AK320" s="46"/>
      <c r="AL320" s="46"/>
      <c r="AM320" s="1"/>
      <c r="AN320" s="1"/>
      <c r="AO320" s="1"/>
      <c r="AP320" s="1"/>
      <c r="AQ320" s="1"/>
      <c r="BB320" s="201" t="str">
        <f t="shared" si="68"/>
        <v/>
      </c>
      <c r="BC320" s="204" t="str">
        <f>IFERROR(IF(G320="","",IF(K320="","",IF(AND(VLOOKUP(G320,Mark,5,0)&gt;85),5,IF(AND(VLOOKUP(G320,Mark,5,0)&gt;75),4,IF(AND(VLOOKUP(G320,Mark,5,0)&gt;=65),3,0)))))+ROUNDUP(SUM(L320:P320)*15%,0),"")</f>
        <v/>
      </c>
      <c r="BD320" s="201" t="str">
        <f>IFERROR(IF(G320="","",IF(K320="","",IF(AND(VLOOKUP(G320,Mark,5,0)&gt;85),5,IF(AND(VLOOKUP(G320,Mark,5,0)&gt;75),4,IF(AND(VLOOKUP(G320,Mark,5,0)&gt;=65),3,0)))))+ROUNDUP(SUM(Q320:U320)*15%,0),"")</f>
        <v/>
      </c>
      <c r="BE320" s="201" t="str">
        <f>IFERROR(IF(G320="","",IF(K320="","",IF(AND(VLOOKUP(G320,Mark,5,0)&gt;85),5,IF(AND(VLOOKUP(G320,Mark,5,0)&gt;75),4,IF(AND(VLOOKUP(G320,Mark,5,0)&gt;=65),3,0)))))+ROUNDUP(SUM(V320:Z320)*15%,0),"")</f>
        <v/>
      </c>
      <c r="BF320" s="201" t="str">
        <f>IFERROR(IF(G320="","",IF(K320="","",IF(AND(VLOOKUP(G320,Mark,5,0)&gt;85),5,IF(AND(VLOOKUP(G320,Mark,5,0)&gt;75),4,IF(AND(VLOOKUP(G320,Mark,5,0)&gt;=65),3,0)))))+ROUNDUP(SUM(AA320:AD320)*15%,0),"")</f>
        <v/>
      </c>
      <c r="BG320" s="201" t="str">
        <f t="shared" si="69"/>
        <v/>
      </c>
      <c r="BH320" s="201" t="str">
        <f t="shared" si="70"/>
        <v/>
      </c>
    </row>
    <row r="321" spans="1:60">
      <c r="A321" s="4">
        <v>315</v>
      </c>
      <c r="B321" s="30" t="str">
        <f t="shared" si="71"/>
        <v/>
      </c>
      <c r="C321" s="37" t="str">
        <f t="shared" si="72"/>
        <v/>
      </c>
      <c r="D321" s="38" t="str">
        <f t="shared" si="73"/>
        <v/>
      </c>
      <c r="E321" s="39" t="str">
        <f t="shared" si="74"/>
        <v/>
      </c>
      <c r="F321" s="39" t="str">
        <f t="shared" si="75"/>
        <v/>
      </c>
      <c r="G321" s="40" t="str">
        <f t="shared" si="76"/>
        <v/>
      </c>
      <c r="H321" s="120" t="str">
        <f t="shared" si="77"/>
        <v/>
      </c>
      <c r="I321" s="123"/>
      <c r="J321" s="124"/>
      <c r="K321" s="129" t="str">
        <f t="shared" si="67"/>
        <v/>
      </c>
      <c r="L321" s="51"/>
      <c r="M321" s="46"/>
      <c r="N321" s="46"/>
      <c r="O321" s="46"/>
      <c r="P321" s="46"/>
      <c r="Q321" s="56"/>
      <c r="R321" s="47"/>
      <c r="S321" s="47"/>
      <c r="T321" s="47"/>
      <c r="U321" s="47"/>
      <c r="V321" s="51"/>
      <c r="W321" s="46"/>
      <c r="X321" s="46"/>
      <c r="Y321" s="46"/>
      <c r="Z321" s="46"/>
      <c r="AA321" s="51"/>
      <c r="AB321" s="46"/>
      <c r="AC321" s="46"/>
      <c r="AD321" s="46"/>
      <c r="AE321" s="51"/>
      <c r="AF321" s="46"/>
      <c r="AG321" s="46"/>
      <c r="AH321" s="46"/>
      <c r="AI321" s="51"/>
      <c r="AJ321" s="46"/>
      <c r="AK321" s="46"/>
      <c r="AL321" s="46"/>
      <c r="AM321" s="1"/>
      <c r="AN321" s="1"/>
      <c r="AO321" s="1"/>
      <c r="AP321" s="1"/>
      <c r="AQ321" s="1"/>
      <c r="BB321" s="201" t="str">
        <f t="shared" si="68"/>
        <v/>
      </c>
      <c r="BC321" s="204" t="str">
        <f>IFERROR(IF(G321="","",IF(K321="","",IF(AND(VLOOKUP(G321,Mark,5,0)&gt;85),5,IF(AND(VLOOKUP(G321,Mark,5,0)&gt;75),4,IF(AND(VLOOKUP(G321,Mark,5,0)&gt;=65),3,0)))))+ROUNDUP(SUM(L321:P321)*15%,0),"")</f>
        <v/>
      </c>
      <c r="BD321" s="201" t="str">
        <f>IFERROR(IF(G321="","",IF(K321="","",IF(AND(VLOOKUP(G321,Mark,5,0)&gt;85),5,IF(AND(VLOOKUP(G321,Mark,5,0)&gt;75),4,IF(AND(VLOOKUP(G321,Mark,5,0)&gt;=65),3,0)))))+ROUNDUP(SUM(Q321:U321)*15%,0),"")</f>
        <v/>
      </c>
      <c r="BE321" s="201" t="str">
        <f>IFERROR(IF(G321="","",IF(K321="","",IF(AND(VLOOKUP(G321,Mark,5,0)&gt;85),5,IF(AND(VLOOKUP(G321,Mark,5,0)&gt;75),4,IF(AND(VLOOKUP(G321,Mark,5,0)&gt;=65),3,0)))))+ROUNDUP(SUM(V321:Z321)*15%,0),"")</f>
        <v/>
      </c>
      <c r="BF321" s="201" t="str">
        <f>IFERROR(IF(G321="","",IF(K321="","",IF(AND(VLOOKUP(G321,Mark,5,0)&gt;85),5,IF(AND(VLOOKUP(G321,Mark,5,0)&gt;75),4,IF(AND(VLOOKUP(G321,Mark,5,0)&gt;=65),3,0)))))+ROUNDUP(SUM(AA321:AD321)*15%,0),"")</f>
        <v/>
      </c>
      <c r="BG321" s="201" t="str">
        <f t="shared" si="69"/>
        <v/>
      </c>
      <c r="BH321" s="201" t="str">
        <f t="shared" si="70"/>
        <v/>
      </c>
    </row>
    <row r="322" spans="1:60">
      <c r="A322" s="4">
        <v>316</v>
      </c>
      <c r="B322" s="30" t="str">
        <f t="shared" si="71"/>
        <v/>
      </c>
      <c r="C322" s="37" t="str">
        <f t="shared" si="72"/>
        <v/>
      </c>
      <c r="D322" s="38" t="str">
        <f t="shared" si="73"/>
        <v/>
      </c>
      <c r="E322" s="39" t="str">
        <f t="shared" si="74"/>
        <v/>
      </c>
      <c r="F322" s="39" t="str">
        <f t="shared" si="75"/>
        <v/>
      </c>
      <c r="G322" s="40" t="str">
        <f t="shared" si="76"/>
        <v/>
      </c>
      <c r="H322" s="120" t="str">
        <f t="shared" si="77"/>
        <v/>
      </c>
      <c r="I322" s="123"/>
      <c r="J322" s="124"/>
      <c r="K322" s="129" t="str">
        <f t="shared" si="67"/>
        <v/>
      </c>
      <c r="L322" s="51"/>
      <c r="M322" s="46"/>
      <c r="N322" s="46"/>
      <c r="O322" s="46"/>
      <c r="P322" s="46"/>
      <c r="Q322" s="56"/>
      <c r="R322" s="47"/>
      <c r="S322" s="47"/>
      <c r="T322" s="47"/>
      <c r="U322" s="47"/>
      <c r="V322" s="51"/>
      <c r="W322" s="46"/>
      <c r="X322" s="46"/>
      <c r="Y322" s="46"/>
      <c r="Z322" s="46"/>
      <c r="AA322" s="51"/>
      <c r="AB322" s="46"/>
      <c r="AC322" s="46"/>
      <c r="AD322" s="46"/>
      <c r="AE322" s="51"/>
      <c r="AF322" s="46"/>
      <c r="AG322" s="46"/>
      <c r="AH322" s="46"/>
      <c r="AI322" s="51"/>
      <c r="AJ322" s="46"/>
      <c r="AK322" s="46"/>
      <c r="AL322" s="46"/>
      <c r="AM322" s="1"/>
      <c r="AN322" s="1"/>
      <c r="AO322" s="1"/>
      <c r="AP322" s="1"/>
      <c r="AQ322" s="1"/>
      <c r="BB322" s="201" t="str">
        <f t="shared" si="68"/>
        <v/>
      </c>
      <c r="BC322" s="204" t="str">
        <f>IFERROR(IF(G322="","",IF(K322="","",IF(AND(VLOOKUP(G322,Mark,5,0)&gt;85),5,IF(AND(VLOOKUP(G322,Mark,5,0)&gt;75),4,IF(AND(VLOOKUP(G322,Mark,5,0)&gt;=65),3,0)))))+ROUNDUP(SUM(L322:P322)*15%,0),"")</f>
        <v/>
      </c>
      <c r="BD322" s="201" t="str">
        <f>IFERROR(IF(G322="","",IF(K322="","",IF(AND(VLOOKUP(G322,Mark,5,0)&gt;85),5,IF(AND(VLOOKUP(G322,Mark,5,0)&gt;75),4,IF(AND(VLOOKUP(G322,Mark,5,0)&gt;=65),3,0)))))+ROUNDUP(SUM(Q322:U322)*15%,0),"")</f>
        <v/>
      </c>
      <c r="BE322" s="201" t="str">
        <f>IFERROR(IF(G322="","",IF(K322="","",IF(AND(VLOOKUP(G322,Mark,5,0)&gt;85),5,IF(AND(VLOOKUP(G322,Mark,5,0)&gt;75),4,IF(AND(VLOOKUP(G322,Mark,5,0)&gt;=65),3,0)))))+ROUNDUP(SUM(V322:Z322)*15%,0),"")</f>
        <v/>
      </c>
      <c r="BF322" s="201" t="str">
        <f>IFERROR(IF(G322="","",IF(K322="","",IF(AND(VLOOKUP(G322,Mark,5,0)&gt;85),5,IF(AND(VLOOKUP(G322,Mark,5,0)&gt;75),4,IF(AND(VLOOKUP(G322,Mark,5,0)&gt;=65),3,0)))))+ROUNDUP(SUM(AA322:AD322)*15%,0),"")</f>
        <v/>
      </c>
      <c r="BG322" s="201" t="str">
        <f t="shared" si="69"/>
        <v/>
      </c>
      <c r="BH322" s="201" t="str">
        <f t="shared" si="70"/>
        <v/>
      </c>
    </row>
    <row r="323" spans="1:60">
      <c r="A323" s="4">
        <v>317</v>
      </c>
      <c r="B323" s="30" t="str">
        <f t="shared" si="71"/>
        <v/>
      </c>
      <c r="C323" s="37" t="str">
        <f t="shared" si="72"/>
        <v/>
      </c>
      <c r="D323" s="38" t="str">
        <f t="shared" si="73"/>
        <v/>
      </c>
      <c r="E323" s="39" t="str">
        <f t="shared" si="74"/>
        <v/>
      </c>
      <c r="F323" s="39" t="str">
        <f t="shared" si="75"/>
        <v/>
      </c>
      <c r="G323" s="40" t="str">
        <f t="shared" si="76"/>
        <v/>
      </c>
      <c r="H323" s="120" t="str">
        <f t="shared" si="77"/>
        <v/>
      </c>
      <c r="I323" s="123"/>
      <c r="J323" s="124"/>
      <c r="K323" s="129" t="str">
        <f t="shared" si="67"/>
        <v/>
      </c>
      <c r="L323" s="51"/>
      <c r="M323" s="46"/>
      <c r="N323" s="46"/>
      <c r="O323" s="46"/>
      <c r="P323" s="46"/>
      <c r="Q323" s="56"/>
      <c r="R323" s="47"/>
      <c r="S323" s="47"/>
      <c r="T323" s="47"/>
      <c r="U323" s="47"/>
      <c r="V323" s="51"/>
      <c r="W323" s="46"/>
      <c r="X323" s="46"/>
      <c r="Y323" s="46"/>
      <c r="Z323" s="46"/>
      <c r="AA323" s="51"/>
      <c r="AB323" s="46"/>
      <c r="AC323" s="46"/>
      <c r="AD323" s="46"/>
      <c r="AE323" s="51"/>
      <c r="AF323" s="46"/>
      <c r="AG323" s="46"/>
      <c r="AH323" s="46"/>
      <c r="AI323" s="51"/>
      <c r="AJ323" s="46"/>
      <c r="AK323" s="46"/>
      <c r="AL323" s="46"/>
      <c r="AM323" s="1"/>
      <c r="AN323" s="1"/>
      <c r="AO323" s="1"/>
      <c r="AP323" s="1"/>
      <c r="AQ323" s="1"/>
      <c r="BB323" s="201" t="str">
        <f t="shared" si="68"/>
        <v/>
      </c>
      <c r="BC323" s="204" t="str">
        <f>IFERROR(IF(G323="","",IF(K323="","",IF(AND(VLOOKUP(G323,Mark,5,0)&gt;85),5,IF(AND(VLOOKUP(G323,Mark,5,0)&gt;75),4,IF(AND(VLOOKUP(G323,Mark,5,0)&gt;=65),3,0)))))+ROUNDUP(SUM(L323:P323)*15%,0),"")</f>
        <v/>
      </c>
      <c r="BD323" s="201" t="str">
        <f>IFERROR(IF(G323="","",IF(K323="","",IF(AND(VLOOKUP(G323,Mark,5,0)&gt;85),5,IF(AND(VLOOKUP(G323,Mark,5,0)&gt;75),4,IF(AND(VLOOKUP(G323,Mark,5,0)&gt;=65),3,0)))))+ROUNDUP(SUM(Q323:U323)*15%,0),"")</f>
        <v/>
      </c>
      <c r="BE323" s="201" t="str">
        <f>IFERROR(IF(G323="","",IF(K323="","",IF(AND(VLOOKUP(G323,Mark,5,0)&gt;85),5,IF(AND(VLOOKUP(G323,Mark,5,0)&gt;75),4,IF(AND(VLOOKUP(G323,Mark,5,0)&gt;=65),3,0)))))+ROUNDUP(SUM(V323:Z323)*15%,0),"")</f>
        <v/>
      </c>
      <c r="BF323" s="201" t="str">
        <f>IFERROR(IF(G323="","",IF(K323="","",IF(AND(VLOOKUP(G323,Mark,5,0)&gt;85),5,IF(AND(VLOOKUP(G323,Mark,5,0)&gt;75),4,IF(AND(VLOOKUP(G323,Mark,5,0)&gt;=65),3,0)))))+ROUNDUP(SUM(AA323:AD323)*15%,0),"")</f>
        <v/>
      </c>
      <c r="BG323" s="201" t="str">
        <f t="shared" si="69"/>
        <v/>
      </c>
      <c r="BH323" s="201" t="str">
        <f t="shared" si="70"/>
        <v/>
      </c>
    </row>
    <row r="324" spans="1:60">
      <c r="A324" s="4">
        <v>318</v>
      </c>
      <c r="B324" s="30" t="str">
        <f t="shared" si="71"/>
        <v/>
      </c>
      <c r="C324" s="37" t="str">
        <f t="shared" si="72"/>
        <v/>
      </c>
      <c r="D324" s="38" t="str">
        <f t="shared" si="73"/>
        <v/>
      </c>
      <c r="E324" s="39" t="str">
        <f t="shared" si="74"/>
        <v/>
      </c>
      <c r="F324" s="39" t="str">
        <f t="shared" si="75"/>
        <v/>
      </c>
      <c r="G324" s="40" t="str">
        <f t="shared" si="76"/>
        <v/>
      </c>
      <c r="H324" s="120" t="str">
        <f t="shared" si="77"/>
        <v/>
      </c>
      <c r="I324" s="123"/>
      <c r="J324" s="124"/>
      <c r="K324" s="129" t="str">
        <f t="shared" si="67"/>
        <v/>
      </c>
      <c r="L324" s="51"/>
      <c r="M324" s="46"/>
      <c r="N324" s="46"/>
      <c r="O324" s="46"/>
      <c r="P324" s="46"/>
      <c r="Q324" s="56"/>
      <c r="R324" s="47"/>
      <c r="S324" s="47"/>
      <c r="T324" s="47"/>
      <c r="U324" s="47"/>
      <c r="V324" s="51"/>
      <c r="W324" s="46"/>
      <c r="X324" s="46"/>
      <c r="Y324" s="46"/>
      <c r="Z324" s="46"/>
      <c r="AA324" s="51"/>
      <c r="AB324" s="46"/>
      <c r="AC324" s="46"/>
      <c r="AD324" s="46"/>
      <c r="AE324" s="51"/>
      <c r="AF324" s="46"/>
      <c r="AG324" s="46"/>
      <c r="AH324" s="46"/>
      <c r="AI324" s="51"/>
      <c r="AJ324" s="46"/>
      <c r="AK324" s="46"/>
      <c r="AL324" s="46"/>
      <c r="AM324" s="1"/>
      <c r="AN324" s="1"/>
      <c r="AO324" s="1"/>
      <c r="AP324" s="1"/>
      <c r="AQ324" s="1"/>
      <c r="BB324" s="201" t="str">
        <f t="shared" si="68"/>
        <v/>
      </c>
      <c r="BC324" s="204" t="str">
        <f>IFERROR(IF(G324="","",IF(K324="","",IF(AND(VLOOKUP(G324,Mark,5,0)&gt;85),5,IF(AND(VLOOKUP(G324,Mark,5,0)&gt;75),4,IF(AND(VLOOKUP(G324,Mark,5,0)&gt;=65),3,0)))))+ROUNDUP(SUM(L324:P324)*15%,0),"")</f>
        <v/>
      </c>
      <c r="BD324" s="201" t="str">
        <f>IFERROR(IF(G324="","",IF(K324="","",IF(AND(VLOOKUP(G324,Mark,5,0)&gt;85),5,IF(AND(VLOOKUP(G324,Mark,5,0)&gt;75),4,IF(AND(VLOOKUP(G324,Mark,5,0)&gt;=65),3,0)))))+ROUNDUP(SUM(Q324:U324)*15%,0),"")</f>
        <v/>
      </c>
      <c r="BE324" s="201" t="str">
        <f>IFERROR(IF(G324="","",IF(K324="","",IF(AND(VLOOKUP(G324,Mark,5,0)&gt;85),5,IF(AND(VLOOKUP(G324,Mark,5,0)&gt;75),4,IF(AND(VLOOKUP(G324,Mark,5,0)&gt;=65),3,0)))))+ROUNDUP(SUM(V324:Z324)*15%,0),"")</f>
        <v/>
      </c>
      <c r="BF324" s="201" t="str">
        <f>IFERROR(IF(G324="","",IF(K324="","",IF(AND(VLOOKUP(G324,Mark,5,0)&gt;85),5,IF(AND(VLOOKUP(G324,Mark,5,0)&gt;75),4,IF(AND(VLOOKUP(G324,Mark,5,0)&gt;=65),3,0)))))+ROUNDUP(SUM(AA324:AD324)*15%,0),"")</f>
        <v/>
      </c>
      <c r="BG324" s="201" t="str">
        <f t="shared" si="69"/>
        <v/>
      </c>
      <c r="BH324" s="201" t="str">
        <f t="shared" si="70"/>
        <v/>
      </c>
    </row>
    <row r="325" spans="1:60">
      <c r="A325" s="4">
        <v>319</v>
      </c>
      <c r="B325" s="30" t="str">
        <f t="shared" si="71"/>
        <v/>
      </c>
      <c r="C325" s="37" t="str">
        <f t="shared" si="72"/>
        <v/>
      </c>
      <c r="D325" s="38" t="str">
        <f t="shared" si="73"/>
        <v/>
      </c>
      <c r="E325" s="39" t="str">
        <f t="shared" si="74"/>
        <v/>
      </c>
      <c r="F325" s="39" t="str">
        <f t="shared" si="75"/>
        <v/>
      </c>
      <c r="G325" s="40" t="str">
        <f t="shared" si="76"/>
        <v/>
      </c>
      <c r="H325" s="120" t="str">
        <f t="shared" si="77"/>
        <v/>
      </c>
      <c r="I325" s="123"/>
      <c r="J325" s="124"/>
      <c r="K325" s="129" t="str">
        <f t="shared" si="67"/>
        <v/>
      </c>
      <c r="L325" s="51"/>
      <c r="M325" s="46"/>
      <c r="N325" s="46"/>
      <c r="O325" s="46"/>
      <c r="P325" s="46"/>
      <c r="Q325" s="56"/>
      <c r="R325" s="47"/>
      <c r="S325" s="47"/>
      <c r="T325" s="47"/>
      <c r="U325" s="47"/>
      <c r="V325" s="51"/>
      <c r="W325" s="46"/>
      <c r="X325" s="46"/>
      <c r="Y325" s="46"/>
      <c r="Z325" s="46"/>
      <c r="AA325" s="51"/>
      <c r="AB325" s="46"/>
      <c r="AC325" s="46"/>
      <c r="AD325" s="46"/>
      <c r="AE325" s="51"/>
      <c r="AF325" s="46"/>
      <c r="AG325" s="46"/>
      <c r="AH325" s="46"/>
      <c r="AI325" s="51"/>
      <c r="AJ325" s="46"/>
      <c r="AK325" s="46"/>
      <c r="AL325" s="46"/>
      <c r="AM325" s="1"/>
      <c r="AN325" s="1"/>
      <c r="AO325" s="1"/>
      <c r="AP325" s="1"/>
      <c r="AQ325" s="1"/>
      <c r="BB325" s="201" t="str">
        <f t="shared" si="68"/>
        <v/>
      </c>
      <c r="BC325" s="204" t="str">
        <f>IFERROR(IF(G325="","",IF(K325="","",IF(AND(VLOOKUP(G325,Mark,5,0)&gt;85),5,IF(AND(VLOOKUP(G325,Mark,5,0)&gt;75),4,IF(AND(VLOOKUP(G325,Mark,5,0)&gt;=65),3,0)))))+ROUNDUP(SUM(L325:P325)*15%,0),"")</f>
        <v/>
      </c>
      <c r="BD325" s="201" t="str">
        <f>IFERROR(IF(G325="","",IF(K325="","",IF(AND(VLOOKUP(G325,Mark,5,0)&gt;85),5,IF(AND(VLOOKUP(G325,Mark,5,0)&gt;75),4,IF(AND(VLOOKUP(G325,Mark,5,0)&gt;=65),3,0)))))+ROUNDUP(SUM(Q325:U325)*15%,0),"")</f>
        <v/>
      </c>
      <c r="BE325" s="201" t="str">
        <f>IFERROR(IF(G325="","",IF(K325="","",IF(AND(VLOOKUP(G325,Mark,5,0)&gt;85),5,IF(AND(VLOOKUP(G325,Mark,5,0)&gt;75),4,IF(AND(VLOOKUP(G325,Mark,5,0)&gt;=65),3,0)))))+ROUNDUP(SUM(V325:Z325)*15%,0),"")</f>
        <v/>
      </c>
      <c r="BF325" s="201" t="str">
        <f>IFERROR(IF(G325="","",IF(K325="","",IF(AND(VLOOKUP(G325,Mark,5,0)&gt;85),5,IF(AND(VLOOKUP(G325,Mark,5,0)&gt;75),4,IF(AND(VLOOKUP(G325,Mark,5,0)&gt;=65),3,0)))))+ROUNDUP(SUM(AA325:AD325)*15%,0),"")</f>
        <v/>
      </c>
      <c r="BG325" s="201" t="str">
        <f t="shared" si="69"/>
        <v/>
      </c>
      <c r="BH325" s="201" t="str">
        <f t="shared" si="70"/>
        <v/>
      </c>
    </row>
    <row r="326" spans="1:60">
      <c r="A326" s="4">
        <v>320</v>
      </c>
      <c r="B326" s="30" t="str">
        <f t="shared" si="71"/>
        <v/>
      </c>
      <c r="C326" s="37" t="str">
        <f t="shared" si="72"/>
        <v/>
      </c>
      <c r="D326" s="38" t="str">
        <f t="shared" si="73"/>
        <v/>
      </c>
      <c r="E326" s="39" t="str">
        <f t="shared" si="74"/>
        <v/>
      </c>
      <c r="F326" s="39" t="str">
        <f t="shared" si="75"/>
        <v/>
      </c>
      <c r="G326" s="40" t="str">
        <f t="shared" si="76"/>
        <v/>
      </c>
      <c r="H326" s="120" t="str">
        <f t="shared" si="77"/>
        <v/>
      </c>
      <c r="I326" s="123"/>
      <c r="J326" s="124"/>
      <c r="K326" s="129" t="str">
        <f t="shared" si="67"/>
        <v/>
      </c>
      <c r="L326" s="51"/>
      <c r="M326" s="46"/>
      <c r="N326" s="46"/>
      <c r="O326" s="46"/>
      <c r="P326" s="46"/>
      <c r="Q326" s="56"/>
      <c r="R326" s="47"/>
      <c r="S326" s="47"/>
      <c r="T326" s="47"/>
      <c r="U326" s="47"/>
      <c r="V326" s="51"/>
      <c r="W326" s="46"/>
      <c r="X326" s="46"/>
      <c r="Y326" s="46"/>
      <c r="Z326" s="46"/>
      <c r="AA326" s="51"/>
      <c r="AB326" s="46"/>
      <c r="AC326" s="46"/>
      <c r="AD326" s="46"/>
      <c r="AE326" s="51"/>
      <c r="AF326" s="46"/>
      <c r="AG326" s="46"/>
      <c r="AH326" s="46"/>
      <c r="AI326" s="51"/>
      <c r="AJ326" s="46"/>
      <c r="AK326" s="46"/>
      <c r="AL326" s="46"/>
      <c r="AM326" s="1"/>
      <c r="AN326" s="1"/>
      <c r="AO326" s="1"/>
      <c r="AP326" s="1"/>
      <c r="AQ326" s="1"/>
      <c r="BB326" s="201" t="str">
        <f t="shared" si="68"/>
        <v/>
      </c>
      <c r="BC326" s="204" t="str">
        <f>IFERROR(IF(G326="","",IF(K326="","",IF(AND(VLOOKUP(G326,Mark,5,0)&gt;85),5,IF(AND(VLOOKUP(G326,Mark,5,0)&gt;75),4,IF(AND(VLOOKUP(G326,Mark,5,0)&gt;=65),3,0)))))+ROUNDUP(SUM(L326:P326)*15%,0),"")</f>
        <v/>
      </c>
      <c r="BD326" s="201" t="str">
        <f>IFERROR(IF(G326="","",IF(K326="","",IF(AND(VLOOKUP(G326,Mark,5,0)&gt;85),5,IF(AND(VLOOKUP(G326,Mark,5,0)&gt;75),4,IF(AND(VLOOKUP(G326,Mark,5,0)&gt;=65),3,0)))))+ROUNDUP(SUM(Q326:U326)*15%,0),"")</f>
        <v/>
      </c>
      <c r="BE326" s="201" t="str">
        <f>IFERROR(IF(G326="","",IF(K326="","",IF(AND(VLOOKUP(G326,Mark,5,0)&gt;85),5,IF(AND(VLOOKUP(G326,Mark,5,0)&gt;75),4,IF(AND(VLOOKUP(G326,Mark,5,0)&gt;=65),3,0)))))+ROUNDUP(SUM(V326:Z326)*15%,0),"")</f>
        <v/>
      </c>
      <c r="BF326" s="201" t="str">
        <f>IFERROR(IF(G326="","",IF(K326="","",IF(AND(VLOOKUP(G326,Mark,5,0)&gt;85),5,IF(AND(VLOOKUP(G326,Mark,5,0)&gt;75),4,IF(AND(VLOOKUP(G326,Mark,5,0)&gt;=65),3,0)))))+ROUNDUP(SUM(AA326:AD326)*15%,0),"")</f>
        <v/>
      </c>
      <c r="BG326" s="201" t="str">
        <f t="shared" si="69"/>
        <v/>
      </c>
      <c r="BH326" s="201" t="str">
        <f t="shared" si="70"/>
        <v/>
      </c>
    </row>
    <row r="327" spans="1:60">
      <c r="A327" s="4">
        <v>321</v>
      </c>
      <c r="B327" s="30" t="str">
        <f t="shared" si="71"/>
        <v/>
      </c>
      <c r="C327" s="37" t="str">
        <f t="shared" si="72"/>
        <v/>
      </c>
      <c r="D327" s="38" t="str">
        <f t="shared" si="73"/>
        <v/>
      </c>
      <c r="E327" s="39" t="str">
        <f t="shared" si="74"/>
        <v/>
      </c>
      <c r="F327" s="39" t="str">
        <f t="shared" si="75"/>
        <v/>
      </c>
      <c r="G327" s="40" t="str">
        <f t="shared" si="76"/>
        <v/>
      </c>
      <c r="H327" s="120" t="str">
        <f t="shared" si="77"/>
        <v/>
      </c>
      <c r="I327" s="123"/>
      <c r="J327" s="124"/>
      <c r="K327" s="129" t="str">
        <f t="shared" si="67"/>
        <v/>
      </c>
      <c r="L327" s="51"/>
      <c r="M327" s="46"/>
      <c r="N327" s="46"/>
      <c r="O327" s="46"/>
      <c r="P327" s="46"/>
      <c r="Q327" s="56"/>
      <c r="R327" s="47"/>
      <c r="S327" s="47"/>
      <c r="T327" s="47"/>
      <c r="U327" s="47"/>
      <c r="V327" s="51"/>
      <c r="W327" s="46"/>
      <c r="X327" s="46"/>
      <c r="Y327" s="46"/>
      <c r="Z327" s="46"/>
      <c r="AA327" s="51"/>
      <c r="AB327" s="46"/>
      <c r="AC327" s="46"/>
      <c r="AD327" s="46"/>
      <c r="AE327" s="51"/>
      <c r="AF327" s="46"/>
      <c r="AG327" s="46"/>
      <c r="AH327" s="46"/>
      <c r="AI327" s="51"/>
      <c r="AJ327" s="46"/>
      <c r="AK327" s="46"/>
      <c r="AL327" s="46"/>
      <c r="AM327" s="1"/>
      <c r="AN327" s="1"/>
      <c r="AO327" s="1"/>
      <c r="AP327" s="1"/>
      <c r="AQ327" s="1"/>
      <c r="BB327" s="201" t="str">
        <f t="shared" si="68"/>
        <v/>
      </c>
      <c r="BC327" s="204" t="str">
        <f>IFERROR(IF(G327="","",IF(K327="","",IF(AND(VLOOKUP(G327,Mark,5,0)&gt;85),5,IF(AND(VLOOKUP(G327,Mark,5,0)&gt;75),4,IF(AND(VLOOKUP(G327,Mark,5,0)&gt;=65),3,0)))))+ROUNDUP(SUM(L327:P327)*15%,0),"")</f>
        <v/>
      </c>
      <c r="BD327" s="201" t="str">
        <f>IFERROR(IF(G327="","",IF(K327="","",IF(AND(VLOOKUP(G327,Mark,5,0)&gt;85),5,IF(AND(VLOOKUP(G327,Mark,5,0)&gt;75),4,IF(AND(VLOOKUP(G327,Mark,5,0)&gt;=65),3,0)))))+ROUNDUP(SUM(Q327:U327)*15%,0),"")</f>
        <v/>
      </c>
      <c r="BE327" s="201" t="str">
        <f>IFERROR(IF(G327="","",IF(K327="","",IF(AND(VLOOKUP(G327,Mark,5,0)&gt;85),5,IF(AND(VLOOKUP(G327,Mark,5,0)&gt;75),4,IF(AND(VLOOKUP(G327,Mark,5,0)&gt;=65),3,0)))))+ROUNDUP(SUM(V327:Z327)*15%,0),"")</f>
        <v/>
      </c>
      <c r="BF327" s="201" t="str">
        <f>IFERROR(IF(G327="","",IF(K327="","",IF(AND(VLOOKUP(G327,Mark,5,0)&gt;85),5,IF(AND(VLOOKUP(G327,Mark,5,0)&gt;75),4,IF(AND(VLOOKUP(G327,Mark,5,0)&gt;=65),3,0)))))+ROUNDUP(SUM(AA327:AD327)*15%,0),"")</f>
        <v/>
      </c>
      <c r="BG327" s="201" t="str">
        <f t="shared" si="69"/>
        <v/>
      </c>
      <c r="BH327" s="201" t="str">
        <f t="shared" si="70"/>
        <v/>
      </c>
    </row>
    <row r="328" spans="1:60">
      <c r="A328" s="4">
        <v>322</v>
      </c>
      <c r="B328" s="30" t="str">
        <f t="shared" si="71"/>
        <v/>
      </c>
      <c r="C328" s="37" t="str">
        <f t="shared" si="72"/>
        <v/>
      </c>
      <c r="D328" s="38" t="str">
        <f t="shared" si="73"/>
        <v/>
      </c>
      <c r="E328" s="39" t="str">
        <f t="shared" si="74"/>
        <v/>
      </c>
      <c r="F328" s="39" t="str">
        <f t="shared" si="75"/>
        <v/>
      </c>
      <c r="G328" s="40" t="str">
        <f t="shared" si="76"/>
        <v/>
      </c>
      <c r="H328" s="120" t="str">
        <f t="shared" si="77"/>
        <v/>
      </c>
      <c r="I328" s="123"/>
      <c r="J328" s="124"/>
      <c r="K328" s="129" t="str">
        <f t="shared" ref="K328:K391" si="78">IFERROR(IF(I328="","",IF(J328="","",SUM(J328/I328*100,0))),"")</f>
        <v/>
      </c>
      <c r="L328" s="51"/>
      <c r="M328" s="46"/>
      <c r="N328" s="46"/>
      <c r="O328" s="46"/>
      <c r="P328" s="46"/>
      <c r="Q328" s="56"/>
      <c r="R328" s="47"/>
      <c r="S328" s="47"/>
      <c r="T328" s="47"/>
      <c r="U328" s="47"/>
      <c r="V328" s="51"/>
      <c r="W328" s="46"/>
      <c r="X328" s="46"/>
      <c r="Y328" s="46"/>
      <c r="Z328" s="46"/>
      <c r="AA328" s="51"/>
      <c r="AB328" s="46"/>
      <c r="AC328" s="46"/>
      <c r="AD328" s="46"/>
      <c r="AE328" s="51"/>
      <c r="AF328" s="46"/>
      <c r="AG328" s="46"/>
      <c r="AH328" s="46"/>
      <c r="AI328" s="51"/>
      <c r="AJ328" s="46"/>
      <c r="AK328" s="46"/>
      <c r="AL328" s="46"/>
      <c r="AM328" s="1"/>
      <c r="AN328" s="1"/>
      <c r="AO328" s="1"/>
      <c r="AP328" s="1"/>
      <c r="AQ328" s="1"/>
      <c r="BB328" s="201" t="str">
        <f t="shared" ref="BB328:BB391" si="79">G328</f>
        <v/>
      </c>
      <c r="BC328" s="204" t="str">
        <f>IFERROR(IF(G328="","",IF(K328="","",IF(AND(VLOOKUP(G328,Mark,5,0)&gt;85),5,IF(AND(VLOOKUP(G328,Mark,5,0)&gt;75),4,IF(AND(VLOOKUP(G328,Mark,5,0)&gt;=65),3,0)))))+ROUNDUP(SUM(L328:P328)*15%,0),"")</f>
        <v/>
      </c>
      <c r="BD328" s="201" t="str">
        <f>IFERROR(IF(G328="","",IF(K328="","",IF(AND(VLOOKUP(G328,Mark,5,0)&gt;85),5,IF(AND(VLOOKUP(G328,Mark,5,0)&gt;75),4,IF(AND(VLOOKUP(G328,Mark,5,0)&gt;=65),3,0)))))+ROUNDUP(SUM(Q328:U328)*15%,0),"")</f>
        <v/>
      </c>
      <c r="BE328" s="201" t="str">
        <f>IFERROR(IF(G328="","",IF(K328="","",IF(AND(VLOOKUP(G328,Mark,5,0)&gt;85),5,IF(AND(VLOOKUP(G328,Mark,5,0)&gt;75),4,IF(AND(VLOOKUP(G328,Mark,5,0)&gt;=65),3,0)))))+ROUNDUP(SUM(V328:Z328)*15%,0),"")</f>
        <v/>
      </c>
      <c r="BF328" s="201" t="str">
        <f>IFERROR(IF(G328="","",IF(K328="","",IF(AND(VLOOKUP(G328,Mark,5,0)&gt;85),5,IF(AND(VLOOKUP(G328,Mark,5,0)&gt;75),4,IF(AND(VLOOKUP(G328,Mark,5,0)&gt;=65),3,0)))))+ROUNDUP(SUM(AA328:AD328)*15%,0),"")</f>
        <v/>
      </c>
      <c r="BG328" s="201" t="str">
        <f t="shared" ref="BG328:BG391" si="80">IFERROR(IF(G328="","",IF(K328="","",IF(AND(VLOOKUP(G328,Mark,5,0)&gt;85),5,IF(AND(VLOOKUP(G328,Mark,5,0)&gt;75),4,IF(AND(VLOOKUP(G328,Mark,5,0)&gt;=65),3,0)))))+ROUNDUP(SUM(AE328:AH328)*15%,0),"")</f>
        <v/>
      </c>
      <c r="BH328" s="201" t="str">
        <f t="shared" ref="BH328:BH391" si="81">IFERROR(IF(G328="","",IF(K328="","",IF(AND(VLOOKUP(G328,Mark,5,0)&gt;85),5,IF(AND(VLOOKUP(G328,Mark,5,0)&gt;75),4,IF(AND(VLOOKUP(G328,Mark,5,0)&gt;=65),3,0)))))+ROUNDUP(SUM(AI328:AL328)*15%,0),"")</f>
        <v/>
      </c>
    </row>
    <row r="329" spans="1:60">
      <c r="A329" s="4">
        <v>323</v>
      </c>
      <c r="B329" s="30" t="str">
        <f t="shared" si="71"/>
        <v/>
      </c>
      <c r="C329" s="37" t="str">
        <f t="shared" si="72"/>
        <v/>
      </c>
      <c r="D329" s="38" t="str">
        <f t="shared" si="73"/>
        <v/>
      </c>
      <c r="E329" s="39" t="str">
        <f t="shared" si="74"/>
        <v/>
      </c>
      <c r="F329" s="39" t="str">
        <f t="shared" si="75"/>
        <v/>
      </c>
      <c r="G329" s="40" t="str">
        <f t="shared" si="76"/>
        <v/>
      </c>
      <c r="H329" s="120" t="str">
        <f t="shared" si="77"/>
        <v/>
      </c>
      <c r="I329" s="123"/>
      <c r="J329" s="124"/>
      <c r="K329" s="129" t="str">
        <f t="shared" si="78"/>
        <v/>
      </c>
      <c r="L329" s="51"/>
      <c r="M329" s="46"/>
      <c r="N329" s="46"/>
      <c r="O329" s="46"/>
      <c r="P329" s="46"/>
      <c r="Q329" s="56"/>
      <c r="R329" s="47"/>
      <c r="S329" s="47"/>
      <c r="T329" s="47"/>
      <c r="U329" s="47"/>
      <c r="V329" s="51"/>
      <c r="W329" s="46"/>
      <c r="X329" s="46"/>
      <c r="Y329" s="46"/>
      <c r="Z329" s="46"/>
      <c r="AA329" s="51"/>
      <c r="AB329" s="46"/>
      <c r="AC329" s="46"/>
      <c r="AD329" s="46"/>
      <c r="AE329" s="51"/>
      <c r="AF329" s="46"/>
      <c r="AG329" s="46"/>
      <c r="AH329" s="46"/>
      <c r="AI329" s="51"/>
      <c r="AJ329" s="46"/>
      <c r="AK329" s="46"/>
      <c r="AL329" s="46"/>
      <c r="AM329" s="1"/>
      <c r="AN329" s="1"/>
      <c r="AO329" s="1"/>
      <c r="AP329" s="1"/>
      <c r="AQ329" s="1"/>
      <c r="BB329" s="201" t="str">
        <f t="shared" si="79"/>
        <v/>
      </c>
      <c r="BC329" s="204" t="str">
        <f>IFERROR(IF(G329="","",IF(K329="","",IF(AND(VLOOKUP(G329,Mark,5,0)&gt;85),5,IF(AND(VLOOKUP(G329,Mark,5,0)&gt;75),4,IF(AND(VLOOKUP(G329,Mark,5,0)&gt;=65),3,0)))))+ROUNDUP(SUM(L329:P329)*15%,0),"")</f>
        <v/>
      </c>
      <c r="BD329" s="201" t="str">
        <f>IFERROR(IF(G329="","",IF(K329="","",IF(AND(VLOOKUP(G329,Mark,5,0)&gt;85),5,IF(AND(VLOOKUP(G329,Mark,5,0)&gt;75),4,IF(AND(VLOOKUP(G329,Mark,5,0)&gt;=65),3,0)))))+ROUNDUP(SUM(Q329:U329)*15%,0),"")</f>
        <v/>
      </c>
      <c r="BE329" s="201" t="str">
        <f>IFERROR(IF(G329="","",IF(K329="","",IF(AND(VLOOKUP(G329,Mark,5,0)&gt;85),5,IF(AND(VLOOKUP(G329,Mark,5,0)&gt;75),4,IF(AND(VLOOKUP(G329,Mark,5,0)&gt;=65),3,0)))))+ROUNDUP(SUM(V329:Z329)*15%,0),"")</f>
        <v/>
      </c>
      <c r="BF329" s="201" t="str">
        <f>IFERROR(IF(G329="","",IF(K329="","",IF(AND(VLOOKUP(G329,Mark,5,0)&gt;85),5,IF(AND(VLOOKUP(G329,Mark,5,0)&gt;75),4,IF(AND(VLOOKUP(G329,Mark,5,0)&gt;=65),3,0)))))+ROUNDUP(SUM(AA329:AD329)*15%,0),"")</f>
        <v/>
      </c>
      <c r="BG329" s="201" t="str">
        <f t="shared" si="80"/>
        <v/>
      </c>
      <c r="BH329" s="201" t="str">
        <f t="shared" si="81"/>
        <v/>
      </c>
    </row>
    <row r="330" spans="1:60">
      <c r="A330" s="4">
        <v>324</v>
      </c>
      <c r="B330" s="30" t="str">
        <f t="shared" si="71"/>
        <v/>
      </c>
      <c r="C330" s="37" t="str">
        <f t="shared" si="72"/>
        <v/>
      </c>
      <c r="D330" s="38" t="str">
        <f t="shared" si="73"/>
        <v/>
      </c>
      <c r="E330" s="39" t="str">
        <f t="shared" si="74"/>
        <v/>
      </c>
      <c r="F330" s="39" t="str">
        <f t="shared" si="75"/>
        <v/>
      </c>
      <c r="G330" s="40" t="str">
        <f t="shared" si="76"/>
        <v/>
      </c>
      <c r="H330" s="120" t="str">
        <f t="shared" si="77"/>
        <v/>
      </c>
      <c r="I330" s="123"/>
      <c r="J330" s="124"/>
      <c r="K330" s="129" t="str">
        <f t="shared" si="78"/>
        <v/>
      </c>
      <c r="L330" s="51"/>
      <c r="M330" s="46"/>
      <c r="N330" s="46"/>
      <c r="O330" s="46"/>
      <c r="P330" s="46"/>
      <c r="Q330" s="56"/>
      <c r="R330" s="47"/>
      <c r="S330" s="47"/>
      <c r="T330" s="47"/>
      <c r="U330" s="47"/>
      <c r="V330" s="51"/>
      <c r="W330" s="46"/>
      <c r="X330" s="46"/>
      <c r="Y330" s="46"/>
      <c r="Z330" s="46"/>
      <c r="AA330" s="51"/>
      <c r="AB330" s="46"/>
      <c r="AC330" s="46"/>
      <c r="AD330" s="46"/>
      <c r="AE330" s="51"/>
      <c r="AF330" s="46"/>
      <c r="AG330" s="46"/>
      <c r="AH330" s="46"/>
      <c r="AI330" s="51"/>
      <c r="AJ330" s="46"/>
      <c r="AK330" s="46"/>
      <c r="AL330" s="46"/>
      <c r="AM330" s="1"/>
      <c r="AN330" s="1"/>
      <c r="AO330" s="1"/>
      <c r="AP330" s="1"/>
      <c r="AQ330" s="1"/>
      <c r="BB330" s="201" t="str">
        <f t="shared" si="79"/>
        <v/>
      </c>
      <c r="BC330" s="204" t="str">
        <f>IFERROR(IF(G330="","",IF(K330="","",IF(AND(VLOOKUP(G330,Mark,5,0)&gt;85),5,IF(AND(VLOOKUP(G330,Mark,5,0)&gt;75),4,IF(AND(VLOOKUP(G330,Mark,5,0)&gt;=65),3,0)))))+ROUNDUP(SUM(L330:P330)*15%,0),"")</f>
        <v/>
      </c>
      <c r="BD330" s="201" t="str">
        <f>IFERROR(IF(G330="","",IF(K330="","",IF(AND(VLOOKUP(G330,Mark,5,0)&gt;85),5,IF(AND(VLOOKUP(G330,Mark,5,0)&gt;75),4,IF(AND(VLOOKUP(G330,Mark,5,0)&gt;=65),3,0)))))+ROUNDUP(SUM(Q330:U330)*15%,0),"")</f>
        <v/>
      </c>
      <c r="BE330" s="201" t="str">
        <f>IFERROR(IF(G330="","",IF(K330="","",IF(AND(VLOOKUP(G330,Mark,5,0)&gt;85),5,IF(AND(VLOOKUP(G330,Mark,5,0)&gt;75),4,IF(AND(VLOOKUP(G330,Mark,5,0)&gt;=65),3,0)))))+ROUNDUP(SUM(V330:Z330)*15%,0),"")</f>
        <v/>
      </c>
      <c r="BF330" s="201" t="str">
        <f>IFERROR(IF(G330="","",IF(K330="","",IF(AND(VLOOKUP(G330,Mark,5,0)&gt;85),5,IF(AND(VLOOKUP(G330,Mark,5,0)&gt;75),4,IF(AND(VLOOKUP(G330,Mark,5,0)&gt;=65),3,0)))))+ROUNDUP(SUM(AA330:AD330)*15%,0),"")</f>
        <v/>
      </c>
      <c r="BG330" s="201" t="str">
        <f t="shared" si="80"/>
        <v/>
      </c>
      <c r="BH330" s="201" t="str">
        <f t="shared" si="81"/>
        <v/>
      </c>
    </row>
    <row r="331" spans="1:60">
      <c r="A331" s="4">
        <v>325</v>
      </c>
      <c r="B331" s="30" t="str">
        <f t="shared" si="71"/>
        <v/>
      </c>
      <c r="C331" s="37" t="str">
        <f t="shared" si="72"/>
        <v/>
      </c>
      <c r="D331" s="38" t="str">
        <f t="shared" si="73"/>
        <v/>
      </c>
      <c r="E331" s="39" t="str">
        <f t="shared" si="74"/>
        <v/>
      </c>
      <c r="F331" s="39" t="str">
        <f t="shared" si="75"/>
        <v/>
      </c>
      <c r="G331" s="40" t="str">
        <f t="shared" si="76"/>
        <v/>
      </c>
      <c r="H331" s="120" t="str">
        <f t="shared" si="77"/>
        <v/>
      </c>
      <c r="I331" s="123"/>
      <c r="J331" s="124"/>
      <c r="K331" s="129" t="str">
        <f t="shared" si="78"/>
        <v/>
      </c>
      <c r="L331" s="51"/>
      <c r="M331" s="46"/>
      <c r="N331" s="46"/>
      <c r="O331" s="46"/>
      <c r="P331" s="46"/>
      <c r="Q331" s="56"/>
      <c r="R331" s="47"/>
      <c r="S331" s="47"/>
      <c r="T331" s="47"/>
      <c r="U331" s="47"/>
      <c r="V331" s="51"/>
      <c r="W331" s="46"/>
      <c r="X331" s="46"/>
      <c r="Y331" s="46"/>
      <c r="Z331" s="46"/>
      <c r="AA331" s="51"/>
      <c r="AB331" s="46"/>
      <c r="AC331" s="46"/>
      <c r="AD331" s="46"/>
      <c r="AE331" s="51"/>
      <c r="AF331" s="46"/>
      <c r="AG331" s="46"/>
      <c r="AH331" s="46"/>
      <c r="AI331" s="51"/>
      <c r="AJ331" s="46"/>
      <c r="AK331" s="46"/>
      <c r="AL331" s="46"/>
      <c r="AM331" s="1"/>
      <c r="AN331" s="1"/>
      <c r="AO331" s="1"/>
      <c r="AP331" s="1"/>
      <c r="AQ331" s="1"/>
      <c r="BB331" s="201" t="str">
        <f t="shared" si="79"/>
        <v/>
      </c>
      <c r="BC331" s="204" t="str">
        <f>IFERROR(IF(G331="","",IF(K331="","",IF(AND(VLOOKUP(G331,Mark,5,0)&gt;85),5,IF(AND(VLOOKUP(G331,Mark,5,0)&gt;75),4,IF(AND(VLOOKUP(G331,Mark,5,0)&gt;=65),3,0)))))+ROUNDUP(SUM(L331:P331)*15%,0),"")</f>
        <v/>
      </c>
      <c r="BD331" s="201" t="str">
        <f>IFERROR(IF(G331="","",IF(K331="","",IF(AND(VLOOKUP(G331,Mark,5,0)&gt;85),5,IF(AND(VLOOKUP(G331,Mark,5,0)&gt;75),4,IF(AND(VLOOKUP(G331,Mark,5,0)&gt;=65),3,0)))))+ROUNDUP(SUM(Q331:U331)*15%,0),"")</f>
        <v/>
      </c>
      <c r="BE331" s="201" t="str">
        <f>IFERROR(IF(G331="","",IF(K331="","",IF(AND(VLOOKUP(G331,Mark,5,0)&gt;85),5,IF(AND(VLOOKUP(G331,Mark,5,0)&gt;75),4,IF(AND(VLOOKUP(G331,Mark,5,0)&gt;=65),3,0)))))+ROUNDUP(SUM(V331:Z331)*15%,0),"")</f>
        <v/>
      </c>
      <c r="BF331" s="201" t="str">
        <f>IFERROR(IF(G331="","",IF(K331="","",IF(AND(VLOOKUP(G331,Mark,5,0)&gt;85),5,IF(AND(VLOOKUP(G331,Mark,5,0)&gt;75),4,IF(AND(VLOOKUP(G331,Mark,5,0)&gt;=65),3,0)))))+ROUNDUP(SUM(AA331:AD331)*15%,0),"")</f>
        <v/>
      </c>
      <c r="BG331" s="201" t="str">
        <f t="shared" si="80"/>
        <v/>
      </c>
      <c r="BH331" s="201" t="str">
        <f t="shared" si="81"/>
        <v/>
      </c>
    </row>
    <row r="332" spans="1:60">
      <c r="A332" s="4">
        <v>326</v>
      </c>
      <c r="B332" s="30" t="str">
        <f t="shared" si="71"/>
        <v/>
      </c>
      <c r="C332" s="37" t="str">
        <f t="shared" si="72"/>
        <v/>
      </c>
      <c r="D332" s="38" t="str">
        <f t="shared" si="73"/>
        <v/>
      </c>
      <c r="E332" s="39" t="str">
        <f t="shared" si="74"/>
        <v/>
      </c>
      <c r="F332" s="39" t="str">
        <f t="shared" si="75"/>
        <v/>
      </c>
      <c r="G332" s="40" t="str">
        <f t="shared" si="76"/>
        <v/>
      </c>
      <c r="H332" s="120" t="str">
        <f t="shared" si="77"/>
        <v/>
      </c>
      <c r="I332" s="123"/>
      <c r="J332" s="124"/>
      <c r="K332" s="129" t="str">
        <f t="shared" si="78"/>
        <v/>
      </c>
      <c r="L332" s="51"/>
      <c r="M332" s="46"/>
      <c r="N332" s="46"/>
      <c r="O332" s="46"/>
      <c r="P332" s="46"/>
      <c r="Q332" s="56"/>
      <c r="R332" s="47"/>
      <c r="S332" s="47"/>
      <c r="T332" s="47"/>
      <c r="U332" s="47"/>
      <c r="V332" s="51"/>
      <c r="W332" s="46"/>
      <c r="X332" s="46"/>
      <c r="Y332" s="46"/>
      <c r="Z332" s="46"/>
      <c r="AA332" s="51"/>
      <c r="AB332" s="46"/>
      <c r="AC332" s="46"/>
      <c r="AD332" s="46"/>
      <c r="AE332" s="51"/>
      <c r="AF332" s="46"/>
      <c r="AG332" s="46"/>
      <c r="AH332" s="46"/>
      <c r="AI332" s="51"/>
      <c r="AJ332" s="46"/>
      <c r="AK332" s="46"/>
      <c r="AL332" s="46"/>
      <c r="AM332" s="1"/>
      <c r="AN332" s="1"/>
      <c r="AO332" s="1"/>
      <c r="AP332" s="1"/>
      <c r="AQ332" s="1"/>
      <c r="BB332" s="201" t="str">
        <f t="shared" si="79"/>
        <v/>
      </c>
      <c r="BC332" s="204" t="str">
        <f>IFERROR(IF(G332="","",IF(K332="","",IF(AND(VLOOKUP(G332,Mark,5,0)&gt;85),5,IF(AND(VLOOKUP(G332,Mark,5,0)&gt;75),4,IF(AND(VLOOKUP(G332,Mark,5,0)&gt;=65),3,0)))))+ROUNDUP(SUM(L332:P332)*15%,0),"")</f>
        <v/>
      </c>
      <c r="BD332" s="201" t="str">
        <f>IFERROR(IF(G332="","",IF(K332="","",IF(AND(VLOOKUP(G332,Mark,5,0)&gt;85),5,IF(AND(VLOOKUP(G332,Mark,5,0)&gt;75),4,IF(AND(VLOOKUP(G332,Mark,5,0)&gt;=65),3,0)))))+ROUNDUP(SUM(Q332:U332)*15%,0),"")</f>
        <v/>
      </c>
      <c r="BE332" s="201" t="str">
        <f>IFERROR(IF(G332="","",IF(K332="","",IF(AND(VLOOKUP(G332,Mark,5,0)&gt;85),5,IF(AND(VLOOKUP(G332,Mark,5,0)&gt;75),4,IF(AND(VLOOKUP(G332,Mark,5,0)&gt;=65),3,0)))))+ROUNDUP(SUM(V332:Z332)*15%,0),"")</f>
        <v/>
      </c>
      <c r="BF332" s="201" t="str">
        <f>IFERROR(IF(G332="","",IF(K332="","",IF(AND(VLOOKUP(G332,Mark,5,0)&gt;85),5,IF(AND(VLOOKUP(G332,Mark,5,0)&gt;75),4,IF(AND(VLOOKUP(G332,Mark,5,0)&gt;=65),3,0)))))+ROUNDUP(SUM(AA332:AD332)*15%,0),"")</f>
        <v/>
      </c>
      <c r="BG332" s="201" t="str">
        <f t="shared" si="80"/>
        <v/>
      </c>
      <c r="BH332" s="201" t="str">
        <f t="shared" si="81"/>
        <v/>
      </c>
    </row>
    <row r="333" spans="1:60">
      <c r="A333" s="4">
        <v>327</v>
      </c>
      <c r="B333" s="30" t="str">
        <f t="shared" si="71"/>
        <v/>
      </c>
      <c r="C333" s="37" t="str">
        <f t="shared" si="72"/>
        <v/>
      </c>
      <c r="D333" s="38" t="str">
        <f t="shared" si="73"/>
        <v/>
      </c>
      <c r="E333" s="39" t="str">
        <f t="shared" si="74"/>
        <v/>
      </c>
      <c r="F333" s="39" t="str">
        <f t="shared" si="75"/>
        <v/>
      </c>
      <c r="G333" s="40" t="str">
        <f t="shared" si="76"/>
        <v/>
      </c>
      <c r="H333" s="120" t="str">
        <f t="shared" si="77"/>
        <v/>
      </c>
      <c r="I333" s="123"/>
      <c r="J333" s="124"/>
      <c r="K333" s="129" t="str">
        <f t="shared" si="78"/>
        <v/>
      </c>
      <c r="L333" s="51"/>
      <c r="M333" s="46"/>
      <c r="N333" s="46"/>
      <c r="O333" s="46"/>
      <c r="P333" s="46"/>
      <c r="Q333" s="56"/>
      <c r="R333" s="47"/>
      <c r="S333" s="47"/>
      <c r="T333" s="47"/>
      <c r="U333" s="47"/>
      <c r="V333" s="51"/>
      <c r="W333" s="46"/>
      <c r="X333" s="46"/>
      <c r="Y333" s="46"/>
      <c r="Z333" s="46"/>
      <c r="AA333" s="51"/>
      <c r="AB333" s="46"/>
      <c r="AC333" s="46"/>
      <c r="AD333" s="46"/>
      <c r="AE333" s="51"/>
      <c r="AF333" s="46"/>
      <c r="AG333" s="46"/>
      <c r="AH333" s="46"/>
      <c r="AI333" s="51"/>
      <c r="AJ333" s="46"/>
      <c r="AK333" s="46"/>
      <c r="AL333" s="46"/>
      <c r="AM333" s="1"/>
      <c r="AN333" s="1"/>
      <c r="AO333" s="1"/>
      <c r="AP333" s="1"/>
      <c r="AQ333" s="1"/>
      <c r="BB333" s="201" t="str">
        <f t="shared" si="79"/>
        <v/>
      </c>
      <c r="BC333" s="204" t="str">
        <f>IFERROR(IF(G333="","",IF(K333="","",IF(AND(VLOOKUP(G333,Mark,5,0)&gt;85),5,IF(AND(VLOOKUP(G333,Mark,5,0)&gt;75),4,IF(AND(VLOOKUP(G333,Mark,5,0)&gt;=65),3,0)))))+ROUNDUP(SUM(L333:P333)*15%,0),"")</f>
        <v/>
      </c>
      <c r="BD333" s="201" t="str">
        <f>IFERROR(IF(G333="","",IF(K333="","",IF(AND(VLOOKUP(G333,Mark,5,0)&gt;85),5,IF(AND(VLOOKUP(G333,Mark,5,0)&gt;75),4,IF(AND(VLOOKUP(G333,Mark,5,0)&gt;=65),3,0)))))+ROUNDUP(SUM(Q333:U333)*15%,0),"")</f>
        <v/>
      </c>
      <c r="BE333" s="201" t="str">
        <f>IFERROR(IF(G333="","",IF(K333="","",IF(AND(VLOOKUP(G333,Mark,5,0)&gt;85),5,IF(AND(VLOOKUP(G333,Mark,5,0)&gt;75),4,IF(AND(VLOOKUP(G333,Mark,5,0)&gt;=65),3,0)))))+ROUNDUP(SUM(V333:Z333)*15%,0),"")</f>
        <v/>
      </c>
      <c r="BF333" s="201" t="str">
        <f>IFERROR(IF(G333="","",IF(K333="","",IF(AND(VLOOKUP(G333,Mark,5,0)&gt;85),5,IF(AND(VLOOKUP(G333,Mark,5,0)&gt;75),4,IF(AND(VLOOKUP(G333,Mark,5,0)&gt;=65),3,0)))))+ROUNDUP(SUM(AA333:AD333)*15%,0),"")</f>
        <v/>
      </c>
      <c r="BG333" s="201" t="str">
        <f t="shared" si="80"/>
        <v/>
      </c>
      <c r="BH333" s="201" t="str">
        <f t="shared" si="81"/>
        <v/>
      </c>
    </row>
    <row r="334" spans="1:60">
      <c r="A334" s="4">
        <v>328</v>
      </c>
      <c r="B334" s="30" t="str">
        <f t="shared" si="71"/>
        <v/>
      </c>
      <c r="C334" s="37" t="str">
        <f t="shared" si="72"/>
        <v/>
      </c>
      <c r="D334" s="38" t="str">
        <f t="shared" si="73"/>
        <v/>
      </c>
      <c r="E334" s="39" t="str">
        <f t="shared" si="74"/>
        <v/>
      </c>
      <c r="F334" s="39" t="str">
        <f t="shared" si="75"/>
        <v/>
      </c>
      <c r="G334" s="40" t="str">
        <f t="shared" si="76"/>
        <v/>
      </c>
      <c r="H334" s="120" t="str">
        <f t="shared" si="77"/>
        <v/>
      </c>
      <c r="I334" s="123"/>
      <c r="J334" s="124"/>
      <c r="K334" s="129" t="str">
        <f t="shared" si="78"/>
        <v/>
      </c>
      <c r="L334" s="51"/>
      <c r="M334" s="46"/>
      <c r="N334" s="46"/>
      <c r="O334" s="46"/>
      <c r="P334" s="46"/>
      <c r="Q334" s="56"/>
      <c r="R334" s="47"/>
      <c r="S334" s="47"/>
      <c r="T334" s="47"/>
      <c r="U334" s="47"/>
      <c r="V334" s="51"/>
      <c r="W334" s="46"/>
      <c r="X334" s="46"/>
      <c r="Y334" s="46"/>
      <c r="Z334" s="46"/>
      <c r="AA334" s="51"/>
      <c r="AB334" s="46"/>
      <c r="AC334" s="46"/>
      <c r="AD334" s="46"/>
      <c r="AE334" s="51"/>
      <c r="AF334" s="46"/>
      <c r="AG334" s="46"/>
      <c r="AH334" s="46"/>
      <c r="AI334" s="51"/>
      <c r="AJ334" s="46"/>
      <c r="AK334" s="46"/>
      <c r="AL334" s="46"/>
      <c r="AM334" s="1"/>
      <c r="AN334" s="1"/>
      <c r="AO334" s="1"/>
      <c r="AP334" s="1"/>
      <c r="AQ334" s="1"/>
      <c r="BB334" s="201" t="str">
        <f t="shared" si="79"/>
        <v/>
      </c>
      <c r="BC334" s="204" t="str">
        <f>IFERROR(IF(G334="","",IF(K334="","",IF(AND(VLOOKUP(G334,Mark,5,0)&gt;85),5,IF(AND(VLOOKUP(G334,Mark,5,0)&gt;75),4,IF(AND(VLOOKUP(G334,Mark,5,0)&gt;=65),3,0)))))+ROUNDUP(SUM(L334:P334)*15%,0),"")</f>
        <v/>
      </c>
      <c r="BD334" s="201" t="str">
        <f>IFERROR(IF(G334="","",IF(K334="","",IF(AND(VLOOKUP(G334,Mark,5,0)&gt;85),5,IF(AND(VLOOKUP(G334,Mark,5,0)&gt;75),4,IF(AND(VLOOKUP(G334,Mark,5,0)&gt;=65),3,0)))))+ROUNDUP(SUM(Q334:U334)*15%,0),"")</f>
        <v/>
      </c>
      <c r="BE334" s="201" t="str">
        <f>IFERROR(IF(G334="","",IF(K334="","",IF(AND(VLOOKUP(G334,Mark,5,0)&gt;85),5,IF(AND(VLOOKUP(G334,Mark,5,0)&gt;75),4,IF(AND(VLOOKUP(G334,Mark,5,0)&gt;=65),3,0)))))+ROUNDUP(SUM(V334:Z334)*15%,0),"")</f>
        <v/>
      </c>
      <c r="BF334" s="201" t="str">
        <f>IFERROR(IF(G334="","",IF(K334="","",IF(AND(VLOOKUP(G334,Mark,5,0)&gt;85),5,IF(AND(VLOOKUP(G334,Mark,5,0)&gt;75),4,IF(AND(VLOOKUP(G334,Mark,5,0)&gt;=65),3,0)))))+ROUNDUP(SUM(AA334:AD334)*15%,0),"")</f>
        <v/>
      </c>
      <c r="BG334" s="201" t="str">
        <f t="shared" si="80"/>
        <v/>
      </c>
      <c r="BH334" s="201" t="str">
        <f t="shared" si="81"/>
        <v/>
      </c>
    </row>
    <row r="335" spans="1:60">
      <c r="A335" s="4">
        <v>329</v>
      </c>
      <c r="B335" s="30" t="str">
        <f t="shared" si="71"/>
        <v/>
      </c>
      <c r="C335" s="37" t="str">
        <f t="shared" si="72"/>
        <v/>
      </c>
      <c r="D335" s="38" t="str">
        <f t="shared" si="73"/>
        <v/>
      </c>
      <c r="E335" s="39" t="str">
        <f t="shared" si="74"/>
        <v/>
      </c>
      <c r="F335" s="39" t="str">
        <f t="shared" si="75"/>
        <v/>
      </c>
      <c r="G335" s="40" t="str">
        <f t="shared" si="76"/>
        <v/>
      </c>
      <c r="H335" s="120" t="str">
        <f t="shared" si="77"/>
        <v/>
      </c>
      <c r="I335" s="123"/>
      <c r="J335" s="124"/>
      <c r="K335" s="129" t="str">
        <f t="shared" si="78"/>
        <v/>
      </c>
      <c r="L335" s="51"/>
      <c r="M335" s="46"/>
      <c r="N335" s="46"/>
      <c r="O335" s="46"/>
      <c r="P335" s="46"/>
      <c r="Q335" s="56"/>
      <c r="R335" s="47"/>
      <c r="S335" s="47"/>
      <c r="T335" s="47"/>
      <c r="U335" s="47"/>
      <c r="V335" s="51"/>
      <c r="W335" s="46"/>
      <c r="X335" s="46"/>
      <c r="Y335" s="46"/>
      <c r="Z335" s="46"/>
      <c r="AA335" s="51"/>
      <c r="AB335" s="46"/>
      <c r="AC335" s="46"/>
      <c r="AD335" s="46"/>
      <c r="AE335" s="51"/>
      <c r="AF335" s="46"/>
      <c r="AG335" s="46"/>
      <c r="AH335" s="46"/>
      <c r="AI335" s="51"/>
      <c r="AJ335" s="46"/>
      <c r="AK335" s="46"/>
      <c r="AL335" s="46"/>
      <c r="AM335" s="1"/>
      <c r="AN335" s="1"/>
      <c r="AO335" s="1"/>
      <c r="AP335" s="1"/>
      <c r="AQ335" s="1"/>
      <c r="BB335" s="201" t="str">
        <f t="shared" si="79"/>
        <v/>
      </c>
      <c r="BC335" s="204" t="str">
        <f>IFERROR(IF(G335="","",IF(K335="","",IF(AND(VLOOKUP(G335,Mark,5,0)&gt;85),5,IF(AND(VLOOKUP(G335,Mark,5,0)&gt;75),4,IF(AND(VLOOKUP(G335,Mark,5,0)&gt;=65),3,0)))))+ROUNDUP(SUM(L335:P335)*15%,0),"")</f>
        <v/>
      </c>
      <c r="BD335" s="201" t="str">
        <f>IFERROR(IF(G335="","",IF(K335="","",IF(AND(VLOOKUP(G335,Mark,5,0)&gt;85),5,IF(AND(VLOOKUP(G335,Mark,5,0)&gt;75),4,IF(AND(VLOOKUP(G335,Mark,5,0)&gt;=65),3,0)))))+ROUNDUP(SUM(Q335:U335)*15%,0),"")</f>
        <v/>
      </c>
      <c r="BE335" s="201" t="str">
        <f>IFERROR(IF(G335="","",IF(K335="","",IF(AND(VLOOKUP(G335,Mark,5,0)&gt;85),5,IF(AND(VLOOKUP(G335,Mark,5,0)&gt;75),4,IF(AND(VLOOKUP(G335,Mark,5,0)&gt;=65),3,0)))))+ROUNDUP(SUM(V335:Z335)*15%,0),"")</f>
        <v/>
      </c>
      <c r="BF335" s="201" t="str">
        <f>IFERROR(IF(G335="","",IF(K335="","",IF(AND(VLOOKUP(G335,Mark,5,0)&gt;85),5,IF(AND(VLOOKUP(G335,Mark,5,0)&gt;75),4,IF(AND(VLOOKUP(G335,Mark,5,0)&gt;=65),3,0)))))+ROUNDUP(SUM(AA335:AD335)*15%,0),"")</f>
        <v/>
      </c>
      <c r="BG335" s="201" t="str">
        <f t="shared" si="80"/>
        <v/>
      </c>
      <c r="BH335" s="201" t="str">
        <f t="shared" si="81"/>
        <v/>
      </c>
    </row>
    <row r="336" spans="1:60">
      <c r="A336" s="4">
        <v>330</v>
      </c>
      <c r="B336" s="30" t="str">
        <f t="shared" ref="B336:B399" si="82">IFERROR(VLOOKUP(A336,Name1,3,0),"")</f>
        <v/>
      </c>
      <c r="C336" s="37" t="str">
        <f t="shared" ref="C336:C399" si="83">IFERROR(VLOOKUP(A336,Name1,4,0),"")</f>
        <v/>
      </c>
      <c r="D336" s="38" t="str">
        <f t="shared" ref="D336:D399" si="84">IFERROR(VLOOKUP(A336,Name1,11,0),"")</f>
        <v/>
      </c>
      <c r="E336" s="39" t="str">
        <f t="shared" ref="E336:E399" si="85">IFERROR(VLOOKUP(A336,Name1,6,0),"")</f>
        <v/>
      </c>
      <c r="F336" s="39" t="str">
        <f t="shared" ref="F336:F399" si="86">IFERROR(VLOOKUP(A336,Name1,8,0),"")</f>
        <v/>
      </c>
      <c r="G336" s="40" t="str">
        <f t="shared" ref="G336:G399" si="87">IFERROR(VLOOKUP(A336,Name1,12,0),"")</f>
        <v/>
      </c>
      <c r="H336" s="120" t="str">
        <f t="shared" ref="H336:H399" si="88">IFERROR(VLOOKUP(A336,Name1,13,0),"")</f>
        <v/>
      </c>
      <c r="I336" s="123"/>
      <c r="J336" s="124"/>
      <c r="K336" s="129" t="str">
        <f t="shared" si="78"/>
        <v/>
      </c>
      <c r="L336" s="51"/>
      <c r="M336" s="46"/>
      <c r="N336" s="46"/>
      <c r="O336" s="46"/>
      <c r="P336" s="46"/>
      <c r="Q336" s="56"/>
      <c r="R336" s="47"/>
      <c r="S336" s="47"/>
      <c r="T336" s="47"/>
      <c r="U336" s="47"/>
      <c r="V336" s="51"/>
      <c r="W336" s="46"/>
      <c r="X336" s="46"/>
      <c r="Y336" s="46"/>
      <c r="Z336" s="46"/>
      <c r="AA336" s="51"/>
      <c r="AB336" s="46"/>
      <c r="AC336" s="46"/>
      <c r="AD336" s="46"/>
      <c r="AE336" s="51"/>
      <c r="AF336" s="46"/>
      <c r="AG336" s="46"/>
      <c r="AH336" s="46"/>
      <c r="AI336" s="51"/>
      <c r="AJ336" s="46"/>
      <c r="AK336" s="46"/>
      <c r="AL336" s="46"/>
      <c r="AM336" s="1"/>
      <c r="AN336" s="1"/>
      <c r="AO336" s="1"/>
      <c r="AP336" s="1"/>
      <c r="AQ336" s="1"/>
      <c r="BB336" s="201" t="str">
        <f t="shared" si="79"/>
        <v/>
      </c>
      <c r="BC336" s="204" t="str">
        <f>IFERROR(IF(G336="","",IF(K336="","",IF(AND(VLOOKUP(G336,Mark,5,0)&gt;85),5,IF(AND(VLOOKUP(G336,Mark,5,0)&gt;75),4,IF(AND(VLOOKUP(G336,Mark,5,0)&gt;=65),3,0)))))+ROUNDUP(SUM(L336:P336)*15%,0),"")</f>
        <v/>
      </c>
      <c r="BD336" s="201" t="str">
        <f>IFERROR(IF(G336="","",IF(K336="","",IF(AND(VLOOKUP(G336,Mark,5,0)&gt;85),5,IF(AND(VLOOKUP(G336,Mark,5,0)&gt;75),4,IF(AND(VLOOKUP(G336,Mark,5,0)&gt;=65),3,0)))))+ROUNDUP(SUM(Q336:U336)*15%,0),"")</f>
        <v/>
      </c>
      <c r="BE336" s="201" t="str">
        <f>IFERROR(IF(G336="","",IF(K336="","",IF(AND(VLOOKUP(G336,Mark,5,0)&gt;85),5,IF(AND(VLOOKUP(G336,Mark,5,0)&gt;75),4,IF(AND(VLOOKUP(G336,Mark,5,0)&gt;=65),3,0)))))+ROUNDUP(SUM(V336:Z336)*15%,0),"")</f>
        <v/>
      </c>
      <c r="BF336" s="201" t="str">
        <f>IFERROR(IF(G336="","",IF(K336="","",IF(AND(VLOOKUP(G336,Mark,5,0)&gt;85),5,IF(AND(VLOOKUP(G336,Mark,5,0)&gt;75),4,IF(AND(VLOOKUP(G336,Mark,5,0)&gt;=65),3,0)))))+ROUNDUP(SUM(AA336:AD336)*15%,0),"")</f>
        <v/>
      </c>
      <c r="BG336" s="201" t="str">
        <f t="shared" si="80"/>
        <v/>
      </c>
      <c r="BH336" s="201" t="str">
        <f t="shared" si="81"/>
        <v/>
      </c>
    </row>
    <row r="337" spans="1:60">
      <c r="A337" s="4">
        <v>331</v>
      </c>
      <c r="B337" s="30" t="str">
        <f t="shared" si="82"/>
        <v/>
      </c>
      <c r="C337" s="37" t="str">
        <f t="shared" si="83"/>
        <v/>
      </c>
      <c r="D337" s="38" t="str">
        <f t="shared" si="84"/>
        <v/>
      </c>
      <c r="E337" s="39" t="str">
        <f t="shared" si="85"/>
        <v/>
      </c>
      <c r="F337" s="39" t="str">
        <f t="shared" si="86"/>
        <v/>
      </c>
      <c r="G337" s="40" t="str">
        <f t="shared" si="87"/>
        <v/>
      </c>
      <c r="H337" s="120" t="str">
        <f t="shared" si="88"/>
        <v/>
      </c>
      <c r="I337" s="123"/>
      <c r="J337" s="124"/>
      <c r="K337" s="129" t="str">
        <f t="shared" si="78"/>
        <v/>
      </c>
      <c r="L337" s="51"/>
      <c r="M337" s="46"/>
      <c r="N337" s="46"/>
      <c r="O337" s="46"/>
      <c r="P337" s="46"/>
      <c r="Q337" s="56"/>
      <c r="R337" s="47"/>
      <c r="S337" s="47"/>
      <c r="T337" s="47"/>
      <c r="U337" s="47"/>
      <c r="V337" s="51"/>
      <c r="W337" s="46"/>
      <c r="X337" s="46"/>
      <c r="Y337" s="46"/>
      <c r="Z337" s="46"/>
      <c r="AA337" s="51"/>
      <c r="AB337" s="46"/>
      <c r="AC337" s="46"/>
      <c r="AD337" s="46"/>
      <c r="AE337" s="51"/>
      <c r="AF337" s="46"/>
      <c r="AG337" s="46"/>
      <c r="AH337" s="46"/>
      <c r="AI337" s="51"/>
      <c r="AJ337" s="46"/>
      <c r="AK337" s="46"/>
      <c r="AL337" s="46"/>
      <c r="AM337" s="1"/>
      <c r="AN337" s="1"/>
      <c r="AO337" s="1"/>
      <c r="AP337" s="1"/>
      <c r="AQ337" s="1"/>
      <c r="BB337" s="201" t="str">
        <f t="shared" si="79"/>
        <v/>
      </c>
      <c r="BC337" s="204" t="str">
        <f>IFERROR(IF(G337="","",IF(K337="","",IF(AND(VLOOKUP(G337,Mark,5,0)&gt;85),5,IF(AND(VLOOKUP(G337,Mark,5,0)&gt;75),4,IF(AND(VLOOKUP(G337,Mark,5,0)&gt;=65),3,0)))))+ROUNDUP(SUM(L337:P337)*15%,0),"")</f>
        <v/>
      </c>
      <c r="BD337" s="201" t="str">
        <f>IFERROR(IF(G337="","",IF(K337="","",IF(AND(VLOOKUP(G337,Mark,5,0)&gt;85),5,IF(AND(VLOOKUP(G337,Mark,5,0)&gt;75),4,IF(AND(VLOOKUP(G337,Mark,5,0)&gt;=65),3,0)))))+ROUNDUP(SUM(Q337:U337)*15%,0),"")</f>
        <v/>
      </c>
      <c r="BE337" s="201" t="str">
        <f>IFERROR(IF(G337="","",IF(K337="","",IF(AND(VLOOKUP(G337,Mark,5,0)&gt;85),5,IF(AND(VLOOKUP(G337,Mark,5,0)&gt;75),4,IF(AND(VLOOKUP(G337,Mark,5,0)&gt;=65),3,0)))))+ROUNDUP(SUM(V337:Z337)*15%,0),"")</f>
        <v/>
      </c>
      <c r="BF337" s="201" t="str">
        <f>IFERROR(IF(G337="","",IF(K337="","",IF(AND(VLOOKUP(G337,Mark,5,0)&gt;85),5,IF(AND(VLOOKUP(G337,Mark,5,0)&gt;75),4,IF(AND(VLOOKUP(G337,Mark,5,0)&gt;=65),3,0)))))+ROUNDUP(SUM(AA337:AD337)*15%,0),"")</f>
        <v/>
      </c>
      <c r="BG337" s="201" t="str">
        <f t="shared" si="80"/>
        <v/>
      </c>
      <c r="BH337" s="201" t="str">
        <f t="shared" si="81"/>
        <v/>
      </c>
    </row>
    <row r="338" spans="1:60">
      <c r="A338" s="4">
        <v>332</v>
      </c>
      <c r="B338" s="30" t="str">
        <f t="shared" si="82"/>
        <v/>
      </c>
      <c r="C338" s="37" t="str">
        <f t="shared" si="83"/>
        <v/>
      </c>
      <c r="D338" s="38" t="str">
        <f t="shared" si="84"/>
        <v/>
      </c>
      <c r="E338" s="39" t="str">
        <f t="shared" si="85"/>
        <v/>
      </c>
      <c r="F338" s="39" t="str">
        <f t="shared" si="86"/>
        <v/>
      </c>
      <c r="G338" s="40" t="str">
        <f t="shared" si="87"/>
        <v/>
      </c>
      <c r="H338" s="120" t="str">
        <f t="shared" si="88"/>
        <v/>
      </c>
      <c r="I338" s="123"/>
      <c r="J338" s="124"/>
      <c r="K338" s="129" t="str">
        <f t="shared" si="78"/>
        <v/>
      </c>
      <c r="L338" s="51"/>
      <c r="M338" s="46"/>
      <c r="N338" s="46"/>
      <c r="O338" s="46"/>
      <c r="P338" s="46"/>
      <c r="Q338" s="56"/>
      <c r="R338" s="47"/>
      <c r="S338" s="47"/>
      <c r="T338" s="47"/>
      <c r="U338" s="47"/>
      <c r="V338" s="51"/>
      <c r="W338" s="46"/>
      <c r="X338" s="46"/>
      <c r="Y338" s="46"/>
      <c r="Z338" s="46"/>
      <c r="AA338" s="51"/>
      <c r="AB338" s="46"/>
      <c r="AC338" s="46"/>
      <c r="AD338" s="46"/>
      <c r="AE338" s="51"/>
      <c r="AF338" s="46"/>
      <c r="AG338" s="46"/>
      <c r="AH338" s="46"/>
      <c r="AI338" s="51"/>
      <c r="AJ338" s="46"/>
      <c r="AK338" s="46"/>
      <c r="AL338" s="46"/>
      <c r="AM338" s="1"/>
      <c r="AN338" s="1"/>
      <c r="AO338" s="1"/>
      <c r="AP338" s="1"/>
      <c r="AQ338" s="1"/>
      <c r="BB338" s="201" t="str">
        <f t="shared" si="79"/>
        <v/>
      </c>
      <c r="BC338" s="204" t="str">
        <f>IFERROR(IF(G338="","",IF(K338="","",IF(AND(VLOOKUP(G338,Mark,5,0)&gt;85),5,IF(AND(VLOOKUP(G338,Mark,5,0)&gt;75),4,IF(AND(VLOOKUP(G338,Mark,5,0)&gt;=65),3,0)))))+ROUNDUP(SUM(L338:P338)*15%,0),"")</f>
        <v/>
      </c>
      <c r="BD338" s="201" t="str">
        <f>IFERROR(IF(G338="","",IF(K338="","",IF(AND(VLOOKUP(G338,Mark,5,0)&gt;85),5,IF(AND(VLOOKUP(G338,Mark,5,0)&gt;75),4,IF(AND(VLOOKUP(G338,Mark,5,0)&gt;=65),3,0)))))+ROUNDUP(SUM(Q338:U338)*15%,0),"")</f>
        <v/>
      </c>
      <c r="BE338" s="201" t="str">
        <f>IFERROR(IF(G338="","",IF(K338="","",IF(AND(VLOOKUP(G338,Mark,5,0)&gt;85),5,IF(AND(VLOOKUP(G338,Mark,5,0)&gt;75),4,IF(AND(VLOOKUP(G338,Mark,5,0)&gt;=65),3,0)))))+ROUNDUP(SUM(V338:Z338)*15%,0),"")</f>
        <v/>
      </c>
      <c r="BF338" s="201" t="str">
        <f>IFERROR(IF(G338="","",IF(K338="","",IF(AND(VLOOKUP(G338,Mark,5,0)&gt;85),5,IF(AND(VLOOKUP(G338,Mark,5,0)&gt;75),4,IF(AND(VLOOKUP(G338,Mark,5,0)&gt;=65),3,0)))))+ROUNDUP(SUM(AA338:AD338)*15%,0),"")</f>
        <v/>
      </c>
      <c r="BG338" s="201" t="str">
        <f t="shared" si="80"/>
        <v/>
      </c>
      <c r="BH338" s="201" t="str">
        <f t="shared" si="81"/>
        <v/>
      </c>
    </row>
    <row r="339" spans="1:60">
      <c r="A339" s="4">
        <v>333</v>
      </c>
      <c r="B339" s="30" t="str">
        <f t="shared" si="82"/>
        <v/>
      </c>
      <c r="C339" s="37" t="str">
        <f t="shared" si="83"/>
        <v/>
      </c>
      <c r="D339" s="38" t="str">
        <f t="shared" si="84"/>
        <v/>
      </c>
      <c r="E339" s="39" t="str">
        <f t="shared" si="85"/>
        <v/>
      </c>
      <c r="F339" s="39" t="str">
        <f t="shared" si="86"/>
        <v/>
      </c>
      <c r="G339" s="40" t="str">
        <f t="shared" si="87"/>
        <v/>
      </c>
      <c r="H339" s="120" t="str">
        <f t="shared" si="88"/>
        <v/>
      </c>
      <c r="I339" s="123"/>
      <c r="J339" s="124"/>
      <c r="K339" s="129" t="str">
        <f t="shared" si="78"/>
        <v/>
      </c>
      <c r="L339" s="51"/>
      <c r="M339" s="46"/>
      <c r="N339" s="46"/>
      <c r="O339" s="46"/>
      <c r="P339" s="46"/>
      <c r="Q339" s="56"/>
      <c r="R339" s="47"/>
      <c r="S339" s="47"/>
      <c r="T339" s="47"/>
      <c r="U339" s="47"/>
      <c r="V339" s="51"/>
      <c r="W339" s="46"/>
      <c r="X339" s="46"/>
      <c r="Y339" s="46"/>
      <c r="Z339" s="46"/>
      <c r="AA339" s="51"/>
      <c r="AB339" s="46"/>
      <c r="AC339" s="46"/>
      <c r="AD339" s="46"/>
      <c r="AE339" s="51"/>
      <c r="AF339" s="46"/>
      <c r="AG339" s="46"/>
      <c r="AH339" s="46"/>
      <c r="AI339" s="51"/>
      <c r="AJ339" s="46"/>
      <c r="AK339" s="46"/>
      <c r="AL339" s="46"/>
      <c r="AM339" s="1"/>
      <c r="AN339" s="1"/>
      <c r="AO339" s="1"/>
      <c r="AP339" s="1"/>
      <c r="AQ339" s="1"/>
      <c r="BB339" s="201" t="str">
        <f t="shared" si="79"/>
        <v/>
      </c>
      <c r="BC339" s="204" t="str">
        <f>IFERROR(IF(G339="","",IF(K339="","",IF(AND(VLOOKUP(G339,Mark,5,0)&gt;85),5,IF(AND(VLOOKUP(G339,Mark,5,0)&gt;75),4,IF(AND(VLOOKUP(G339,Mark,5,0)&gt;=65),3,0)))))+ROUNDUP(SUM(L339:P339)*15%,0),"")</f>
        <v/>
      </c>
      <c r="BD339" s="201" t="str">
        <f>IFERROR(IF(G339="","",IF(K339="","",IF(AND(VLOOKUP(G339,Mark,5,0)&gt;85),5,IF(AND(VLOOKUP(G339,Mark,5,0)&gt;75),4,IF(AND(VLOOKUP(G339,Mark,5,0)&gt;=65),3,0)))))+ROUNDUP(SUM(Q339:U339)*15%,0),"")</f>
        <v/>
      </c>
      <c r="BE339" s="201" t="str">
        <f>IFERROR(IF(G339="","",IF(K339="","",IF(AND(VLOOKUP(G339,Mark,5,0)&gt;85),5,IF(AND(VLOOKUP(G339,Mark,5,0)&gt;75),4,IF(AND(VLOOKUP(G339,Mark,5,0)&gt;=65),3,0)))))+ROUNDUP(SUM(V339:Z339)*15%,0),"")</f>
        <v/>
      </c>
      <c r="BF339" s="201" t="str">
        <f>IFERROR(IF(G339="","",IF(K339="","",IF(AND(VLOOKUP(G339,Mark,5,0)&gt;85),5,IF(AND(VLOOKUP(G339,Mark,5,0)&gt;75),4,IF(AND(VLOOKUP(G339,Mark,5,0)&gt;=65),3,0)))))+ROUNDUP(SUM(AA339:AD339)*15%,0),"")</f>
        <v/>
      </c>
      <c r="BG339" s="201" t="str">
        <f t="shared" si="80"/>
        <v/>
      </c>
      <c r="BH339" s="201" t="str">
        <f t="shared" si="81"/>
        <v/>
      </c>
    </row>
    <row r="340" spans="1:60">
      <c r="A340" s="4">
        <v>334</v>
      </c>
      <c r="B340" s="30" t="str">
        <f t="shared" si="82"/>
        <v/>
      </c>
      <c r="C340" s="37" t="str">
        <f t="shared" si="83"/>
        <v/>
      </c>
      <c r="D340" s="38" t="str">
        <f t="shared" si="84"/>
        <v/>
      </c>
      <c r="E340" s="39" t="str">
        <f t="shared" si="85"/>
        <v/>
      </c>
      <c r="F340" s="39" t="str">
        <f t="shared" si="86"/>
        <v/>
      </c>
      <c r="G340" s="40" t="str">
        <f t="shared" si="87"/>
        <v/>
      </c>
      <c r="H340" s="120" t="str">
        <f t="shared" si="88"/>
        <v/>
      </c>
      <c r="I340" s="123"/>
      <c r="J340" s="124"/>
      <c r="K340" s="129" t="str">
        <f t="shared" si="78"/>
        <v/>
      </c>
      <c r="L340" s="51"/>
      <c r="M340" s="46"/>
      <c r="N340" s="46"/>
      <c r="O340" s="46"/>
      <c r="P340" s="46"/>
      <c r="Q340" s="56"/>
      <c r="R340" s="47"/>
      <c r="S340" s="47"/>
      <c r="T340" s="47"/>
      <c r="U340" s="47"/>
      <c r="V340" s="51"/>
      <c r="W340" s="46"/>
      <c r="X340" s="46"/>
      <c r="Y340" s="46"/>
      <c r="Z340" s="46"/>
      <c r="AA340" s="51"/>
      <c r="AB340" s="46"/>
      <c r="AC340" s="46"/>
      <c r="AD340" s="46"/>
      <c r="AE340" s="51"/>
      <c r="AF340" s="46"/>
      <c r="AG340" s="46"/>
      <c r="AH340" s="46"/>
      <c r="AI340" s="51"/>
      <c r="AJ340" s="46"/>
      <c r="AK340" s="46"/>
      <c r="AL340" s="46"/>
      <c r="AM340" s="1"/>
      <c r="AN340" s="1"/>
      <c r="AO340" s="1"/>
      <c r="AP340" s="1"/>
      <c r="AQ340" s="1"/>
      <c r="BB340" s="201" t="str">
        <f t="shared" si="79"/>
        <v/>
      </c>
      <c r="BC340" s="204" t="str">
        <f>IFERROR(IF(G340="","",IF(K340="","",IF(AND(VLOOKUP(G340,Mark,5,0)&gt;85),5,IF(AND(VLOOKUP(G340,Mark,5,0)&gt;75),4,IF(AND(VLOOKUP(G340,Mark,5,0)&gt;=65),3,0)))))+ROUNDUP(SUM(L340:P340)*15%,0),"")</f>
        <v/>
      </c>
      <c r="BD340" s="201" t="str">
        <f>IFERROR(IF(G340="","",IF(K340="","",IF(AND(VLOOKUP(G340,Mark,5,0)&gt;85),5,IF(AND(VLOOKUP(G340,Mark,5,0)&gt;75),4,IF(AND(VLOOKUP(G340,Mark,5,0)&gt;=65),3,0)))))+ROUNDUP(SUM(Q340:U340)*15%,0),"")</f>
        <v/>
      </c>
      <c r="BE340" s="201" t="str">
        <f>IFERROR(IF(G340="","",IF(K340="","",IF(AND(VLOOKUP(G340,Mark,5,0)&gt;85),5,IF(AND(VLOOKUP(G340,Mark,5,0)&gt;75),4,IF(AND(VLOOKUP(G340,Mark,5,0)&gt;=65),3,0)))))+ROUNDUP(SUM(V340:Z340)*15%,0),"")</f>
        <v/>
      </c>
      <c r="BF340" s="201" t="str">
        <f>IFERROR(IF(G340="","",IF(K340="","",IF(AND(VLOOKUP(G340,Mark,5,0)&gt;85),5,IF(AND(VLOOKUP(G340,Mark,5,0)&gt;75),4,IF(AND(VLOOKUP(G340,Mark,5,0)&gt;=65),3,0)))))+ROUNDUP(SUM(AA340:AD340)*15%,0),"")</f>
        <v/>
      </c>
      <c r="BG340" s="201" t="str">
        <f t="shared" si="80"/>
        <v/>
      </c>
      <c r="BH340" s="201" t="str">
        <f t="shared" si="81"/>
        <v/>
      </c>
    </row>
    <row r="341" spans="1:60">
      <c r="A341" s="4">
        <v>335</v>
      </c>
      <c r="B341" s="30" t="str">
        <f t="shared" si="82"/>
        <v/>
      </c>
      <c r="C341" s="37" t="str">
        <f t="shared" si="83"/>
        <v/>
      </c>
      <c r="D341" s="38" t="str">
        <f t="shared" si="84"/>
        <v/>
      </c>
      <c r="E341" s="39" t="str">
        <f t="shared" si="85"/>
        <v/>
      </c>
      <c r="F341" s="39" t="str">
        <f t="shared" si="86"/>
        <v/>
      </c>
      <c r="G341" s="40" t="str">
        <f t="shared" si="87"/>
        <v/>
      </c>
      <c r="H341" s="120" t="str">
        <f t="shared" si="88"/>
        <v/>
      </c>
      <c r="I341" s="123"/>
      <c r="J341" s="124"/>
      <c r="K341" s="129" t="str">
        <f t="shared" si="78"/>
        <v/>
      </c>
      <c r="L341" s="51"/>
      <c r="M341" s="46"/>
      <c r="N341" s="46"/>
      <c r="O341" s="46"/>
      <c r="P341" s="46"/>
      <c r="Q341" s="56"/>
      <c r="R341" s="47"/>
      <c r="S341" s="47"/>
      <c r="T341" s="47"/>
      <c r="U341" s="47"/>
      <c r="V341" s="51"/>
      <c r="W341" s="46"/>
      <c r="X341" s="46"/>
      <c r="Y341" s="46"/>
      <c r="Z341" s="46"/>
      <c r="AA341" s="51"/>
      <c r="AB341" s="46"/>
      <c r="AC341" s="46"/>
      <c r="AD341" s="46"/>
      <c r="AE341" s="51"/>
      <c r="AF341" s="46"/>
      <c r="AG341" s="46"/>
      <c r="AH341" s="46"/>
      <c r="AI341" s="51"/>
      <c r="AJ341" s="46"/>
      <c r="AK341" s="46"/>
      <c r="AL341" s="46"/>
      <c r="AM341" s="1"/>
      <c r="AN341" s="1"/>
      <c r="AO341" s="1"/>
      <c r="AP341" s="1"/>
      <c r="AQ341" s="1"/>
      <c r="BB341" s="201" t="str">
        <f t="shared" si="79"/>
        <v/>
      </c>
      <c r="BC341" s="204" t="str">
        <f>IFERROR(IF(G341="","",IF(K341="","",IF(AND(VLOOKUP(G341,Mark,5,0)&gt;85),5,IF(AND(VLOOKUP(G341,Mark,5,0)&gt;75),4,IF(AND(VLOOKUP(G341,Mark,5,0)&gt;=65),3,0)))))+ROUNDUP(SUM(L341:P341)*15%,0),"")</f>
        <v/>
      </c>
      <c r="BD341" s="201" t="str">
        <f>IFERROR(IF(G341="","",IF(K341="","",IF(AND(VLOOKUP(G341,Mark,5,0)&gt;85),5,IF(AND(VLOOKUP(G341,Mark,5,0)&gt;75),4,IF(AND(VLOOKUP(G341,Mark,5,0)&gt;=65),3,0)))))+ROUNDUP(SUM(Q341:U341)*15%,0),"")</f>
        <v/>
      </c>
      <c r="BE341" s="201" t="str">
        <f>IFERROR(IF(G341="","",IF(K341="","",IF(AND(VLOOKUP(G341,Mark,5,0)&gt;85),5,IF(AND(VLOOKUP(G341,Mark,5,0)&gt;75),4,IF(AND(VLOOKUP(G341,Mark,5,0)&gt;=65),3,0)))))+ROUNDUP(SUM(V341:Z341)*15%,0),"")</f>
        <v/>
      </c>
      <c r="BF341" s="201" t="str">
        <f>IFERROR(IF(G341="","",IF(K341="","",IF(AND(VLOOKUP(G341,Mark,5,0)&gt;85),5,IF(AND(VLOOKUP(G341,Mark,5,0)&gt;75),4,IF(AND(VLOOKUP(G341,Mark,5,0)&gt;=65),3,0)))))+ROUNDUP(SUM(AA341:AD341)*15%,0),"")</f>
        <v/>
      </c>
      <c r="BG341" s="201" t="str">
        <f t="shared" si="80"/>
        <v/>
      </c>
      <c r="BH341" s="201" t="str">
        <f t="shared" si="81"/>
        <v/>
      </c>
    </row>
    <row r="342" spans="1:60">
      <c r="A342" s="4">
        <v>336</v>
      </c>
      <c r="B342" s="30" t="str">
        <f t="shared" si="82"/>
        <v/>
      </c>
      <c r="C342" s="37" t="str">
        <f t="shared" si="83"/>
        <v/>
      </c>
      <c r="D342" s="38" t="str">
        <f t="shared" si="84"/>
        <v/>
      </c>
      <c r="E342" s="39" t="str">
        <f t="shared" si="85"/>
        <v/>
      </c>
      <c r="F342" s="39" t="str">
        <f t="shared" si="86"/>
        <v/>
      </c>
      <c r="G342" s="40" t="str">
        <f t="shared" si="87"/>
        <v/>
      </c>
      <c r="H342" s="120" t="str">
        <f t="shared" si="88"/>
        <v/>
      </c>
      <c r="I342" s="123"/>
      <c r="J342" s="124"/>
      <c r="K342" s="129" t="str">
        <f t="shared" si="78"/>
        <v/>
      </c>
      <c r="L342" s="51"/>
      <c r="M342" s="46"/>
      <c r="N342" s="46"/>
      <c r="O342" s="46"/>
      <c r="P342" s="46"/>
      <c r="Q342" s="56"/>
      <c r="R342" s="47"/>
      <c r="S342" s="47"/>
      <c r="T342" s="47"/>
      <c r="U342" s="47"/>
      <c r="V342" s="51"/>
      <c r="W342" s="46"/>
      <c r="X342" s="46"/>
      <c r="Y342" s="46"/>
      <c r="Z342" s="46"/>
      <c r="AA342" s="51"/>
      <c r="AB342" s="46"/>
      <c r="AC342" s="46"/>
      <c r="AD342" s="46"/>
      <c r="AE342" s="51"/>
      <c r="AF342" s="46"/>
      <c r="AG342" s="46"/>
      <c r="AH342" s="46"/>
      <c r="AI342" s="51"/>
      <c r="AJ342" s="46"/>
      <c r="AK342" s="46"/>
      <c r="AL342" s="46"/>
      <c r="AM342" s="1"/>
      <c r="AN342" s="1"/>
      <c r="AO342" s="1"/>
      <c r="AP342" s="1"/>
      <c r="AQ342" s="1"/>
      <c r="BB342" s="201" t="str">
        <f t="shared" si="79"/>
        <v/>
      </c>
      <c r="BC342" s="204" t="str">
        <f>IFERROR(IF(G342="","",IF(K342="","",IF(AND(VLOOKUP(G342,Mark,5,0)&gt;85),5,IF(AND(VLOOKUP(G342,Mark,5,0)&gt;75),4,IF(AND(VLOOKUP(G342,Mark,5,0)&gt;=65),3,0)))))+ROUNDUP(SUM(L342:P342)*15%,0),"")</f>
        <v/>
      </c>
      <c r="BD342" s="201" t="str">
        <f>IFERROR(IF(G342="","",IF(K342="","",IF(AND(VLOOKUP(G342,Mark,5,0)&gt;85),5,IF(AND(VLOOKUP(G342,Mark,5,0)&gt;75),4,IF(AND(VLOOKUP(G342,Mark,5,0)&gt;=65),3,0)))))+ROUNDUP(SUM(Q342:U342)*15%,0),"")</f>
        <v/>
      </c>
      <c r="BE342" s="201" t="str">
        <f>IFERROR(IF(G342="","",IF(K342="","",IF(AND(VLOOKUP(G342,Mark,5,0)&gt;85),5,IF(AND(VLOOKUP(G342,Mark,5,0)&gt;75),4,IF(AND(VLOOKUP(G342,Mark,5,0)&gt;=65),3,0)))))+ROUNDUP(SUM(V342:Z342)*15%,0),"")</f>
        <v/>
      </c>
      <c r="BF342" s="201" t="str">
        <f>IFERROR(IF(G342="","",IF(K342="","",IF(AND(VLOOKUP(G342,Mark,5,0)&gt;85),5,IF(AND(VLOOKUP(G342,Mark,5,0)&gt;75),4,IF(AND(VLOOKUP(G342,Mark,5,0)&gt;=65),3,0)))))+ROUNDUP(SUM(AA342:AD342)*15%,0),"")</f>
        <v/>
      </c>
      <c r="BG342" s="201" t="str">
        <f t="shared" si="80"/>
        <v/>
      </c>
      <c r="BH342" s="201" t="str">
        <f t="shared" si="81"/>
        <v/>
      </c>
    </row>
    <row r="343" spans="1:60">
      <c r="A343" s="4">
        <v>337</v>
      </c>
      <c r="B343" s="30" t="str">
        <f t="shared" si="82"/>
        <v/>
      </c>
      <c r="C343" s="37" t="str">
        <f t="shared" si="83"/>
        <v/>
      </c>
      <c r="D343" s="38" t="str">
        <f t="shared" si="84"/>
        <v/>
      </c>
      <c r="E343" s="39" t="str">
        <f t="shared" si="85"/>
        <v/>
      </c>
      <c r="F343" s="39" t="str">
        <f t="shared" si="86"/>
        <v/>
      </c>
      <c r="G343" s="40" t="str">
        <f t="shared" si="87"/>
        <v/>
      </c>
      <c r="H343" s="120" t="str">
        <f t="shared" si="88"/>
        <v/>
      </c>
      <c r="I343" s="123"/>
      <c r="J343" s="124"/>
      <c r="K343" s="129" t="str">
        <f t="shared" si="78"/>
        <v/>
      </c>
      <c r="L343" s="51"/>
      <c r="M343" s="46"/>
      <c r="N343" s="46"/>
      <c r="O343" s="46"/>
      <c r="P343" s="46"/>
      <c r="Q343" s="56"/>
      <c r="R343" s="47"/>
      <c r="S343" s="47"/>
      <c r="T343" s="47"/>
      <c r="U343" s="47"/>
      <c r="V343" s="51"/>
      <c r="W343" s="46"/>
      <c r="X343" s="46"/>
      <c r="Y343" s="46"/>
      <c r="Z343" s="46"/>
      <c r="AA343" s="51"/>
      <c r="AB343" s="46"/>
      <c r="AC343" s="46"/>
      <c r="AD343" s="46"/>
      <c r="AE343" s="51"/>
      <c r="AF343" s="46"/>
      <c r="AG343" s="46"/>
      <c r="AH343" s="46"/>
      <c r="AI343" s="51"/>
      <c r="AJ343" s="46"/>
      <c r="AK343" s="46"/>
      <c r="AL343" s="46"/>
      <c r="AM343" s="1"/>
      <c r="AN343" s="1"/>
      <c r="AO343" s="1"/>
      <c r="AP343" s="1"/>
      <c r="AQ343" s="1"/>
      <c r="BB343" s="201" t="str">
        <f t="shared" si="79"/>
        <v/>
      </c>
      <c r="BC343" s="204" t="str">
        <f>IFERROR(IF(G343="","",IF(K343="","",IF(AND(VLOOKUP(G343,Mark,5,0)&gt;85),5,IF(AND(VLOOKUP(G343,Mark,5,0)&gt;75),4,IF(AND(VLOOKUP(G343,Mark,5,0)&gt;=65),3,0)))))+ROUNDUP(SUM(L343:P343)*15%,0),"")</f>
        <v/>
      </c>
      <c r="BD343" s="201" t="str">
        <f>IFERROR(IF(G343="","",IF(K343="","",IF(AND(VLOOKUP(G343,Mark,5,0)&gt;85),5,IF(AND(VLOOKUP(G343,Mark,5,0)&gt;75),4,IF(AND(VLOOKUP(G343,Mark,5,0)&gt;=65),3,0)))))+ROUNDUP(SUM(Q343:U343)*15%,0),"")</f>
        <v/>
      </c>
      <c r="BE343" s="201" t="str">
        <f>IFERROR(IF(G343="","",IF(K343="","",IF(AND(VLOOKUP(G343,Mark,5,0)&gt;85),5,IF(AND(VLOOKUP(G343,Mark,5,0)&gt;75),4,IF(AND(VLOOKUP(G343,Mark,5,0)&gt;=65),3,0)))))+ROUNDUP(SUM(V343:Z343)*15%,0),"")</f>
        <v/>
      </c>
      <c r="BF343" s="201" t="str">
        <f>IFERROR(IF(G343="","",IF(K343="","",IF(AND(VLOOKUP(G343,Mark,5,0)&gt;85),5,IF(AND(VLOOKUP(G343,Mark,5,0)&gt;75),4,IF(AND(VLOOKUP(G343,Mark,5,0)&gt;=65),3,0)))))+ROUNDUP(SUM(AA343:AD343)*15%,0),"")</f>
        <v/>
      </c>
      <c r="BG343" s="201" t="str">
        <f t="shared" si="80"/>
        <v/>
      </c>
      <c r="BH343" s="201" t="str">
        <f t="shared" si="81"/>
        <v/>
      </c>
    </row>
    <row r="344" spans="1:60">
      <c r="A344" s="4">
        <v>338</v>
      </c>
      <c r="B344" s="30" t="str">
        <f t="shared" si="82"/>
        <v/>
      </c>
      <c r="C344" s="37" t="str">
        <f t="shared" si="83"/>
        <v/>
      </c>
      <c r="D344" s="38" t="str">
        <f t="shared" si="84"/>
        <v/>
      </c>
      <c r="E344" s="39" t="str">
        <f t="shared" si="85"/>
        <v/>
      </c>
      <c r="F344" s="39" t="str">
        <f t="shared" si="86"/>
        <v/>
      </c>
      <c r="G344" s="40" t="str">
        <f t="shared" si="87"/>
        <v/>
      </c>
      <c r="H344" s="120" t="str">
        <f t="shared" si="88"/>
        <v/>
      </c>
      <c r="I344" s="123"/>
      <c r="J344" s="124"/>
      <c r="K344" s="129" t="str">
        <f t="shared" si="78"/>
        <v/>
      </c>
      <c r="L344" s="51"/>
      <c r="M344" s="46"/>
      <c r="N344" s="46"/>
      <c r="O344" s="46"/>
      <c r="P344" s="46"/>
      <c r="Q344" s="56"/>
      <c r="R344" s="47"/>
      <c r="S344" s="47"/>
      <c r="T344" s="47"/>
      <c r="U344" s="47"/>
      <c r="V344" s="51"/>
      <c r="W344" s="46"/>
      <c r="X344" s="46"/>
      <c r="Y344" s="46"/>
      <c r="Z344" s="46"/>
      <c r="AA344" s="51"/>
      <c r="AB344" s="46"/>
      <c r="AC344" s="46"/>
      <c r="AD344" s="46"/>
      <c r="AE344" s="51"/>
      <c r="AF344" s="46"/>
      <c r="AG344" s="46"/>
      <c r="AH344" s="46"/>
      <c r="AI344" s="51"/>
      <c r="AJ344" s="46"/>
      <c r="AK344" s="46"/>
      <c r="AL344" s="46"/>
      <c r="AM344" s="1"/>
      <c r="AN344" s="1"/>
      <c r="AO344" s="1"/>
      <c r="AP344" s="1"/>
      <c r="AQ344" s="1"/>
      <c r="BB344" s="201" t="str">
        <f t="shared" si="79"/>
        <v/>
      </c>
      <c r="BC344" s="204" t="str">
        <f>IFERROR(IF(G344="","",IF(K344="","",IF(AND(VLOOKUP(G344,Mark,5,0)&gt;85),5,IF(AND(VLOOKUP(G344,Mark,5,0)&gt;75),4,IF(AND(VLOOKUP(G344,Mark,5,0)&gt;=65),3,0)))))+ROUNDUP(SUM(L344:P344)*15%,0),"")</f>
        <v/>
      </c>
      <c r="BD344" s="201" t="str">
        <f>IFERROR(IF(G344="","",IF(K344="","",IF(AND(VLOOKUP(G344,Mark,5,0)&gt;85),5,IF(AND(VLOOKUP(G344,Mark,5,0)&gt;75),4,IF(AND(VLOOKUP(G344,Mark,5,0)&gt;=65),3,0)))))+ROUNDUP(SUM(Q344:U344)*15%,0),"")</f>
        <v/>
      </c>
      <c r="BE344" s="201" t="str">
        <f>IFERROR(IF(G344="","",IF(K344="","",IF(AND(VLOOKUP(G344,Mark,5,0)&gt;85),5,IF(AND(VLOOKUP(G344,Mark,5,0)&gt;75),4,IF(AND(VLOOKUP(G344,Mark,5,0)&gt;=65),3,0)))))+ROUNDUP(SUM(V344:Z344)*15%,0),"")</f>
        <v/>
      </c>
      <c r="BF344" s="201" t="str">
        <f>IFERROR(IF(G344="","",IF(K344="","",IF(AND(VLOOKUP(G344,Mark,5,0)&gt;85),5,IF(AND(VLOOKUP(G344,Mark,5,0)&gt;75),4,IF(AND(VLOOKUP(G344,Mark,5,0)&gt;=65),3,0)))))+ROUNDUP(SUM(AA344:AD344)*15%,0),"")</f>
        <v/>
      </c>
      <c r="BG344" s="201" t="str">
        <f t="shared" si="80"/>
        <v/>
      </c>
      <c r="BH344" s="201" t="str">
        <f t="shared" si="81"/>
        <v/>
      </c>
    </row>
    <row r="345" spans="1:60">
      <c r="A345" s="4">
        <v>339</v>
      </c>
      <c r="B345" s="30" t="str">
        <f t="shared" si="82"/>
        <v/>
      </c>
      <c r="C345" s="37" t="str">
        <f t="shared" si="83"/>
        <v/>
      </c>
      <c r="D345" s="38" t="str">
        <f t="shared" si="84"/>
        <v/>
      </c>
      <c r="E345" s="39" t="str">
        <f t="shared" si="85"/>
        <v/>
      </c>
      <c r="F345" s="39" t="str">
        <f t="shared" si="86"/>
        <v/>
      </c>
      <c r="G345" s="40" t="str">
        <f t="shared" si="87"/>
        <v/>
      </c>
      <c r="H345" s="120" t="str">
        <f t="shared" si="88"/>
        <v/>
      </c>
      <c r="I345" s="123"/>
      <c r="J345" s="124"/>
      <c r="K345" s="129" t="str">
        <f t="shared" si="78"/>
        <v/>
      </c>
      <c r="L345" s="51"/>
      <c r="M345" s="46"/>
      <c r="N345" s="46"/>
      <c r="O345" s="46"/>
      <c r="P345" s="46"/>
      <c r="Q345" s="56"/>
      <c r="R345" s="47"/>
      <c r="S345" s="47"/>
      <c r="T345" s="47"/>
      <c r="U345" s="47"/>
      <c r="V345" s="51"/>
      <c r="W345" s="46"/>
      <c r="X345" s="46"/>
      <c r="Y345" s="46"/>
      <c r="Z345" s="46"/>
      <c r="AA345" s="51"/>
      <c r="AB345" s="46"/>
      <c r="AC345" s="46"/>
      <c r="AD345" s="46"/>
      <c r="AE345" s="51"/>
      <c r="AF345" s="46"/>
      <c r="AG345" s="46"/>
      <c r="AH345" s="46"/>
      <c r="AI345" s="51"/>
      <c r="AJ345" s="46"/>
      <c r="AK345" s="46"/>
      <c r="AL345" s="46"/>
      <c r="AM345" s="1"/>
      <c r="AN345" s="1"/>
      <c r="AO345" s="1"/>
      <c r="AP345" s="1"/>
      <c r="AQ345" s="1"/>
      <c r="BB345" s="201" t="str">
        <f t="shared" si="79"/>
        <v/>
      </c>
      <c r="BC345" s="204" t="str">
        <f>IFERROR(IF(G345="","",IF(K345="","",IF(AND(VLOOKUP(G345,Mark,5,0)&gt;85),5,IF(AND(VLOOKUP(G345,Mark,5,0)&gt;75),4,IF(AND(VLOOKUP(G345,Mark,5,0)&gt;=65),3,0)))))+ROUNDUP(SUM(L345:P345)*15%,0),"")</f>
        <v/>
      </c>
      <c r="BD345" s="201" t="str">
        <f>IFERROR(IF(G345="","",IF(K345="","",IF(AND(VLOOKUP(G345,Mark,5,0)&gt;85),5,IF(AND(VLOOKUP(G345,Mark,5,0)&gt;75),4,IF(AND(VLOOKUP(G345,Mark,5,0)&gt;=65),3,0)))))+ROUNDUP(SUM(Q345:U345)*15%,0),"")</f>
        <v/>
      </c>
      <c r="BE345" s="201" t="str">
        <f>IFERROR(IF(G345="","",IF(K345="","",IF(AND(VLOOKUP(G345,Mark,5,0)&gt;85),5,IF(AND(VLOOKUP(G345,Mark,5,0)&gt;75),4,IF(AND(VLOOKUP(G345,Mark,5,0)&gt;=65),3,0)))))+ROUNDUP(SUM(V345:Z345)*15%,0),"")</f>
        <v/>
      </c>
      <c r="BF345" s="201" t="str">
        <f>IFERROR(IF(G345="","",IF(K345="","",IF(AND(VLOOKUP(G345,Mark,5,0)&gt;85),5,IF(AND(VLOOKUP(G345,Mark,5,0)&gt;75),4,IF(AND(VLOOKUP(G345,Mark,5,0)&gt;=65),3,0)))))+ROUNDUP(SUM(AA345:AD345)*15%,0),"")</f>
        <v/>
      </c>
      <c r="BG345" s="201" t="str">
        <f t="shared" si="80"/>
        <v/>
      </c>
      <c r="BH345" s="201" t="str">
        <f t="shared" si="81"/>
        <v/>
      </c>
    </row>
    <row r="346" spans="1:60">
      <c r="A346" s="4">
        <v>340</v>
      </c>
      <c r="B346" s="30" t="str">
        <f t="shared" si="82"/>
        <v/>
      </c>
      <c r="C346" s="37" t="str">
        <f t="shared" si="83"/>
        <v/>
      </c>
      <c r="D346" s="38" t="str">
        <f t="shared" si="84"/>
        <v/>
      </c>
      <c r="E346" s="39" t="str">
        <f t="shared" si="85"/>
        <v/>
      </c>
      <c r="F346" s="39" t="str">
        <f t="shared" si="86"/>
        <v/>
      </c>
      <c r="G346" s="40" t="str">
        <f t="shared" si="87"/>
        <v/>
      </c>
      <c r="H346" s="120" t="str">
        <f t="shared" si="88"/>
        <v/>
      </c>
      <c r="I346" s="123"/>
      <c r="J346" s="124"/>
      <c r="K346" s="129" t="str">
        <f t="shared" si="78"/>
        <v/>
      </c>
      <c r="L346" s="51"/>
      <c r="M346" s="46"/>
      <c r="N346" s="46"/>
      <c r="O346" s="46"/>
      <c r="P346" s="46"/>
      <c r="Q346" s="56"/>
      <c r="R346" s="47"/>
      <c r="S346" s="47"/>
      <c r="T346" s="47"/>
      <c r="U346" s="47"/>
      <c r="V346" s="51"/>
      <c r="W346" s="46"/>
      <c r="X346" s="46"/>
      <c r="Y346" s="46"/>
      <c r="Z346" s="46"/>
      <c r="AA346" s="51"/>
      <c r="AB346" s="46"/>
      <c r="AC346" s="46"/>
      <c r="AD346" s="46"/>
      <c r="AE346" s="51"/>
      <c r="AF346" s="46"/>
      <c r="AG346" s="46"/>
      <c r="AH346" s="46"/>
      <c r="AI346" s="51"/>
      <c r="AJ346" s="46"/>
      <c r="AK346" s="46"/>
      <c r="AL346" s="46"/>
      <c r="AM346" s="1"/>
      <c r="AN346" s="1"/>
      <c r="AO346" s="1"/>
      <c r="AP346" s="1"/>
      <c r="AQ346" s="1"/>
      <c r="BB346" s="201" t="str">
        <f t="shared" si="79"/>
        <v/>
      </c>
      <c r="BC346" s="204" t="str">
        <f>IFERROR(IF(G346="","",IF(K346="","",IF(AND(VLOOKUP(G346,Mark,5,0)&gt;85),5,IF(AND(VLOOKUP(G346,Mark,5,0)&gt;75),4,IF(AND(VLOOKUP(G346,Mark,5,0)&gt;=65),3,0)))))+ROUNDUP(SUM(L346:P346)*15%,0),"")</f>
        <v/>
      </c>
      <c r="BD346" s="201" t="str">
        <f>IFERROR(IF(G346="","",IF(K346="","",IF(AND(VLOOKUP(G346,Mark,5,0)&gt;85),5,IF(AND(VLOOKUP(G346,Mark,5,0)&gt;75),4,IF(AND(VLOOKUP(G346,Mark,5,0)&gt;=65),3,0)))))+ROUNDUP(SUM(Q346:U346)*15%,0),"")</f>
        <v/>
      </c>
      <c r="BE346" s="201" t="str">
        <f>IFERROR(IF(G346="","",IF(K346="","",IF(AND(VLOOKUP(G346,Mark,5,0)&gt;85),5,IF(AND(VLOOKUP(G346,Mark,5,0)&gt;75),4,IF(AND(VLOOKUP(G346,Mark,5,0)&gt;=65),3,0)))))+ROUNDUP(SUM(V346:Z346)*15%,0),"")</f>
        <v/>
      </c>
      <c r="BF346" s="201" t="str">
        <f>IFERROR(IF(G346="","",IF(K346="","",IF(AND(VLOOKUP(G346,Mark,5,0)&gt;85),5,IF(AND(VLOOKUP(G346,Mark,5,0)&gt;75),4,IF(AND(VLOOKUP(G346,Mark,5,0)&gt;=65),3,0)))))+ROUNDUP(SUM(AA346:AD346)*15%,0),"")</f>
        <v/>
      </c>
      <c r="BG346" s="201" t="str">
        <f t="shared" si="80"/>
        <v/>
      </c>
      <c r="BH346" s="201" t="str">
        <f t="shared" si="81"/>
        <v/>
      </c>
    </row>
    <row r="347" spans="1:60">
      <c r="A347" s="4">
        <v>341</v>
      </c>
      <c r="B347" s="30" t="str">
        <f t="shared" si="82"/>
        <v/>
      </c>
      <c r="C347" s="37" t="str">
        <f t="shared" si="83"/>
        <v/>
      </c>
      <c r="D347" s="38" t="str">
        <f t="shared" si="84"/>
        <v/>
      </c>
      <c r="E347" s="39" t="str">
        <f t="shared" si="85"/>
        <v/>
      </c>
      <c r="F347" s="39" t="str">
        <f t="shared" si="86"/>
        <v/>
      </c>
      <c r="G347" s="40" t="str">
        <f t="shared" si="87"/>
        <v/>
      </c>
      <c r="H347" s="120" t="str">
        <f t="shared" si="88"/>
        <v/>
      </c>
      <c r="I347" s="123"/>
      <c r="J347" s="124"/>
      <c r="K347" s="129" t="str">
        <f t="shared" si="78"/>
        <v/>
      </c>
      <c r="L347" s="51"/>
      <c r="M347" s="46"/>
      <c r="N347" s="46"/>
      <c r="O347" s="46"/>
      <c r="P347" s="46"/>
      <c r="Q347" s="56"/>
      <c r="R347" s="47"/>
      <c r="S347" s="47"/>
      <c r="T347" s="47"/>
      <c r="U347" s="47"/>
      <c r="V347" s="51"/>
      <c r="W347" s="46"/>
      <c r="X347" s="46"/>
      <c r="Y347" s="46"/>
      <c r="Z347" s="46"/>
      <c r="AA347" s="51"/>
      <c r="AB347" s="46"/>
      <c r="AC347" s="46"/>
      <c r="AD347" s="46"/>
      <c r="AE347" s="51"/>
      <c r="AF347" s="46"/>
      <c r="AG347" s="46"/>
      <c r="AH347" s="46"/>
      <c r="AI347" s="51"/>
      <c r="AJ347" s="46"/>
      <c r="AK347" s="46"/>
      <c r="AL347" s="46"/>
      <c r="AM347" s="1"/>
      <c r="AN347" s="1"/>
      <c r="AO347" s="1"/>
      <c r="AP347" s="1"/>
      <c r="AQ347" s="1"/>
      <c r="BB347" s="201" t="str">
        <f t="shared" si="79"/>
        <v/>
      </c>
      <c r="BC347" s="204" t="str">
        <f>IFERROR(IF(G347="","",IF(K347="","",IF(AND(VLOOKUP(G347,Mark,5,0)&gt;85),5,IF(AND(VLOOKUP(G347,Mark,5,0)&gt;75),4,IF(AND(VLOOKUP(G347,Mark,5,0)&gt;=65),3,0)))))+ROUNDUP(SUM(L347:P347)*15%,0),"")</f>
        <v/>
      </c>
      <c r="BD347" s="201" t="str">
        <f>IFERROR(IF(G347="","",IF(K347="","",IF(AND(VLOOKUP(G347,Mark,5,0)&gt;85),5,IF(AND(VLOOKUP(G347,Mark,5,0)&gt;75),4,IF(AND(VLOOKUP(G347,Mark,5,0)&gt;=65),3,0)))))+ROUNDUP(SUM(Q347:U347)*15%,0),"")</f>
        <v/>
      </c>
      <c r="BE347" s="201" t="str">
        <f>IFERROR(IF(G347="","",IF(K347="","",IF(AND(VLOOKUP(G347,Mark,5,0)&gt;85),5,IF(AND(VLOOKUP(G347,Mark,5,0)&gt;75),4,IF(AND(VLOOKUP(G347,Mark,5,0)&gt;=65),3,0)))))+ROUNDUP(SUM(V347:Z347)*15%,0),"")</f>
        <v/>
      </c>
      <c r="BF347" s="201" t="str">
        <f>IFERROR(IF(G347="","",IF(K347="","",IF(AND(VLOOKUP(G347,Mark,5,0)&gt;85),5,IF(AND(VLOOKUP(G347,Mark,5,0)&gt;75),4,IF(AND(VLOOKUP(G347,Mark,5,0)&gt;=65),3,0)))))+ROUNDUP(SUM(AA347:AD347)*15%,0),"")</f>
        <v/>
      </c>
      <c r="BG347" s="201" t="str">
        <f t="shared" si="80"/>
        <v/>
      </c>
      <c r="BH347" s="201" t="str">
        <f t="shared" si="81"/>
        <v/>
      </c>
    </row>
    <row r="348" spans="1:60">
      <c r="A348" s="4">
        <v>342</v>
      </c>
      <c r="B348" s="30" t="str">
        <f t="shared" si="82"/>
        <v/>
      </c>
      <c r="C348" s="37" t="str">
        <f t="shared" si="83"/>
        <v/>
      </c>
      <c r="D348" s="38" t="str">
        <f t="shared" si="84"/>
        <v/>
      </c>
      <c r="E348" s="39" t="str">
        <f t="shared" si="85"/>
        <v/>
      </c>
      <c r="F348" s="39" t="str">
        <f t="shared" si="86"/>
        <v/>
      </c>
      <c r="G348" s="40" t="str">
        <f t="shared" si="87"/>
        <v/>
      </c>
      <c r="H348" s="120" t="str">
        <f t="shared" si="88"/>
        <v/>
      </c>
      <c r="I348" s="123"/>
      <c r="J348" s="124"/>
      <c r="K348" s="129" t="str">
        <f t="shared" si="78"/>
        <v/>
      </c>
      <c r="L348" s="51"/>
      <c r="M348" s="46"/>
      <c r="N348" s="46"/>
      <c r="O348" s="46"/>
      <c r="P348" s="46"/>
      <c r="Q348" s="56"/>
      <c r="R348" s="47"/>
      <c r="S348" s="47"/>
      <c r="T348" s="47"/>
      <c r="U348" s="47"/>
      <c r="V348" s="51"/>
      <c r="W348" s="46"/>
      <c r="X348" s="46"/>
      <c r="Y348" s="46"/>
      <c r="Z348" s="46"/>
      <c r="AA348" s="51"/>
      <c r="AB348" s="46"/>
      <c r="AC348" s="46"/>
      <c r="AD348" s="46"/>
      <c r="AE348" s="51"/>
      <c r="AF348" s="46"/>
      <c r="AG348" s="46"/>
      <c r="AH348" s="46"/>
      <c r="AI348" s="51"/>
      <c r="AJ348" s="46"/>
      <c r="AK348" s="46"/>
      <c r="AL348" s="46"/>
      <c r="AM348" s="1"/>
      <c r="AN348" s="1"/>
      <c r="AO348" s="1"/>
      <c r="AP348" s="1"/>
      <c r="AQ348" s="1"/>
      <c r="BB348" s="201" t="str">
        <f t="shared" si="79"/>
        <v/>
      </c>
      <c r="BC348" s="204" t="str">
        <f>IFERROR(IF(G348="","",IF(K348="","",IF(AND(VLOOKUP(G348,Mark,5,0)&gt;85),5,IF(AND(VLOOKUP(G348,Mark,5,0)&gt;75),4,IF(AND(VLOOKUP(G348,Mark,5,0)&gt;=65),3,0)))))+ROUNDUP(SUM(L348:P348)*15%,0),"")</f>
        <v/>
      </c>
      <c r="BD348" s="201" t="str">
        <f>IFERROR(IF(G348="","",IF(K348="","",IF(AND(VLOOKUP(G348,Mark,5,0)&gt;85),5,IF(AND(VLOOKUP(G348,Mark,5,0)&gt;75),4,IF(AND(VLOOKUP(G348,Mark,5,0)&gt;=65),3,0)))))+ROUNDUP(SUM(Q348:U348)*15%,0),"")</f>
        <v/>
      </c>
      <c r="BE348" s="201" t="str">
        <f>IFERROR(IF(G348="","",IF(K348="","",IF(AND(VLOOKUP(G348,Mark,5,0)&gt;85),5,IF(AND(VLOOKUP(G348,Mark,5,0)&gt;75),4,IF(AND(VLOOKUP(G348,Mark,5,0)&gt;=65),3,0)))))+ROUNDUP(SUM(V348:Z348)*15%,0),"")</f>
        <v/>
      </c>
      <c r="BF348" s="201" t="str">
        <f>IFERROR(IF(G348="","",IF(K348="","",IF(AND(VLOOKUP(G348,Mark,5,0)&gt;85),5,IF(AND(VLOOKUP(G348,Mark,5,0)&gt;75),4,IF(AND(VLOOKUP(G348,Mark,5,0)&gt;=65),3,0)))))+ROUNDUP(SUM(AA348:AD348)*15%,0),"")</f>
        <v/>
      </c>
      <c r="BG348" s="201" t="str">
        <f t="shared" si="80"/>
        <v/>
      </c>
      <c r="BH348" s="201" t="str">
        <f t="shared" si="81"/>
        <v/>
      </c>
    </row>
    <row r="349" spans="1:60">
      <c r="A349" s="4">
        <v>343</v>
      </c>
      <c r="B349" s="30" t="str">
        <f t="shared" si="82"/>
        <v/>
      </c>
      <c r="C349" s="37" t="str">
        <f t="shared" si="83"/>
        <v/>
      </c>
      <c r="D349" s="38" t="str">
        <f t="shared" si="84"/>
        <v/>
      </c>
      <c r="E349" s="39" t="str">
        <f t="shared" si="85"/>
        <v/>
      </c>
      <c r="F349" s="39" t="str">
        <f t="shared" si="86"/>
        <v/>
      </c>
      <c r="G349" s="40" t="str">
        <f t="shared" si="87"/>
        <v/>
      </c>
      <c r="H349" s="120" t="str">
        <f t="shared" si="88"/>
        <v/>
      </c>
      <c r="I349" s="123"/>
      <c r="J349" s="124"/>
      <c r="K349" s="129" t="str">
        <f t="shared" si="78"/>
        <v/>
      </c>
      <c r="L349" s="51"/>
      <c r="M349" s="46"/>
      <c r="N349" s="46"/>
      <c r="O349" s="46"/>
      <c r="P349" s="46"/>
      <c r="Q349" s="56"/>
      <c r="R349" s="47"/>
      <c r="S349" s="47"/>
      <c r="T349" s="47"/>
      <c r="U349" s="47"/>
      <c r="V349" s="51"/>
      <c r="W349" s="46"/>
      <c r="X349" s="46"/>
      <c r="Y349" s="46"/>
      <c r="Z349" s="46"/>
      <c r="AA349" s="51"/>
      <c r="AB349" s="46"/>
      <c r="AC349" s="46"/>
      <c r="AD349" s="46"/>
      <c r="AE349" s="51"/>
      <c r="AF349" s="46"/>
      <c r="AG349" s="46"/>
      <c r="AH349" s="46"/>
      <c r="AI349" s="51"/>
      <c r="AJ349" s="46"/>
      <c r="AK349" s="46"/>
      <c r="AL349" s="46"/>
      <c r="AM349" s="1"/>
      <c r="AN349" s="1"/>
      <c r="AO349" s="1"/>
      <c r="AP349" s="1"/>
      <c r="AQ349" s="1"/>
      <c r="BB349" s="201" t="str">
        <f t="shared" si="79"/>
        <v/>
      </c>
      <c r="BC349" s="204" t="str">
        <f>IFERROR(IF(G349="","",IF(K349="","",IF(AND(VLOOKUP(G349,Mark,5,0)&gt;85),5,IF(AND(VLOOKUP(G349,Mark,5,0)&gt;75),4,IF(AND(VLOOKUP(G349,Mark,5,0)&gt;=65),3,0)))))+ROUNDUP(SUM(L349:P349)*15%,0),"")</f>
        <v/>
      </c>
      <c r="BD349" s="201" t="str">
        <f>IFERROR(IF(G349="","",IF(K349="","",IF(AND(VLOOKUP(G349,Mark,5,0)&gt;85),5,IF(AND(VLOOKUP(G349,Mark,5,0)&gt;75),4,IF(AND(VLOOKUP(G349,Mark,5,0)&gt;=65),3,0)))))+ROUNDUP(SUM(Q349:U349)*15%,0),"")</f>
        <v/>
      </c>
      <c r="BE349" s="201" t="str">
        <f>IFERROR(IF(G349="","",IF(K349="","",IF(AND(VLOOKUP(G349,Mark,5,0)&gt;85),5,IF(AND(VLOOKUP(G349,Mark,5,0)&gt;75),4,IF(AND(VLOOKUP(G349,Mark,5,0)&gt;=65),3,0)))))+ROUNDUP(SUM(V349:Z349)*15%,0),"")</f>
        <v/>
      </c>
      <c r="BF349" s="201" t="str">
        <f>IFERROR(IF(G349="","",IF(K349="","",IF(AND(VLOOKUP(G349,Mark,5,0)&gt;85),5,IF(AND(VLOOKUP(G349,Mark,5,0)&gt;75),4,IF(AND(VLOOKUP(G349,Mark,5,0)&gt;=65),3,0)))))+ROUNDUP(SUM(AA349:AD349)*15%,0),"")</f>
        <v/>
      </c>
      <c r="BG349" s="201" t="str">
        <f t="shared" si="80"/>
        <v/>
      </c>
      <c r="BH349" s="201" t="str">
        <f t="shared" si="81"/>
        <v/>
      </c>
    </row>
    <row r="350" spans="1:60">
      <c r="A350" s="4">
        <v>344</v>
      </c>
      <c r="B350" s="30" t="str">
        <f t="shared" si="82"/>
        <v/>
      </c>
      <c r="C350" s="37" t="str">
        <f t="shared" si="83"/>
        <v/>
      </c>
      <c r="D350" s="38" t="str">
        <f t="shared" si="84"/>
        <v/>
      </c>
      <c r="E350" s="39" t="str">
        <f t="shared" si="85"/>
        <v/>
      </c>
      <c r="F350" s="39" t="str">
        <f t="shared" si="86"/>
        <v/>
      </c>
      <c r="G350" s="40" t="str">
        <f t="shared" si="87"/>
        <v/>
      </c>
      <c r="H350" s="120" t="str">
        <f t="shared" si="88"/>
        <v/>
      </c>
      <c r="I350" s="123"/>
      <c r="J350" s="124"/>
      <c r="K350" s="129" t="str">
        <f t="shared" si="78"/>
        <v/>
      </c>
      <c r="L350" s="51"/>
      <c r="M350" s="46"/>
      <c r="N350" s="46"/>
      <c r="O350" s="46"/>
      <c r="P350" s="46"/>
      <c r="Q350" s="56"/>
      <c r="R350" s="47"/>
      <c r="S350" s="47"/>
      <c r="T350" s="47"/>
      <c r="U350" s="47"/>
      <c r="V350" s="51"/>
      <c r="W350" s="46"/>
      <c r="X350" s="46"/>
      <c r="Y350" s="46"/>
      <c r="Z350" s="46"/>
      <c r="AA350" s="51"/>
      <c r="AB350" s="46"/>
      <c r="AC350" s="46"/>
      <c r="AD350" s="46"/>
      <c r="AE350" s="51"/>
      <c r="AF350" s="46"/>
      <c r="AG350" s="46"/>
      <c r="AH350" s="46"/>
      <c r="AI350" s="51"/>
      <c r="AJ350" s="46"/>
      <c r="AK350" s="46"/>
      <c r="AL350" s="46"/>
      <c r="AM350" s="1"/>
      <c r="AN350" s="1"/>
      <c r="AO350" s="1"/>
      <c r="AP350" s="1"/>
      <c r="AQ350" s="1"/>
      <c r="BB350" s="201" t="str">
        <f t="shared" si="79"/>
        <v/>
      </c>
      <c r="BC350" s="204" t="str">
        <f>IFERROR(IF(G350="","",IF(K350="","",IF(AND(VLOOKUP(G350,Mark,5,0)&gt;85),5,IF(AND(VLOOKUP(G350,Mark,5,0)&gt;75),4,IF(AND(VLOOKUP(G350,Mark,5,0)&gt;=65),3,0)))))+ROUNDUP(SUM(L350:P350)*15%,0),"")</f>
        <v/>
      </c>
      <c r="BD350" s="201" t="str">
        <f>IFERROR(IF(G350="","",IF(K350="","",IF(AND(VLOOKUP(G350,Mark,5,0)&gt;85),5,IF(AND(VLOOKUP(G350,Mark,5,0)&gt;75),4,IF(AND(VLOOKUP(G350,Mark,5,0)&gt;=65),3,0)))))+ROUNDUP(SUM(Q350:U350)*15%,0),"")</f>
        <v/>
      </c>
      <c r="BE350" s="201" t="str">
        <f>IFERROR(IF(G350="","",IF(K350="","",IF(AND(VLOOKUP(G350,Mark,5,0)&gt;85),5,IF(AND(VLOOKUP(G350,Mark,5,0)&gt;75),4,IF(AND(VLOOKUP(G350,Mark,5,0)&gt;=65),3,0)))))+ROUNDUP(SUM(V350:Z350)*15%,0),"")</f>
        <v/>
      </c>
      <c r="BF350" s="201" t="str">
        <f>IFERROR(IF(G350="","",IF(K350="","",IF(AND(VLOOKUP(G350,Mark,5,0)&gt;85),5,IF(AND(VLOOKUP(G350,Mark,5,0)&gt;75),4,IF(AND(VLOOKUP(G350,Mark,5,0)&gt;=65),3,0)))))+ROUNDUP(SUM(AA350:AD350)*15%,0),"")</f>
        <v/>
      </c>
      <c r="BG350" s="201" t="str">
        <f t="shared" si="80"/>
        <v/>
      </c>
      <c r="BH350" s="201" t="str">
        <f t="shared" si="81"/>
        <v/>
      </c>
    </row>
    <row r="351" spans="1:60">
      <c r="A351" s="4">
        <v>345</v>
      </c>
      <c r="B351" s="30" t="str">
        <f t="shared" si="82"/>
        <v/>
      </c>
      <c r="C351" s="37" t="str">
        <f t="shared" si="83"/>
        <v/>
      </c>
      <c r="D351" s="38" t="str">
        <f t="shared" si="84"/>
        <v/>
      </c>
      <c r="E351" s="39" t="str">
        <f t="shared" si="85"/>
        <v/>
      </c>
      <c r="F351" s="39" t="str">
        <f t="shared" si="86"/>
        <v/>
      </c>
      <c r="G351" s="40" t="str">
        <f t="shared" si="87"/>
        <v/>
      </c>
      <c r="H351" s="120" t="str">
        <f t="shared" si="88"/>
        <v/>
      </c>
      <c r="I351" s="123"/>
      <c r="J351" s="124"/>
      <c r="K351" s="129" t="str">
        <f t="shared" si="78"/>
        <v/>
      </c>
      <c r="L351" s="51"/>
      <c r="M351" s="46"/>
      <c r="N351" s="46"/>
      <c r="O351" s="46"/>
      <c r="P351" s="46"/>
      <c r="Q351" s="56"/>
      <c r="R351" s="47"/>
      <c r="S351" s="47"/>
      <c r="T351" s="47"/>
      <c r="U351" s="47"/>
      <c r="V351" s="51"/>
      <c r="W351" s="46"/>
      <c r="X351" s="46"/>
      <c r="Y351" s="46"/>
      <c r="Z351" s="46"/>
      <c r="AA351" s="51"/>
      <c r="AB351" s="46"/>
      <c r="AC351" s="46"/>
      <c r="AD351" s="46"/>
      <c r="AE351" s="51"/>
      <c r="AF351" s="46"/>
      <c r="AG351" s="46"/>
      <c r="AH351" s="46"/>
      <c r="AI351" s="51"/>
      <c r="AJ351" s="46"/>
      <c r="AK351" s="46"/>
      <c r="AL351" s="46"/>
      <c r="AM351" s="1"/>
      <c r="AN351" s="1"/>
      <c r="AO351" s="1"/>
      <c r="AP351" s="1"/>
      <c r="AQ351" s="1"/>
      <c r="BB351" s="201" t="str">
        <f t="shared" si="79"/>
        <v/>
      </c>
      <c r="BC351" s="204" t="str">
        <f>IFERROR(IF(G351="","",IF(K351="","",IF(AND(VLOOKUP(G351,Mark,5,0)&gt;85),5,IF(AND(VLOOKUP(G351,Mark,5,0)&gt;75),4,IF(AND(VLOOKUP(G351,Mark,5,0)&gt;=65),3,0)))))+ROUNDUP(SUM(L351:P351)*15%,0),"")</f>
        <v/>
      </c>
      <c r="BD351" s="201" t="str">
        <f>IFERROR(IF(G351="","",IF(K351="","",IF(AND(VLOOKUP(G351,Mark,5,0)&gt;85),5,IF(AND(VLOOKUP(G351,Mark,5,0)&gt;75),4,IF(AND(VLOOKUP(G351,Mark,5,0)&gt;=65),3,0)))))+ROUNDUP(SUM(Q351:U351)*15%,0),"")</f>
        <v/>
      </c>
      <c r="BE351" s="201" t="str">
        <f>IFERROR(IF(G351="","",IF(K351="","",IF(AND(VLOOKUP(G351,Mark,5,0)&gt;85),5,IF(AND(VLOOKUP(G351,Mark,5,0)&gt;75),4,IF(AND(VLOOKUP(G351,Mark,5,0)&gt;=65),3,0)))))+ROUNDUP(SUM(V351:Z351)*15%,0),"")</f>
        <v/>
      </c>
      <c r="BF351" s="201" t="str">
        <f>IFERROR(IF(G351="","",IF(K351="","",IF(AND(VLOOKUP(G351,Mark,5,0)&gt;85),5,IF(AND(VLOOKUP(G351,Mark,5,0)&gt;75),4,IF(AND(VLOOKUP(G351,Mark,5,0)&gt;=65),3,0)))))+ROUNDUP(SUM(AA351:AD351)*15%,0),"")</f>
        <v/>
      </c>
      <c r="BG351" s="201" t="str">
        <f t="shared" si="80"/>
        <v/>
      </c>
      <c r="BH351" s="201" t="str">
        <f t="shared" si="81"/>
        <v/>
      </c>
    </row>
    <row r="352" spans="1:60">
      <c r="A352" s="4">
        <v>346</v>
      </c>
      <c r="B352" s="30" t="str">
        <f t="shared" si="82"/>
        <v/>
      </c>
      <c r="C352" s="37" t="str">
        <f t="shared" si="83"/>
        <v/>
      </c>
      <c r="D352" s="38" t="str">
        <f t="shared" si="84"/>
        <v/>
      </c>
      <c r="E352" s="39" t="str">
        <f t="shared" si="85"/>
        <v/>
      </c>
      <c r="F352" s="39" t="str">
        <f t="shared" si="86"/>
        <v/>
      </c>
      <c r="G352" s="40" t="str">
        <f t="shared" si="87"/>
        <v/>
      </c>
      <c r="H352" s="120" t="str">
        <f t="shared" si="88"/>
        <v/>
      </c>
      <c r="I352" s="123"/>
      <c r="J352" s="124"/>
      <c r="K352" s="129" t="str">
        <f t="shared" si="78"/>
        <v/>
      </c>
      <c r="L352" s="51"/>
      <c r="M352" s="46"/>
      <c r="N352" s="46"/>
      <c r="O352" s="46"/>
      <c r="P352" s="46"/>
      <c r="Q352" s="56"/>
      <c r="R352" s="47"/>
      <c r="S352" s="47"/>
      <c r="T352" s="47"/>
      <c r="U352" s="47"/>
      <c r="V352" s="51"/>
      <c r="W352" s="46"/>
      <c r="X352" s="46"/>
      <c r="Y352" s="46"/>
      <c r="Z352" s="46"/>
      <c r="AA352" s="51"/>
      <c r="AB352" s="46"/>
      <c r="AC352" s="46"/>
      <c r="AD352" s="46"/>
      <c r="AE352" s="51"/>
      <c r="AF352" s="46"/>
      <c r="AG352" s="46"/>
      <c r="AH352" s="46"/>
      <c r="AI352" s="51"/>
      <c r="AJ352" s="46"/>
      <c r="AK352" s="46"/>
      <c r="AL352" s="46"/>
      <c r="AM352" s="1"/>
      <c r="AN352" s="1"/>
      <c r="AO352" s="1"/>
      <c r="AP352" s="1"/>
      <c r="AQ352" s="1"/>
      <c r="BB352" s="201" t="str">
        <f t="shared" si="79"/>
        <v/>
      </c>
      <c r="BC352" s="204" t="str">
        <f>IFERROR(IF(G352="","",IF(K352="","",IF(AND(VLOOKUP(G352,Mark,5,0)&gt;85),5,IF(AND(VLOOKUP(G352,Mark,5,0)&gt;75),4,IF(AND(VLOOKUP(G352,Mark,5,0)&gt;=65),3,0)))))+ROUNDUP(SUM(L352:P352)*15%,0),"")</f>
        <v/>
      </c>
      <c r="BD352" s="201" t="str">
        <f>IFERROR(IF(G352="","",IF(K352="","",IF(AND(VLOOKUP(G352,Mark,5,0)&gt;85),5,IF(AND(VLOOKUP(G352,Mark,5,0)&gt;75),4,IF(AND(VLOOKUP(G352,Mark,5,0)&gt;=65),3,0)))))+ROUNDUP(SUM(Q352:U352)*15%,0),"")</f>
        <v/>
      </c>
      <c r="BE352" s="201" t="str">
        <f>IFERROR(IF(G352="","",IF(K352="","",IF(AND(VLOOKUP(G352,Mark,5,0)&gt;85),5,IF(AND(VLOOKUP(G352,Mark,5,0)&gt;75),4,IF(AND(VLOOKUP(G352,Mark,5,0)&gt;=65),3,0)))))+ROUNDUP(SUM(V352:Z352)*15%,0),"")</f>
        <v/>
      </c>
      <c r="BF352" s="201" t="str">
        <f>IFERROR(IF(G352="","",IF(K352="","",IF(AND(VLOOKUP(G352,Mark,5,0)&gt;85),5,IF(AND(VLOOKUP(G352,Mark,5,0)&gt;75),4,IF(AND(VLOOKUP(G352,Mark,5,0)&gt;=65),3,0)))))+ROUNDUP(SUM(AA352:AD352)*15%,0),"")</f>
        <v/>
      </c>
      <c r="BG352" s="201" t="str">
        <f t="shared" si="80"/>
        <v/>
      </c>
      <c r="BH352" s="201" t="str">
        <f t="shared" si="81"/>
        <v/>
      </c>
    </row>
    <row r="353" spans="1:60">
      <c r="A353" s="4">
        <v>347</v>
      </c>
      <c r="B353" s="30" t="str">
        <f t="shared" si="82"/>
        <v/>
      </c>
      <c r="C353" s="37" t="str">
        <f t="shared" si="83"/>
        <v/>
      </c>
      <c r="D353" s="38" t="str">
        <f t="shared" si="84"/>
        <v/>
      </c>
      <c r="E353" s="39" t="str">
        <f t="shared" si="85"/>
        <v/>
      </c>
      <c r="F353" s="39" t="str">
        <f t="shared" si="86"/>
        <v/>
      </c>
      <c r="G353" s="40" t="str">
        <f t="shared" si="87"/>
        <v/>
      </c>
      <c r="H353" s="120" t="str">
        <f t="shared" si="88"/>
        <v/>
      </c>
      <c r="I353" s="123"/>
      <c r="J353" s="124"/>
      <c r="K353" s="129" t="str">
        <f t="shared" si="78"/>
        <v/>
      </c>
      <c r="L353" s="51"/>
      <c r="M353" s="46"/>
      <c r="N353" s="46"/>
      <c r="O353" s="46"/>
      <c r="P353" s="46"/>
      <c r="Q353" s="56"/>
      <c r="R353" s="47"/>
      <c r="S353" s="47"/>
      <c r="T353" s="47"/>
      <c r="U353" s="47"/>
      <c r="V353" s="51"/>
      <c r="W353" s="46"/>
      <c r="X353" s="46"/>
      <c r="Y353" s="46"/>
      <c r="Z353" s="46"/>
      <c r="AA353" s="51"/>
      <c r="AB353" s="46"/>
      <c r="AC353" s="46"/>
      <c r="AD353" s="46"/>
      <c r="AE353" s="51"/>
      <c r="AF353" s="46"/>
      <c r="AG353" s="46"/>
      <c r="AH353" s="46"/>
      <c r="AI353" s="51"/>
      <c r="AJ353" s="46"/>
      <c r="AK353" s="46"/>
      <c r="AL353" s="46"/>
      <c r="AM353" s="1"/>
      <c r="AN353" s="1"/>
      <c r="AO353" s="1"/>
      <c r="AP353" s="1"/>
      <c r="AQ353" s="1"/>
      <c r="BB353" s="201" t="str">
        <f t="shared" si="79"/>
        <v/>
      </c>
      <c r="BC353" s="204" t="str">
        <f>IFERROR(IF(G353="","",IF(K353="","",IF(AND(VLOOKUP(G353,Mark,5,0)&gt;85),5,IF(AND(VLOOKUP(G353,Mark,5,0)&gt;75),4,IF(AND(VLOOKUP(G353,Mark,5,0)&gt;=65),3,0)))))+ROUNDUP(SUM(L353:P353)*15%,0),"")</f>
        <v/>
      </c>
      <c r="BD353" s="201" t="str">
        <f>IFERROR(IF(G353="","",IF(K353="","",IF(AND(VLOOKUP(G353,Mark,5,0)&gt;85),5,IF(AND(VLOOKUP(G353,Mark,5,0)&gt;75),4,IF(AND(VLOOKUP(G353,Mark,5,0)&gt;=65),3,0)))))+ROUNDUP(SUM(Q353:U353)*15%,0),"")</f>
        <v/>
      </c>
      <c r="BE353" s="201" t="str">
        <f>IFERROR(IF(G353="","",IF(K353="","",IF(AND(VLOOKUP(G353,Mark,5,0)&gt;85),5,IF(AND(VLOOKUP(G353,Mark,5,0)&gt;75),4,IF(AND(VLOOKUP(G353,Mark,5,0)&gt;=65),3,0)))))+ROUNDUP(SUM(V353:Z353)*15%,0),"")</f>
        <v/>
      </c>
      <c r="BF353" s="201" t="str">
        <f>IFERROR(IF(G353="","",IF(K353="","",IF(AND(VLOOKUP(G353,Mark,5,0)&gt;85),5,IF(AND(VLOOKUP(G353,Mark,5,0)&gt;75),4,IF(AND(VLOOKUP(G353,Mark,5,0)&gt;=65),3,0)))))+ROUNDUP(SUM(AA353:AD353)*15%,0),"")</f>
        <v/>
      </c>
      <c r="BG353" s="201" t="str">
        <f t="shared" si="80"/>
        <v/>
      </c>
      <c r="BH353" s="201" t="str">
        <f t="shared" si="81"/>
        <v/>
      </c>
    </row>
    <row r="354" spans="1:60">
      <c r="A354" s="4">
        <v>348</v>
      </c>
      <c r="B354" s="30" t="str">
        <f t="shared" si="82"/>
        <v/>
      </c>
      <c r="C354" s="37" t="str">
        <f t="shared" si="83"/>
        <v/>
      </c>
      <c r="D354" s="38" t="str">
        <f t="shared" si="84"/>
        <v/>
      </c>
      <c r="E354" s="39" t="str">
        <f t="shared" si="85"/>
        <v/>
      </c>
      <c r="F354" s="39" t="str">
        <f t="shared" si="86"/>
        <v/>
      </c>
      <c r="G354" s="40" t="str">
        <f t="shared" si="87"/>
        <v/>
      </c>
      <c r="H354" s="120" t="str">
        <f t="shared" si="88"/>
        <v/>
      </c>
      <c r="I354" s="123"/>
      <c r="J354" s="124"/>
      <c r="K354" s="129" t="str">
        <f t="shared" si="78"/>
        <v/>
      </c>
      <c r="L354" s="51"/>
      <c r="M354" s="46"/>
      <c r="N354" s="46"/>
      <c r="O354" s="46"/>
      <c r="P354" s="46"/>
      <c r="Q354" s="56"/>
      <c r="R354" s="47"/>
      <c r="S354" s="47"/>
      <c r="T354" s="47"/>
      <c r="U354" s="47"/>
      <c r="V354" s="51"/>
      <c r="W354" s="46"/>
      <c r="X354" s="46"/>
      <c r="Y354" s="46"/>
      <c r="Z354" s="46"/>
      <c r="AA354" s="51"/>
      <c r="AB354" s="46"/>
      <c r="AC354" s="46"/>
      <c r="AD354" s="46"/>
      <c r="AE354" s="51"/>
      <c r="AF354" s="46"/>
      <c r="AG354" s="46"/>
      <c r="AH354" s="46"/>
      <c r="AI354" s="51"/>
      <c r="AJ354" s="46"/>
      <c r="AK354" s="46"/>
      <c r="AL354" s="46"/>
      <c r="AM354" s="1"/>
      <c r="AN354" s="1"/>
      <c r="AO354" s="1"/>
      <c r="AP354" s="1"/>
      <c r="AQ354" s="1"/>
      <c r="BB354" s="201" t="str">
        <f t="shared" si="79"/>
        <v/>
      </c>
      <c r="BC354" s="204" t="str">
        <f>IFERROR(IF(G354="","",IF(K354="","",IF(AND(VLOOKUP(G354,Mark,5,0)&gt;85),5,IF(AND(VLOOKUP(G354,Mark,5,0)&gt;75),4,IF(AND(VLOOKUP(G354,Mark,5,0)&gt;=65),3,0)))))+ROUNDUP(SUM(L354:P354)*15%,0),"")</f>
        <v/>
      </c>
      <c r="BD354" s="201" t="str">
        <f>IFERROR(IF(G354="","",IF(K354="","",IF(AND(VLOOKUP(G354,Mark,5,0)&gt;85),5,IF(AND(VLOOKUP(G354,Mark,5,0)&gt;75),4,IF(AND(VLOOKUP(G354,Mark,5,0)&gt;=65),3,0)))))+ROUNDUP(SUM(Q354:U354)*15%,0),"")</f>
        <v/>
      </c>
      <c r="BE354" s="201" t="str">
        <f>IFERROR(IF(G354="","",IF(K354="","",IF(AND(VLOOKUP(G354,Mark,5,0)&gt;85),5,IF(AND(VLOOKUP(G354,Mark,5,0)&gt;75),4,IF(AND(VLOOKUP(G354,Mark,5,0)&gt;=65),3,0)))))+ROUNDUP(SUM(V354:Z354)*15%,0),"")</f>
        <v/>
      </c>
      <c r="BF354" s="201" t="str">
        <f>IFERROR(IF(G354="","",IF(K354="","",IF(AND(VLOOKUP(G354,Mark,5,0)&gt;85),5,IF(AND(VLOOKUP(G354,Mark,5,0)&gt;75),4,IF(AND(VLOOKUP(G354,Mark,5,0)&gt;=65),3,0)))))+ROUNDUP(SUM(AA354:AD354)*15%,0),"")</f>
        <v/>
      </c>
      <c r="BG354" s="201" t="str">
        <f t="shared" si="80"/>
        <v/>
      </c>
      <c r="BH354" s="201" t="str">
        <f t="shared" si="81"/>
        <v/>
      </c>
    </row>
    <row r="355" spans="1:60">
      <c r="A355" s="4">
        <v>349</v>
      </c>
      <c r="B355" s="30" t="str">
        <f t="shared" si="82"/>
        <v/>
      </c>
      <c r="C355" s="37" t="str">
        <f t="shared" si="83"/>
        <v/>
      </c>
      <c r="D355" s="38" t="str">
        <f t="shared" si="84"/>
        <v/>
      </c>
      <c r="E355" s="39" t="str">
        <f t="shared" si="85"/>
        <v/>
      </c>
      <c r="F355" s="39" t="str">
        <f t="shared" si="86"/>
        <v/>
      </c>
      <c r="G355" s="40" t="str">
        <f t="shared" si="87"/>
        <v/>
      </c>
      <c r="H355" s="120" t="str">
        <f t="shared" si="88"/>
        <v/>
      </c>
      <c r="I355" s="123"/>
      <c r="J355" s="124"/>
      <c r="K355" s="129" t="str">
        <f t="shared" si="78"/>
        <v/>
      </c>
      <c r="L355" s="51"/>
      <c r="M355" s="46"/>
      <c r="N355" s="46"/>
      <c r="O355" s="46"/>
      <c r="P355" s="46"/>
      <c r="Q355" s="56"/>
      <c r="R355" s="47"/>
      <c r="S355" s="47"/>
      <c r="T355" s="47"/>
      <c r="U355" s="47"/>
      <c r="V355" s="51"/>
      <c r="W355" s="46"/>
      <c r="X355" s="46"/>
      <c r="Y355" s="46"/>
      <c r="Z355" s="46"/>
      <c r="AA355" s="51"/>
      <c r="AB355" s="46"/>
      <c r="AC355" s="46"/>
      <c r="AD355" s="46"/>
      <c r="AE355" s="51"/>
      <c r="AF355" s="46"/>
      <c r="AG355" s="46"/>
      <c r="AH355" s="46"/>
      <c r="AI355" s="51"/>
      <c r="AJ355" s="46"/>
      <c r="AK355" s="46"/>
      <c r="AL355" s="46"/>
      <c r="AM355" s="1"/>
      <c r="AN355" s="1"/>
      <c r="AO355" s="1"/>
      <c r="AP355" s="1"/>
      <c r="AQ355" s="1"/>
      <c r="BB355" s="201" t="str">
        <f t="shared" si="79"/>
        <v/>
      </c>
      <c r="BC355" s="204" t="str">
        <f>IFERROR(IF(G355="","",IF(K355="","",IF(AND(VLOOKUP(G355,Mark,5,0)&gt;85),5,IF(AND(VLOOKUP(G355,Mark,5,0)&gt;75),4,IF(AND(VLOOKUP(G355,Mark,5,0)&gt;=65),3,0)))))+ROUNDUP(SUM(L355:P355)*15%,0),"")</f>
        <v/>
      </c>
      <c r="BD355" s="201" t="str">
        <f>IFERROR(IF(G355="","",IF(K355="","",IF(AND(VLOOKUP(G355,Mark,5,0)&gt;85),5,IF(AND(VLOOKUP(G355,Mark,5,0)&gt;75),4,IF(AND(VLOOKUP(G355,Mark,5,0)&gt;=65),3,0)))))+ROUNDUP(SUM(Q355:U355)*15%,0),"")</f>
        <v/>
      </c>
      <c r="BE355" s="201" t="str">
        <f>IFERROR(IF(G355="","",IF(K355="","",IF(AND(VLOOKUP(G355,Mark,5,0)&gt;85),5,IF(AND(VLOOKUP(G355,Mark,5,0)&gt;75),4,IF(AND(VLOOKUP(G355,Mark,5,0)&gt;=65),3,0)))))+ROUNDUP(SUM(V355:Z355)*15%,0),"")</f>
        <v/>
      </c>
      <c r="BF355" s="201" t="str">
        <f>IFERROR(IF(G355="","",IF(K355="","",IF(AND(VLOOKUP(G355,Mark,5,0)&gt;85),5,IF(AND(VLOOKUP(G355,Mark,5,0)&gt;75),4,IF(AND(VLOOKUP(G355,Mark,5,0)&gt;=65),3,0)))))+ROUNDUP(SUM(AA355:AD355)*15%,0),"")</f>
        <v/>
      </c>
      <c r="BG355" s="201" t="str">
        <f t="shared" si="80"/>
        <v/>
      </c>
      <c r="BH355" s="201" t="str">
        <f t="shared" si="81"/>
        <v/>
      </c>
    </row>
    <row r="356" spans="1:60">
      <c r="A356" s="4">
        <v>350</v>
      </c>
      <c r="B356" s="30" t="str">
        <f t="shared" si="82"/>
        <v/>
      </c>
      <c r="C356" s="37" t="str">
        <f t="shared" si="83"/>
        <v/>
      </c>
      <c r="D356" s="38" t="str">
        <f t="shared" si="84"/>
        <v/>
      </c>
      <c r="E356" s="39" t="str">
        <f t="shared" si="85"/>
        <v/>
      </c>
      <c r="F356" s="39" t="str">
        <f t="shared" si="86"/>
        <v/>
      </c>
      <c r="G356" s="40" t="str">
        <f t="shared" si="87"/>
        <v/>
      </c>
      <c r="H356" s="120" t="str">
        <f t="shared" si="88"/>
        <v/>
      </c>
      <c r="I356" s="123"/>
      <c r="J356" s="124"/>
      <c r="K356" s="129" t="str">
        <f t="shared" si="78"/>
        <v/>
      </c>
      <c r="L356" s="51"/>
      <c r="M356" s="46"/>
      <c r="N356" s="46"/>
      <c r="O356" s="46"/>
      <c r="P356" s="46"/>
      <c r="Q356" s="56"/>
      <c r="R356" s="47"/>
      <c r="S356" s="47"/>
      <c r="T356" s="47"/>
      <c r="U356" s="47"/>
      <c r="V356" s="51"/>
      <c r="W356" s="46"/>
      <c r="X356" s="46"/>
      <c r="Y356" s="46"/>
      <c r="Z356" s="46"/>
      <c r="AA356" s="51"/>
      <c r="AB356" s="46"/>
      <c r="AC356" s="46"/>
      <c r="AD356" s="46"/>
      <c r="AE356" s="51"/>
      <c r="AF356" s="46"/>
      <c r="AG356" s="46"/>
      <c r="AH356" s="46"/>
      <c r="AI356" s="51"/>
      <c r="AJ356" s="46"/>
      <c r="AK356" s="46"/>
      <c r="AL356" s="46"/>
      <c r="AM356" s="1"/>
      <c r="AN356" s="1"/>
      <c r="AO356" s="1"/>
      <c r="AP356" s="1"/>
      <c r="AQ356" s="1"/>
      <c r="BB356" s="201" t="str">
        <f t="shared" si="79"/>
        <v/>
      </c>
      <c r="BC356" s="204" t="str">
        <f>IFERROR(IF(G356="","",IF(K356="","",IF(AND(VLOOKUP(G356,Mark,5,0)&gt;85),5,IF(AND(VLOOKUP(G356,Mark,5,0)&gt;75),4,IF(AND(VLOOKUP(G356,Mark,5,0)&gt;=65),3,0)))))+ROUNDUP(SUM(L356:P356)*15%,0),"")</f>
        <v/>
      </c>
      <c r="BD356" s="201" t="str">
        <f>IFERROR(IF(G356="","",IF(K356="","",IF(AND(VLOOKUP(G356,Mark,5,0)&gt;85),5,IF(AND(VLOOKUP(G356,Mark,5,0)&gt;75),4,IF(AND(VLOOKUP(G356,Mark,5,0)&gt;=65),3,0)))))+ROUNDUP(SUM(Q356:U356)*15%,0),"")</f>
        <v/>
      </c>
      <c r="BE356" s="201" t="str">
        <f>IFERROR(IF(G356="","",IF(K356="","",IF(AND(VLOOKUP(G356,Mark,5,0)&gt;85),5,IF(AND(VLOOKUP(G356,Mark,5,0)&gt;75),4,IF(AND(VLOOKUP(G356,Mark,5,0)&gt;=65),3,0)))))+ROUNDUP(SUM(V356:Z356)*15%,0),"")</f>
        <v/>
      </c>
      <c r="BF356" s="201" t="str">
        <f>IFERROR(IF(G356="","",IF(K356="","",IF(AND(VLOOKUP(G356,Mark,5,0)&gt;85),5,IF(AND(VLOOKUP(G356,Mark,5,0)&gt;75),4,IF(AND(VLOOKUP(G356,Mark,5,0)&gt;=65),3,0)))))+ROUNDUP(SUM(AA356:AD356)*15%,0),"")</f>
        <v/>
      </c>
      <c r="BG356" s="201" t="str">
        <f t="shared" si="80"/>
        <v/>
      </c>
      <c r="BH356" s="201" t="str">
        <f t="shared" si="81"/>
        <v/>
      </c>
    </row>
    <row r="357" spans="1:60">
      <c r="A357" s="4">
        <v>351</v>
      </c>
      <c r="B357" s="30" t="str">
        <f t="shared" si="82"/>
        <v/>
      </c>
      <c r="C357" s="37" t="str">
        <f t="shared" si="83"/>
        <v/>
      </c>
      <c r="D357" s="38" t="str">
        <f t="shared" si="84"/>
        <v/>
      </c>
      <c r="E357" s="39" t="str">
        <f t="shared" si="85"/>
        <v/>
      </c>
      <c r="F357" s="39" t="str">
        <f t="shared" si="86"/>
        <v/>
      </c>
      <c r="G357" s="40" t="str">
        <f t="shared" si="87"/>
        <v/>
      </c>
      <c r="H357" s="120" t="str">
        <f t="shared" si="88"/>
        <v/>
      </c>
      <c r="I357" s="123"/>
      <c r="J357" s="124"/>
      <c r="K357" s="129" t="str">
        <f t="shared" si="78"/>
        <v/>
      </c>
      <c r="L357" s="51"/>
      <c r="M357" s="46"/>
      <c r="N357" s="46"/>
      <c r="O357" s="46"/>
      <c r="P357" s="46"/>
      <c r="Q357" s="56"/>
      <c r="R357" s="47"/>
      <c r="S357" s="47"/>
      <c r="T357" s="47"/>
      <c r="U357" s="47"/>
      <c r="V357" s="51"/>
      <c r="W357" s="46"/>
      <c r="X357" s="46"/>
      <c r="Y357" s="46"/>
      <c r="Z357" s="46"/>
      <c r="AA357" s="51"/>
      <c r="AB357" s="46"/>
      <c r="AC357" s="46"/>
      <c r="AD357" s="46"/>
      <c r="AE357" s="51"/>
      <c r="AF357" s="46"/>
      <c r="AG357" s="46"/>
      <c r="AH357" s="46"/>
      <c r="AI357" s="51"/>
      <c r="AJ357" s="46"/>
      <c r="AK357" s="46"/>
      <c r="AL357" s="46"/>
      <c r="AM357" s="1"/>
      <c r="AN357" s="1"/>
      <c r="AO357" s="1"/>
      <c r="AP357" s="1"/>
      <c r="AQ357" s="1"/>
      <c r="BB357" s="201" t="str">
        <f t="shared" si="79"/>
        <v/>
      </c>
      <c r="BC357" s="204" t="str">
        <f>IFERROR(IF(G357="","",IF(K357="","",IF(AND(VLOOKUP(G357,Mark,5,0)&gt;85),5,IF(AND(VLOOKUP(G357,Mark,5,0)&gt;75),4,IF(AND(VLOOKUP(G357,Mark,5,0)&gt;=65),3,0)))))+ROUNDUP(SUM(L357:P357)*15%,0),"")</f>
        <v/>
      </c>
      <c r="BD357" s="201" t="str">
        <f>IFERROR(IF(G357="","",IF(K357="","",IF(AND(VLOOKUP(G357,Mark,5,0)&gt;85),5,IF(AND(VLOOKUP(G357,Mark,5,0)&gt;75),4,IF(AND(VLOOKUP(G357,Mark,5,0)&gt;=65),3,0)))))+ROUNDUP(SUM(Q357:U357)*15%,0),"")</f>
        <v/>
      </c>
      <c r="BE357" s="201" t="str">
        <f>IFERROR(IF(G357="","",IF(K357="","",IF(AND(VLOOKUP(G357,Mark,5,0)&gt;85),5,IF(AND(VLOOKUP(G357,Mark,5,0)&gt;75),4,IF(AND(VLOOKUP(G357,Mark,5,0)&gt;=65),3,0)))))+ROUNDUP(SUM(V357:Z357)*15%,0),"")</f>
        <v/>
      </c>
      <c r="BF357" s="201" t="str">
        <f>IFERROR(IF(G357="","",IF(K357="","",IF(AND(VLOOKUP(G357,Mark,5,0)&gt;85),5,IF(AND(VLOOKUP(G357,Mark,5,0)&gt;75),4,IF(AND(VLOOKUP(G357,Mark,5,0)&gt;=65),3,0)))))+ROUNDUP(SUM(AA357:AD357)*15%,0),"")</f>
        <v/>
      </c>
      <c r="BG357" s="201" t="str">
        <f t="shared" si="80"/>
        <v/>
      </c>
      <c r="BH357" s="201" t="str">
        <f t="shared" si="81"/>
        <v/>
      </c>
    </row>
    <row r="358" spans="1:60">
      <c r="A358" s="4">
        <v>352</v>
      </c>
      <c r="B358" s="30" t="str">
        <f t="shared" si="82"/>
        <v/>
      </c>
      <c r="C358" s="37" t="str">
        <f t="shared" si="83"/>
        <v/>
      </c>
      <c r="D358" s="38" t="str">
        <f t="shared" si="84"/>
        <v/>
      </c>
      <c r="E358" s="39" t="str">
        <f t="shared" si="85"/>
        <v/>
      </c>
      <c r="F358" s="39" t="str">
        <f t="shared" si="86"/>
        <v/>
      </c>
      <c r="G358" s="40" t="str">
        <f t="shared" si="87"/>
        <v/>
      </c>
      <c r="H358" s="120" t="str">
        <f t="shared" si="88"/>
        <v/>
      </c>
      <c r="I358" s="123"/>
      <c r="J358" s="124"/>
      <c r="K358" s="129" t="str">
        <f t="shared" si="78"/>
        <v/>
      </c>
      <c r="L358" s="51"/>
      <c r="M358" s="46"/>
      <c r="N358" s="46"/>
      <c r="O358" s="46"/>
      <c r="P358" s="46"/>
      <c r="Q358" s="56"/>
      <c r="R358" s="47"/>
      <c r="S358" s="47"/>
      <c r="T358" s="47"/>
      <c r="U358" s="47"/>
      <c r="V358" s="51"/>
      <c r="W358" s="46"/>
      <c r="X358" s="46"/>
      <c r="Y358" s="46"/>
      <c r="Z358" s="46"/>
      <c r="AA358" s="51"/>
      <c r="AB358" s="46"/>
      <c r="AC358" s="46"/>
      <c r="AD358" s="46"/>
      <c r="AE358" s="51"/>
      <c r="AF358" s="46"/>
      <c r="AG358" s="46"/>
      <c r="AH358" s="46"/>
      <c r="AI358" s="51"/>
      <c r="AJ358" s="46"/>
      <c r="AK358" s="46"/>
      <c r="AL358" s="46"/>
      <c r="AM358" s="1"/>
      <c r="AN358" s="1"/>
      <c r="AO358" s="1"/>
      <c r="AP358" s="1"/>
      <c r="AQ358" s="1"/>
      <c r="BB358" s="201" t="str">
        <f t="shared" si="79"/>
        <v/>
      </c>
      <c r="BC358" s="204" t="str">
        <f>IFERROR(IF(G358="","",IF(K358="","",IF(AND(VLOOKUP(G358,Mark,5,0)&gt;85),5,IF(AND(VLOOKUP(G358,Mark,5,0)&gt;75),4,IF(AND(VLOOKUP(G358,Mark,5,0)&gt;=65),3,0)))))+ROUNDUP(SUM(L358:P358)*15%,0),"")</f>
        <v/>
      </c>
      <c r="BD358" s="201" t="str">
        <f>IFERROR(IF(G358="","",IF(K358="","",IF(AND(VLOOKUP(G358,Mark,5,0)&gt;85),5,IF(AND(VLOOKUP(G358,Mark,5,0)&gt;75),4,IF(AND(VLOOKUP(G358,Mark,5,0)&gt;=65),3,0)))))+ROUNDUP(SUM(Q358:U358)*15%,0),"")</f>
        <v/>
      </c>
      <c r="BE358" s="201" t="str">
        <f>IFERROR(IF(G358="","",IF(K358="","",IF(AND(VLOOKUP(G358,Mark,5,0)&gt;85),5,IF(AND(VLOOKUP(G358,Mark,5,0)&gt;75),4,IF(AND(VLOOKUP(G358,Mark,5,0)&gt;=65),3,0)))))+ROUNDUP(SUM(V358:Z358)*15%,0),"")</f>
        <v/>
      </c>
      <c r="BF358" s="201" t="str">
        <f>IFERROR(IF(G358="","",IF(K358="","",IF(AND(VLOOKUP(G358,Mark,5,0)&gt;85),5,IF(AND(VLOOKUP(G358,Mark,5,0)&gt;75),4,IF(AND(VLOOKUP(G358,Mark,5,0)&gt;=65),3,0)))))+ROUNDUP(SUM(AA358:AD358)*15%,0),"")</f>
        <v/>
      </c>
      <c r="BG358" s="201" t="str">
        <f t="shared" si="80"/>
        <v/>
      </c>
      <c r="BH358" s="201" t="str">
        <f t="shared" si="81"/>
        <v/>
      </c>
    </row>
    <row r="359" spans="1:60">
      <c r="A359" s="4">
        <v>353</v>
      </c>
      <c r="B359" s="30" t="str">
        <f t="shared" si="82"/>
        <v/>
      </c>
      <c r="C359" s="37" t="str">
        <f t="shared" si="83"/>
        <v/>
      </c>
      <c r="D359" s="38" t="str">
        <f t="shared" si="84"/>
        <v/>
      </c>
      <c r="E359" s="39" t="str">
        <f t="shared" si="85"/>
        <v/>
      </c>
      <c r="F359" s="39" t="str">
        <f t="shared" si="86"/>
        <v/>
      </c>
      <c r="G359" s="40" t="str">
        <f t="shared" si="87"/>
        <v/>
      </c>
      <c r="H359" s="120" t="str">
        <f t="shared" si="88"/>
        <v/>
      </c>
      <c r="I359" s="123"/>
      <c r="J359" s="124"/>
      <c r="K359" s="129" t="str">
        <f t="shared" si="78"/>
        <v/>
      </c>
      <c r="L359" s="51"/>
      <c r="M359" s="46"/>
      <c r="N359" s="46"/>
      <c r="O359" s="46"/>
      <c r="P359" s="46"/>
      <c r="Q359" s="56"/>
      <c r="R359" s="47"/>
      <c r="S359" s="47"/>
      <c r="T359" s="47"/>
      <c r="U359" s="47"/>
      <c r="V359" s="51"/>
      <c r="W359" s="46"/>
      <c r="X359" s="46"/>
      <c r="Y359" s="46"/>
      <c r="Z359" s="46"/>
      <c r="AA359" s="51"/>
      <c r="AB359" s="46"/>
      <c r="AC359" s="46"/>
      <c r="AD359" s="46"/>
      <c r="AE359" s="51"/>
      <c r="AF359" s="46"/>
      <c r="AG359" s="46"/>
      <c r="AH359" s="46"/>
      <c r="AI359" s="51"/>
      <c r="AJ359" s="46"/>
      <c r="AK359" s="46"/>
      <c r="AL359" s="46"/>
      <c r="AM359" s="1"/>
      <c r="AN359" s="1"/>
      <c r="AO359" s="1"/>
      <c r="AP359" s="1"/>
      <c r="AQ359" s="1"/>
      <c r="BB359" s="201" t="str">
        <f t="shared" si="79"/>
        <v/>
      </c>
      <c r="BC359" s="204" t="str">
        <f>IFERROR(IF(G359="","",IF(K359="","",IF(AND(VLOOKUP(G359,Mark,5,0)&gt;85),5,IF(AND(VLOOKUP(G359,Mark,5,0)&gt;75),4,IF(AND(VLOOKUP(G359,Mark,5,0)&gt;=65),3,0)))))+ROUNDUP(SUM(L359:P359)*15%,0),"")</f>
        <v/>
      </c>
      <c r="BD359" s="201" t="str">
        <f>IFERROR(IF(G359="","",IF(K359="","",IF(AND(VLOOKUP(G359,Mark,5,0)&gt;85),5,IF(AND(VLOOKUP(G359,Mark,5,0)&gt;75),4,IF(AND(VLOOKUP(G359,Mark,5,0)&gt;=65),3,0)))))+ROUNDUP(SUM(Q359:U359)*15%,0),"")</f>
        <v/>
      </c>
      <c r="BE359" s="201" t="str">
        <f>IFERROR(IF(G359="","",IF(K359="","",IF(AND(VLOOKUP(G359,Mark,5,0)&gt;85),5,IF(AND(VLOOKUP(G359,Mark,5,0)&gt;75),4,IF(AND(VLOOKUP(G359,Mark,5,0)&gt;=65),3,0)))))+ROUNDUP(SUM(V359:Z359)*15%,0),"")</f>
        <v/>
      </c>
      <c r="BF359" s="201" t="str">
        <f>IFERROR(IF(G359="","",IF(K359="","",IF(AND(VLOOKUP(G359,Mark,5,0)&gt;85),5,IF(AND(VLOOKUP(G359,Mark,5,0)&gt;75),4,IF(AND(VLOOKUP(G359,Mark,5,0)&gt;=65),3,0)))))+ROUNDUP(SUM(AA359:AD359)*15%,0),"")</f>
        <v/>
      </c>
      <c r="BG359" s="201" t="str">
        <f t="shared" si="80"/>
        <v/>
      </c>
      <c r="BH359" s="201" t="str">
        <f t="shared" si="81"/>
        <v/>
      </c>
    </row>
    <row r="360" spans="1:60">
      <c r="A360" s="4">
        <v>354</v>
      </c>
      <c r="B360" s="30" t="str">
        <f t="shared" si="82"/>
        <v/>
      </c>
      <c r="C360" s="37" t="str">
        <f t="shared" si="83"/>
        <v/>
      </c>
      <c r="D360" s="38" t="str">
        <f t="shared" si="84"/>
        <v/>
      </c>
      <c r="E360" s="39" t="str">
        <f t="shared" si="85"/>
        <v/>
      </c>
      <c r="F360" s="39" t="str">
        <f t="shared" si="86"/>
        <v/>
      </c>
      <c r="G360" s="40" t="str">
        <f t="shared" si="87"/>
        <v/>
      </c>
      <c r="H360" s="120" t="str">
        <f t="shared" si="88"/>
        <v/>
      </c>
      <c r="I360" s="123"/>
      <c r="J360" s="124"/>
      <c r="K360" s="129" t="str">
        <f t="shared" si="78"/>
        <v/>
      </c>
      <c r="L360" s="51"/>
      <c r="M360" s="46"/>
      <c r="N360" s="46"/>
      <c r="O360" s="46"/>
      <c r="P360" s="46"/>
      <c r="Q360" s="56"/>
      <c r="R360" s="47"/>
      <c r="S360" s="47"/>
      <c r="T360" s="47"/>
      <c r="U360" s="47"/>
      <c r="V360" s="51"/>
      <c r="W360" s="46"/>
      <c r="X360" s="46"/>
      <c r="Y360" s="46"/>
      <c r="Z360" s="46"/>
      <c r="AA360" s="51"/>
      <c r="AB360" s="46"/>
      <c r="AC360" s="46"/>
      <c r="AD360" s="46"/>
      <c r="AE360" s="51"/>
      <c r="AF360" s="46"/>
      <c r="AG360" s="46"/>
      <c r="AH360" s="46"/>
      <c r="AI360" s="51"/>
      <c r="AJ360" s="46"/>
      <c r="AK360" s="46"/>
      <c r="AL360" s="46"/>
      <c r="AM360" s="1"/>
      <c r="AN360" s="1"/>
      <c r="AO360" s="1"/>
      <c r="AP360" s="1"/>
      <c r="AQ360" s="1"/>
      <c r="BB360" s="201" t="str">
        <f t="shared" si="79"/>
        <v/>
      </c>
      <c r="BC360" s="204" t="str">
        <f>IFERROR(IF(G360="","",IF(K360="","",IF(AND(VLOOKUP(G360,Mark,5,0)&gt;85),5,IF(AND(VLOOKUP(G360,Mark,5,0)&gt;75),4,IF(AND(VLOOKUP(G360,Mark,5,0)&gt;=65),3,0)))))+ROUNDUP(SUM(L360:P360)*15%,0),"")</f>
        <v/>
      </c>
      <c r="BD360" s="201" t="str">
        <f>IFERROR(IF(G360="","",IF(K360="","",IF(AND(VLOOKUP(G360,Mark,5,0)&gt;85),5,IF(AND(VLOOKUP(G360,Mark,5,0)&gt;75),4,IF(AND(VLOOKUP(G360,Mark,5,0)&gt;=65),3,0)))))+ROUNDUP(SUM(Q360:U360)*15%,0),"")</f>
        <v/>
      </c>
      <c r="BE360" s="201" t="str">
        <f>IFERROR(IF(G360="","",IF(K360="","",IF(AND(VLOOKUP(G360,Mark,5,0)&gt;85),5,IF(AND(VLOOKUP(G360,Mark,5,0)&gt;75),4,IF(AND(VLOOKUP(G360,Mark,5,0)&gt;=65),3,0)))))+ROUNDUP(SUM(V360:Z360)*15%,0),"")</f>
        <v/>
      </c>
      <c r="BF360" s="201" t="str">
        <f>IFERROR(IF(G360="","",IF(K360="","",IF(AND(VLOOKUP(G360,Mark,5,0)&gt;85),5,IF(AND(VLOOKUP(G360,Mark,5,0)&gt;75),4,IF(AND(VLOOKUP(G360,Mark,5,0)&gt;=65),3,0)))))+ROUNDUP(SUM(AA360:AD360)*15%,0),"")</f>
        <v/>
      </c>
      <c r="BG360" s="201" t="str">
        <f t="shared" si="80"/>
        <v/>
      </c>
      <c r="BH360" s="201" t="str">
        <f t="shared" si="81"/>
        <v/>
      </c>
    </row>
    <row r="361" spans="1:60">
      <c r="A361" s="4">
        <v>355</v>
      </c>
      <c r="B361" s="30" t="str">
        <f t="shared" si="82"/>
        <v/>
      </c>
      <c r="C361" s="37" t="str">
        <f t="shared" si="83"/>
        <v/>
      </c>
      <c r="D361" s="38" t="str">
        <f t="shared" si="84"/>
        <v/>
      </c>
      <c r="E361" s="39" t="str">
        <f t="shared" si="85"/>
        <v/>
      </c>
      <c r="F361" s="39" t="str">
        <f t="shared" si="86"/>
        <v/>
      </c>
      <c r="G361" s="40" t="str">
        <f t="shared" si="87"/>
        <v/>
      </c>
      <c r="H361" s="120" t="str">
        <f t="shared" si="88"/>
        <v/>
      </c>
      <c r="I361" s="123"/>
      <c r="J361" s="124"/>
      <c r="K361" s="129" t="str">
        <f t="shared" si="78"/>
        <v/>
      </c>
      <c r="L361" s="51"/>
      <c r="M361" s="46"/>
      <c r="N361" s="46"/>
      <c r="O361" s="46"/>
      <c r="P361" s="46"/>
      <c r="Q361" s="56"/>
      <c r="R361" s="47"/>
      <c r="S361" s="47"/>
      <c r="T361" s="47"/>
      <c r="U361" s="47"/>
      <c r="V361" s="51"/>
      <c r="W361" s="46"/>
      <c r="X361" s="46"/>
      <c r="Y361" s="46"/>
      <c r="Z361" s="46"/>
      <c r="AA361" s="51"/>
      <c r="AB361" s="46"/>
      <c r="AC361" s="46"/>
      <c r="AD361" s="46"/>
      <c r="AE361" s="51"/>
      <c r="AF361" s="46"/>
      <c r="AG361" s="46"/>
      <c r="AH361" s="46"/>
      <c r="AI361" s="51"/>
      <c r="AJ361" s="46"/>
      <c r="AK361" s="46"/>
      <c r="AL361" s="46"/>
      <c r="AM361" s="1"/>
      <c r="AN361" s="1"/>
      <c r="AO361" s="1"/>
      <c r="AP361" s="1"/>
      <c r="AQ361" s="1"/>
      <c r="BB361" s="201" t="str">
        <f t="shared" si="79"/>
        <v/>
      </c>
      <c r="BC361" s="204" t="str">
        <f>IFERROR(IF(G361="","",IF(K361="","",IF(AND(VLOOKUP(G361,Mark,5,0)&gt;85),5,IF(AND(VLOOKUP(G361,Mark,5,0)&gt;75),4,IF(AND(VLOOKUP(G361,Mark,5,0)&gt;=65),3,0)))))+ROUNDUP(SUM(L361:P361)*15%,0),"")</f>
        <v/>
      </c>
      <c r="BD361" s="201" t="str">
        <f>IFERROR(IF(G361="","",IF(K361="","",IF(AND(VLOOKUP(G361,Mark,5,0)&gt;85),5,IF(AND(VLOOKUP(G361,Mark,5,0)&gt;75),4,IF(AND(VLOOKUP(G361,Mark,5,0)&gt;=65),3,0)))))+ROUNDUP(SUM(Q361:U361)*15%,0),"")</f>
        <v/>
      </c>
      <c r="BE361" s="201" t="str">
        <f>IFERROR(IF(G361="","",IF(K361="","",IF(AND(VLOOKUP(G361,Mark,5,0)&gt;85),5,IF(AND(VLOOKUP(G361,Mark,5,0)&gt;75),4,IF(AND(VLOOKUP(G361,Mark,5,0)&gt;=65),3,0)))))+ROUNDUP(SUM(V361:Z361)*15%,0),"")</f>
        <v/>
      </c>
      <c r="BF361" s="201" t="str">
        <f>IFERROR(IF(G361="","",IF(K361="","",IF(AND(VLOOKUP(G361,Mark,5,0)&gt;85),5,IF(AND(VLOOKUP(G361,Mark,5,0)&gt;75),4,IF(AND(VLOOKUP(G361,Mark,5,0)&gt;=65),3,0)))))+ROUNDUP(SUM(AA361:AD361)*15%,0),"")</f>
        <v/>
      </c>
      <c r="BG361" s="201" t="str">
        <f t="shared" si="80"/>
        <v/>
      </c>
      <c r="BH361" s="201" t="str">
        <f t="shared" si="81"/>
        <v/>
      </c>
    </row>
    <row r="362" spans="1:60">
      <c r="A362" s="4">
        <v>356</v>
      </c>
      <c r="B362" s="30" t="str">
        <f t="shared" si="82"/>
        <v/>
      </c>
      <c r="C362" s="37" t="str">
        <f t="shared" si="83"/>
        <v/>
      </c>
      <c r="D362" s="38" t="str">
        <f t="shared" si="84"/>
        <v/>
      </c>
      <c r="E362" s="39" t="str">
        <f t="shared" si="85"/>
        <v/>
      </c>
      <c r="F362" s="39" t="str">
        <f t="shared" si="86"/>
        <v/>
      </c>
      <c r="G362" s="40" t="str">
        <f t="shared" si="87"/>
        <v/>
      </c>
      <c r="H362" s="120" t="str">
        <f t="shared" si="88"/>
        <v/>
      </c>
      <c r="I362" s="123"/>
      <c r="J362" s="124"/>
      <c r="K362" s="129" t="str">
        <f t="shared" si="78"/>
        <v/>
      </c>
      <c r="L362" s="51"/>
      <c r="M362" s="46"/>
      <c r="N362" s="46"/>
      <c r="O362" s="46"/>
      <c r="P362" s="46"/>
      <c r="Q362" s="56"/>
      <c r="R362" s="47"/>
      <c r="S362" s="47"/>
      <c r="T362" s="47"/>
      <c r="U362" s="47"/>
      <c r="V362" s="51"/>
      <c r="W362" s="46"/>
      <c r="X362" s="46"/>
      <c r="Y362" s="46"/>
      <c r="Z362" s="46"/>
      <c r="AA362" s="51"/>
      <c r="AB362" s="46"/>
      <c r="AC362" s="46"/>
      <c r="AD362" s="46"/>
      <c r="AE362" s="51"/>
      <c r="AF362" s="46"/>
      <c r="AG362" s="46"/>
      <c r="AH362" s="46"/>
      <c r="AI362" s="51"/>
      <c r="AJ362" s="46"/>
      <c r="AK362" s="46"/>
      <c r="AL362" s="46"/>
      <c r="AM362" s="1"/>
      <c r="AN362" s="1"/>
      <c r="AO362" s="1"/>
      <c r="AP362" s="1"/>
      <c r="AQ362" s="1"/>
      <c r="BB362" s="201" t="str">
        <f t="shared" si="79"/>
        <v/>
      </c>
      <c r="BC362" s="204" t="str">
        <f>IFERROR(IF(G362="","",IF(K362="","",IF(AND(VLOOKUP(G362,Mark,5,0)&gt;85),5,IF(AND(VLOOKUP(G362,Mark,5,0)&gt;75),4,IF(AND(VLOOKUP(G362,Mark,5,0)&gt;=65),3,0)))))+ROUNDUP(SUM(L362:P362)*15%,0),"")</f>
        <v/>
      </c>
      <c r="BD362" s="201" t="str">
        <f>IFERROR(IF(G362="","",IF(K362="","",IF(AND(VLOOKUP(G362,Mark,5,0)&gt;85),5,IF(AND(VLOOKUP(G362,Mark,5,0)&gt;75),4,IF(AND(VLOOKUP(G362,Mark,5,0)&gt;=65),3,0)))))+ROUNDUP(SUM(Q362:U362)*15%,0),"")</f>
        <v/>
      </c>
      <c r="BE362" s="201" t="str">
        <f>IFERROR(IF(G362="","",IF(K362="","",IF(AND(VLOOKUP(G362,Mark,5,0)&gt;85),5,IF(AND(VLOOKUP(G362,Mark,5,0)&gt;75),4,IF(AND(VLOOKUP(G362,Mark,5,0)&gt;=65),3,0)))))+ROUNDUP(SUM(V362:Z362)*15%,0),"")</f>
        <v/>
      </c>
      <c r="BF362" s="201" t="str">
        <f>IFERROR(IF(G362="","",IF(K362="","",IF(AND(VLOOKUP(G362,Mark,5,0)&gt;85),5,IF(AND(VLOOKUP(G362,Mark,5,0)&gt;75),4,IF(AND(VLOOKUP(G362,Mark,5,0)&gt;=65),3,0)))))+ROUNDUP(SUM(AA362:AD362)*15%,0),"")</f>
        <v/>
      </c>
      <c r="BG362" s="201" t="str">
        <f t="shared" si="80"/>
        <v/>
      </c>
      <c r="BH362" s="201" t="str">
        <f t="shared" si="81"/>
        <v/>
      </c>
    </row>
    <row r="363" spans="1:60">
      <c r="A363" s="4">
        <v>357</v>
      </c>
      <c r="B363" s="30" t="str">
        <f t="shared" si="82"/>
        <v/>
      </c>
      <c r="C363" s="37" t="str">
        <f t="shared" si="83"/>
        <v/>
      </c>
      <c r="D363" s="38" t="str">
        <f t="shared" si="84"/>
        <v/>
      </c>
      <c r="E363" s="39" t="str">
        <f t="shared" si="85"/>
        <v/>
      </c>
      <c r="F363" s="39" t="str">
        <f t="shared" si="86"/>
        <v/>
      </c>
      <c r="G363" s="40" t="str">
        <f t="shared" si="87"/>
        <v/>
      </c>
      <c r="H363" s="120" t="str">
        <f t="shared" si="88"/>
        <v/>
      </c>
      <c r="I363" s="123"/>
      <c r="J363" s="124"/>
      <c r="K363" s="129" t="str">
        <f t="shared" si="78"/>
        <v/>
      </c>
      <c r="L363" s="51"/>
      <c r="M363" s="46"/>
      <c r="N363" s="46"/>
      <c r="O363" s="46"/>
      <c r="P363" s="46"/>
      <c r="Q363" s="56"/>
      <c r="R363" s="47"/>
      <c r="S363" s="47"/>
      <c r="T363" s="47"/>
      <c r="U363" s="47"/>
      <c r="V363" s="51"/>
      <c r="W363" s="46"/>
      <c r="X363" s="46"/>
      <c r="Y363" s="46"/>
      <c r="Z363" s="46"/>
      <c r="AA363" s="51"/>
      <c r="AB363" s="46"/>
      <c r="AC363" s="46"/>
      <c r="AD363" s="46"/>
      <c r="AE363" s="51"/>
      <c r="AF363" s="46"/>
      <c r="AG363" s="46"/>
      <c r="AH363" s="46"/>
      <c r="AI363" s="51"/>
      <c r="AJ363" s="46"/>
      <c r="AK363" s="46"/>
      <c r="AL363" s="46"/>
      <c r="AM363" s="1"/>
      <c r="AN363" s="1"/>
      <c r="AO363" s="1"/>
      <c r="AP363" s="1"/>
      <c r="AQ363" s="1"/>
      <c r="BB363" s="201" t="str">
        <f t="shared" si="79"/>
        <v/>
      </c>
      <c r="BC363" s="204" t="str">
        <f>IFERROR(IF(G363="","",IF(K363="","",IF(AND(VLOOKUP(G363,Mark,5,0)&gt;85),5,IF(AND(VLOOKUP(G363,Mark,5,0)&gt;75),4,IF(AND(VLOOKUP(G363,Mark,5,0)&gt;=65),3,0)))))+ROUNDUP(SUM(L363:P363)*15%,0),"")</f>
        <v/>
      </c>
      <c r="BD363" s="201" t="str">
        <f>IFERROR(IF(G363="","",IF(K363="","",IF(AND(VLOOKUP(G363,Mark,5,0)&gt;85),5,IF(AND(VLOOKUP(G363,Mark,5,0)&gt;75),4,IF(AND(VLOOKUP(G363,Mark,5,0)&gt;=65),3,0)))))+ROUNDUP(SUM(Q363:U363)*15%,0),"")</f>
        <v/>
      </c>
      <c r="BE363" s="201" t="str">
        <f>IFERROR(IF(G363="","",IF(K363="","",IF(AND(VLOOKUP(G363,Mark,5,0)&gt;85),5,IF(AND(VLOOKUP(G363,Mark,5,0)&gt;75),4,IF(AND(VLOOKUP(G363,Mark,5,0)&gt;=65),3,0)))))+ROUNDUP(SUM(V363:Z363)*15%,0),"")</f>
        <v/>
      </c>
      <c r="BF363" s="201" t="str">
        <f>IFERROR(IF(G363="","",IF(K363="","",IF(AND(VLOOKUP(G363,Mark,5,0)&gt;85),5,IF(AND(VLOOKUP(G363,Mark,5,0)&gt;75),4,IF(AND(VLOOKUP(G363,Mark,5,0)&gt;=65),3,0)))))+ROUNDUP(SUM(AA363:AD363)*15%,0),"")</f>
        <v/>
      </c>
      <c r="BG363" s="201" t="str">
        <f t="shared" si="80"/>
        <v/>
      </c>
      <c r="BH363" s="201" t="str">
        <f t="shared" si="81"/>
        <v/>
      </c>
    </row>
    <row r="364" spans="1:60">
      <c r="A364" s="4">
        <v>358</v>
      </c>
      <c r="B364" s="30" t="str">
        <f t="shared" si="82"/>
        <v/>
      </c>
      <c r="C364" s="37" t="str">
        <f t="shared" si="83"/>
        <v/>
      </c>
      <c r="D364" s="38" t="str">
        <f t="shared" si="84"/>
        <v/>
      </c>
      <c r="E364" s="39" t="str">
        <f t="shared" si="85"/>
        <v/>
      </c>
      <c r="F364" s="39" t="str">
        <f t="shared" si="86"/>
        <v/>
      </c>
      <c r="G364" s="40" t="str">
        <f t="shared" si="87"/>
        <v/>
      </c>
      <c r="H364" s="120" t="str">
        <f t="shared" si="88"/>
        <v/>
      </c>
      <c r="I364" s="123"/>
      <c r="J364" s="124"/>
      <c r="K364" s="129" t="str">
        <f t="shared" si="78"/>
        <v/>
      </c>
      <c r="L364" s="51"/>
      <c r="M364" s="46"/>
      <c r="N364" s="46"/>
      <c r="O364" s="46"/>
      <c r="P364" s="46"/>
      <c r="Q364" s="56"/>
      <c r="R364" s="47"/>
      <c r="S364" s="47"/>
      <c r="T364" s="47"/>
      <c r="U364" s="47"/>
      <c r="V364" s="51"/>
      <c r="W364" s="46"/>
      <c r="X364" s="46"/>
      <c r="Y364" s="46"/>
      <c r="Z364" s="46"/>
      <c r="AA364" s="51"/>
      <c r="AB364" s="46"/>
      <c r="AC364" s="46"/>
      <c r="AD364" s="46"/>
      <c r="AE364" s="51"/>
      <c r="AF364" s="46"/>
      <c r="AG364" s="46"/>
      <c r="AH364" s="46"/>
      <c r="AI364" s="51"/>
      <c r="AJ364" s="46"/>
      <c r="AK364" s="46"/>
      <c r="AL364" s="46"/>
      <c r="AM364" s="1"/>
      <c r="AN364" s="1"/>
      <c r="AO364" s="1"/>
      <c r="AP364" s="1"/>
      <c r="AQ364" s="1"/>
      <c r="BB364" s="201" t="str">
        <f t="shared" si="79"/>
        <v/>
      </c>
      <c r="BC364" s="204" t="str">
        <f>IFERROR(IF(G364="","",IF(K364="","",IF(AND(VLOOKUP(G364,Mark,5,0)&gt;85),5,IF(AND(VLOOKUP(G364,Mark,5,0)&gt;75),4,IF(AND(VLOOKUP(G364,Mark,5,0)&gt;=65),3,0)))))+ROUNDUP(SUM(L364:P364)*15%,0),"")</f>
        <v/>
      </c>
      <c r="BD364" s="201" t="str">
        <f>IFERROR(IF(G364="","",IF(K364="","",IF(AND(VLOOKUP(G364,Mark,5,0)&gt;85),5,IF(AND(VLOOKUP(G364,Mark,5,0)&gt;75),4,IF(AND(VLOOKUP(G364,Mark,5,0)&gt;=65),3,0)))))+ROUNDUP(SUM(Q364:U364)*15%,0),"")</f>
        <v/>
      </c>
      <c r="BE364" s="201" t="str">
        <f>IFERROR(IF(G364="","",IF(K364="","",IF(AND(VLOOKUP(G364,Mark,5,0)&gt;85),5,IF(AND(VLOOKUP(G364,Mark,5,0)&gt;75),4,IF(AND(VLOOKUP(G364,Mark,5,0)&gt;=65),3,0)))))+ROUNDUP(SUM(V364:Z364)*15%,0),"")</f>
        <v/>
      </c>
      <c r="BF364" s="201" t="str">
        <f>IFERROR(IF(G364="","",IF(K364="","",IF(AND(VLOOKUP(G364,Mark,5,0)&gt;85),5,IF(AND(VLOOKUP(G364,Mark,5,0)&gt;75),4,IF(AND(VLOOKUP(G364,Mark,5,0)&gt;=65),3,0)))))+ROUNDUP(SUM(AA364:AD364)*15%,0),"")</f>
        <v/>
      </c>
      <c r="BG364" s="201" t="str">
        <f t="shared" si="80"/>
        <v/>
      </c>
      <c r="BH364" s="201" t="str">
        <f t="shared" si="81"/>
        <v/>
      </c>
    </row>
    <row r="365" spans="1:60">
      <c r="A365" s="4">
        <v>359</v>
      </c>
      <c r="B365" s="30" t="str">
        <f t="shared" si="82"/>
        <v/>
      </c>
      <c r="C365" s="37" t="str">
        <f t="shared" si="83"/>
        <v/>
      </c>
      <c r="D365" s="38" t="str">
        <f t="shared" si="84"/>
        <v/>
      </c>
      <c r="E365" s="39" t="str">
        <f t="shared" si="85"/>
        <v/>
      </c>
      <c r="F365" s="39" t="str">
        <f t="shared" si="86"/>
        <v/>
      </c>
      <c r="G365" s="40" t="str">
        <f t="shared" si="87"/>
        <v/>
      </c>
      <c r="H365" s="120" t="str">
        <f t="shared" si="88"/>
        <v/>
      </c>
      <c r="I365" s="123"/>
      <c r="J365" s="124"/>
      <c r="K365" s="129" t="str">
        <f t="shared" si="78"/>
        <v/>
      </c>
      <c r="L365" s="51"/>
      <c r="M365" s="46"/>
      <c r="N365" s="46"/>
      <c r="O365" s="46"/>
      <c r="P365" s="46"/>
      <c r="Q365" s="56"/>
      <c r="R365" s="47"/>
      <c r="S365" s="47"/>
      <c r="T365" s="47"/>
      <c r="U365" s="47"/>
      <c r="V365" s="51"/>
      <c r="W365" s="46"/>
      <c r="X365" s="46"/>
      <c r="Y365" s="46"/>
      <c r="Z365" s="46"/>
      <c r="AA365" s="51"/>
      <c r="AB365" s="46"/>
      <c r="AC365" s="46"/>
      <c r="AD365" s="46"/>
      <c r="AE365" s="51"/>
      <c r="AF365" s="46"/>
      <c r="AG365" s="46"/>
      <c r="AH365" s="46"/>
      <c r="AI365" s="51"/>
      <c r="AJ365" s="46"/>
      <c r="AK365" s="46"/>
      <c r="AL365" s="46"/>
      <c r="AM365" s="1"/>
      <c r="AN365" s="1"/>
      <c r="AO365" s="1"/>
      <c r="AP365" s="1"/>
      <c r="AQ365" s="1"/>
      <c r="BB365" s="201" t="str">
        <f t="shared" si="79"/>
        <v/>
      </c>
      <c r="BC365" s="204" t="str">
        <f>IFERROR(IF(G365="","",IF(K365="","",IF(AND(VLOOKUP(G365,Mark,5,0)&gt;85),5,IF(AND(VLOOKUP(G365,Mark,5,0)&gt;75),4,IF(AND(VLOOKUP(G365,Mark,5,0)&gt;=65),3,0)))))+ROUNDUP(SUM(L365:P365)*15%,0),"")</f>
        <v/>
      </c>
      <c r="BD365" s="201" t="str">
        <f>IFERROR(IF(G365="","",IF(K365="","",IF(AND(VLOOKUP(G365,Mark,5,0)&gt;85),5,IF(AND(VLOOKUP(G365,Mark,5,0)&gt;75),4,IF(AND(VLOOKUP(G365,Mark,5,0)&gt;=65),3,0)))))+ROUNDUP(SUM(Q365:U365)*15%,0),"")</f>
        <v/>
      </c>
      <c r="BE365" s="201" t="str">
        <f>IFERROR(IF(G365="","",IF(K365="","",IF(AND(VLOOKUP(G365,Mark,5,0)&gt;85),5,IF(AND(VLOOKUP(G365,Mark,5,0)&gt;75),4,IF(AND(VLOOKUP(G365,Mark,5,0)&gt;=65),3,0)))))+ROUNDUP(SUM(V365:Z365)*15%,0),"")</f>
        <v/>
      </c>
      <c r="BF365" s="201" t="str">
        <f>IFERROR(IF(G365="","",IF(K365="","",IF(AND(VLOOKUP(G365,Mark,5,0)&gt;85),5,IF(AND(VLOOKUP(G365,Mark,5,0)&gt;75),4,IF(AND(VLOOKUP(G365,Mark,5,0)&gt;=65),3,0)))))+ROUNDUP(SUM(AA365:AD365)*15%,0),"")</f>
        <v/>
      </c>
      <c r="BG365" s="201" t="str">
        <f t="shared" si="80"/>
        <v/>
      </c>
      <c r="BH365" s="201" t="str">
        <f t="shared" si="81"/>
        <v/>
      </c>
    </row>
    <row r="366" spans="1:60">
      <c r="A366" s="4">
        <v>360</v>
      </c>
      <c r="B366" s="30" t="str">
        <f t="shared" si="82"/>
        <v/>
      </c>
      <c r="C366" s="37" t="str">
        <f t="shared" si="83"/>
        <v/>
      </c>
      <c r="D366" s="38" t="str">
        <f t="shared" si="84"/>
        <v/>
      </c>
      <c r="E366" s="39" t="str">
        <f t="shared" si="85"/>
        <v/>
      </c>
      <c r="F366" s="39" t="str">
        <f t="shared" si="86"/>
        <v/>
      </c>
      <c r="G366" s="40" t="str">
        <f t="shared" si="87"/>
        <v/>
      </c>
      <c r="H366" s="120" t="str">
        <f t="shared" si="88"/>
        <v/>
      </c>
      <c r="I366" s="123"/>
      <c r="J366" s="124"/>
      <c r="K366" s="129" t="str">
        <f t="shared" si="78"/>
        <v/>
      </c>
      <c r="L366" s="51"/>
      <c r="M366" s="46"/>
      <c r="N366" s="46"/>
      <c r="O366" s="46"/>
      <c r="P366" s="46"/>
      <c r="Q366" s="56"/>
      <c r="R366" s="47"/>
      <c r="S366" s="47"/>
      <c r="T366" s="47"/>
      <c r="U366" s="47"/>
      <c r="V366" s="51"/>
      <c r="W366" s="46"/>
      <c r="X366" s="46"/>
      <c r="Y366" s="46"/>
      <c r="Z366" s="46"/>
      <c r="AA366" s="51"/>
      <c r="AB366" s="46"/>
      <c r="AC366" s="46"/>
      <c r="AD366" s="46"/>
      <c r="AE366" s="51"/>
      <c r="AF366" s="46"/>
      <c r="AG366" s="46"/>
      <c r="AH366" s="46"/>
      <c r="AI366" s="51"/>
      <c r="AJ366" s="46"/>
      <c r="AK366" s="46"/>
      <c r="AL366" s="46"/>
      <c r="AM366" s="1"/>
      <c r="AN366" s="1"/>
      <c r="AO366" s="1"/>
      <c r="AP366" s="1"/>
      <c r="AQ366" s="1"/>
      <c r="BB366" s="201" t="str">
        <f t="shared" si="79"/>
        <v/>
      </c>
      <c r="BC366" s="204" t="str">
        <f>IFERROR(IF(G366="","",IF(K366="","",IF(AND(VLOOKUP(G366,Mark,5,0)&gt;85),5,IF(AND(VLOOKUP(G366,Mark,5,0)&gt;75),4,IF(AND(VLOOKUP(G366,Mark,5,0)&gt;=65),3,0)))))+ROUNDUP(SUM(L366:P366)*15%,0),"")</f>
        <v/>
      </c>
      <c r="BD366" s="201" t="str">
        <f>IFERROR(IF(G366="","",IF(K366="","",IF(AND(VLOOKUP(G366,Mark,5,0)&gt;85),5,IF(AND(VLOOKUP(G366,Mark,5,0)&gt;75),4,IF(AND(VLOOKUP(G366,Mark,5,0)&gt;=65),3,0)))))+ROUNDUP(SUM(Q366:U366)*15%,0),"")</f>
        <v/>
      </c>
      <c r="BE366" s="201" t="str">
        <f>IFERROR(IF(G366="","",IF(K366="","",IF(AND(VLOOKUP(G366,Mark,5,0)&gt;85),5,IF(AND(VLOOKUP(G366,Mark,5,0)&gt;75),4,IF(AND(VLOOKUP(G366,Mark,5,0)&gt;=65),3,0)))))+ROUNDUP(SUM(V366:Z366)*15%,0),"")</f>
        <v/>
      </c>
      <c r="BF366" s="201" t="str">
        <f>IFERROR(IF(G366="","",IF(K366="","",IF(AND(VLOOKUP(G366,Mark,5,0)&gt;85),5,IF(AND(VLOOKUP(G366,Mark,5,0)&gt;75),4,IF(AND(VLOOKUP(G366,Mark,5,0)&gt;=65),3,0)))))+ROUNDUP(SUM(AA366:AD366)*15%,0),"")</f>
        <v/>
      </c>
      <c r="BG366" s="201" t="str">
        <f t="shared" si="80"/>
        <v/>
      </c>
      <c r="BH366" s="201" t="str">
        <f t="shared" si="81"/>
        <v/>
      </c>
    </row>
    <row r="367" spans="1:60">
      <c r="A367" s="4">
        <v>361</v>
      </c>
      <c r="B367" s="30" t="str">
        <f t="shared" si="82"/>
        <v/>
      </c>
      <c r="C367" s="37" t="str">
        <f t="shared" si="83"/>
        <v/>
      </c>
      <c r="D367" s="38" t="str">
        <f t="shared" si="84"/>
        <v/>
      </c>
      <c r="E367" s="39" t="str">
        <f t="shared" si="85"/>
        <v/>
      </c>
      <c r="F367" s="39" t="str">
        <f t="shared" si="86"/>
        <v/>
      </c>
      <c r="G367" s="40" t="str">
        <f t="shared" si="87"/>
        <v/>
      </c>
      <c r="H367" s="120" t="str">
        <f t="shared" si="88"/>
        <v/>
      </c>
      <c r="I367" s="123"/>
      <c r="J367" s="124"/>
      <c r="K367" s="129" t="str">
        <f t="shared" si="78"/>
        <v/>
      </c>
      <c r="L367" s="51"/>
      <c r="M367" s="46"/>
      <c r="N367" s="46"/>
      <c r="O367" s="46"/>
      <c r="P367" s="46"/>
      <c r="Q367" s="56"/>
      <c r="R367" s="47"/>
      <c r="S367" s="47"/>
      <c r="T367" s="47"/>
      <c r="U367" s="47"/>
      <c r="V367" s="51"/>
      <c r="W367" s="46"/>
      <c r="X367" s="46"/>
      <c r="Y367" s="46"/>
      <c r="Z367" s="46"/>
      <c r="AA367" s="51"/>
      <c r="AB367" s="46"/>
      <c r="AC367" s="46"/>
      <c r="AD367" s="46"/>
      <c r="AE367" s="51"/>
      <c r="AF367" s="46"/>
      <c r="AG367" s="46"/>
      <c r="AH367" s="46"/>
      <c r="AI367" s="51"/>
      <c r="AJ367" s="46"/>
      <c r="AK367" s="46"/>
      <c r="AL367" s="46"/>
      <c r="AM367" s="1"/>
      <c r="AN367" s="1"/>
      <c r="AO367" s="1"/>
      <c r="AP367" s="1"/>
      <c r="AQ367" s="1"/>
      <c r="BB367" s="201" t="str">
        <f t="shared" si="79"/>
        <v/>
      </c>
      <c r="BC367" s="204" t="str">
        <f>IFERROR(IF(G367="","",IF(K367="","",IF(AND(VLOOKUP(G367,Mark,5,0)&gt;85),5,IF(AND(VLOOKUP(G367,Mark,5,0)&gt;75),4,IF(AND(VLOOKUP(G367,Mark,5,0)&gt;=65),3,0)))))+ROUNDUP(SUM(L367:P367)*15%,0),"")</f>
        <v/>
      </c>
      <c r="BD367" s="201" t="str">
        <f>IFERROR(IF(G367="","",IF(K367="","",IF(AND(VLOOKUP(G367,Mark,5,0)&gt;85),5,IF(AND(VLOOKUP(G367,Mark,5,0)&gt;75),4,IF(AND(VLOOKUP(G367,Mark,5,0)&gt;=65),3,0)))))+ROUNDUP(SUM(Q367:U367)*15%,0),"")</f>
        <v/>
      </c>
      <c r="BE367" s="201" t="str">
        <f>IFERROR(IF(G367="","",IF(K367="","",IF(AND(VLOOKUP(G367,Mark,5,0)&gt;85),5,IF(AND(VLOOKUP(G367,Mark,5,0)&gt;75),4,IF(AND(VLOOKUP(G367,Mark,5,0)&gt;=65),3,0)))))+ROUNDUP(SUM(V367:Z367)*15%,0),"")</f>
        <v/>
      </c>
      <c r="BF367" s="201" t="str">
        <f>IFERROR(IF(G367="","",IF(K367="","",IF(AND(VLOOKUP(G367,Mark,5,0)&gt;85),5,IF(AND(VLOOKUP(G367,Mark,5,0)&gt;75),4,IF(AND(VLOOKUP(G367,Mark,5,0)&gt;=65),3,0)))))+ROUNDUP(SUM(AA367:AD367)*15%,0),"")</f>
        <v/>
      </c>
      <c r="BG367" s="201" t="str">
        <f t="shared" si="80"/>
        <v/>
      </c>
      <c r="BH367" s="201" t="str">
        <f t="shared" si="81"/>
        <v/>
      </c>
    </row>
    <row r="368" spans="1:60">
      <c r="A368" s="4">
        <v>362</v>
      </c>
      <c r="B368" s="30" t="str">
        <f t="shared" si="82"/>
        <v/>
      </c>
      <c r="C368" s="37" t="str">
        <f t="shared" si="83"/>
        <v/>
      </c>
      <c r="D368" s="38" t="str">
        <f t="shared" si="84"/>
        <v/>
      </c>
      <c r="E368" s="39" t="str">
        <f t="shared" si="85"/>
        <v/>
      </c>
      <c r="F368" s="39" t="str">
        <f t="shared" si="86"/>
        <v/>
      </c>
      <c r="G368" s="40" t="str">
        <f t="shared" si="87"/>
        <v/>
      </c>
      <c r="H368" s="120" t="str">
        <f t="shared" si="88"/>
        <v/>
      </c>
      <c r="I368" s="123"/>
      <c r="J368" s="124"/>
      <c r="K368" s="129" t="str">
        <f t="shared" si="78"/>
        <v/>
      </c>
      <c r="L368" s="51"/>
      <c r="M368" s="46"/>
      <c r="N368" s="46"/>
      <c r="O368" s="46"/>
      <c r="P368" s="46"/>
      <c r="Q368" s="56"/>
      <c r="R368" s="47"/>
      <c r="S368" s="47"/>
      <c r="T368" s="47"/>
      <c r="U368" s="47"/>
      <c r="V368" s="51"/>
      <c r="W368" s="46"/>
      <c r="X368" s="46"/>
      <c r="Y368" s="46"/>
      <c r="Z368" s="46"/>
      <c r="AA368" s="51"/>
      <c r="AB368" s="46"/>
      <c r="AC368" s="46"/>
      <c r="AD368" s="46"/>
      <c r="AE368" s="51"/>
      <c r="AF368" s="46"/>
      <c r="AG368" s="46"/>
      <c r="AH368" s="46"/>
      <c r="AI368" s="51"/>
      <c r="AJ368" s="46"/>
      <c r="AK368" s="46"/>
      <c r="AL368" s="46"/>
      <c r="AM368" s="1"/>
      <c r="AN368" s="1"/>
      <c r="AO368" s="1"/>
      <c r="AP368" s="1"/>
      <c r="AQ368" s="1"/>
      <c r="BB368" s="201" t="str">
        <f t="shared" si="79"/>
        <v/>
      </c>
      <c r="BC368" s="204" t="str">
        <f>IFERROR(IF(G368="","",IF(K368="","",IF(AND(VLOOKUP(G368,Mark,5,0)&gt;85),5,IF(AND(VLOOKUP(G368,Mark,5,0)&gt;75),4,IF(AND(VLOOKUP(G368,Mark,5,0)&gt;=65),3,0)))))+ROUNDUP(SUM(L368:P368)*15%,0),"")</f>
        <v/>
      </c>
      <c r="BD368" s="201" t="str">
        <f>IFERROR(IF(G368="","",IF(K368="","",IF(AND(VLOOKUP(G368,Mark,5,0)&gt;85),5,IF(AND(VLOOKUP(G368,Mark,5,0)&gt;75),4,IF(AND(VLOOKUP(G368,Mark,5,0)&gt;=65),3,0)))))+ROUNDUP(SUM(Q368:U368)*15%,0),"")</f>
        <v/>
      </c>
      <c r="BE368" s="201" t="str">
        <f>IFERROR(IF(G368="","",IF(K368="","",IF(AND(VLOOKUP(G368,Mark,5,0)&gt;85),5,IF(AND(VLOOKUP(G368,Mark,5,0)&gt;75),4,IF(AND(VLOOKUP(G368,Mark,5,0)&gt;=65),3,0)))))+ROUNDUP(SUM(V368:Z368)*15%,0),"")</f>
        <v/>
      </c>
      <c r="BF368" s="201" t="str">
        <f>IFERROR(IF(G368="","",IF(K368="","",IF(AND(VLOOKUP(G368,Mark,5,0)&gt;85),5,IF(AND(VLOOKUP(G368,Mark,5,0)&gt;75),4,IF(AND(VLOOKUP(G368,Mark,5,0)&gt;=65),3,0)))))+ROUNDUP(SUM(AA368:AD368)*15%,0),"")</f>
        <v/>
      </c>
      <c r="BG368" s="201" t="str">
        <f t="shared" si="80"/>
        <v/>
      </c>
      <c r="BH368" s="201" t="str">
        <f t="shared" si="81"/>
        <v/>
      </c>
    </row>
    <row r="369" spans="1:60">
      <c r="A369" s="4">
        <v>363</v>
      </c>
      <c r="B369" s="30" t="str">
        <f t="shared" si="82"/>
        <v/>
      </c>
      <c r="C369" s="37" t="str">
        <f t="shared" si="83"/>
        <v/>
      </c>
      <c r="D369" s="38" t="str">
        <f t="shared" si="84"/>
        <v/>
      </c>
      <c r="E369" s="39" t="str">
        <f t="shared" si="85"/>
        <v/>
      </c>
      <c r="F369" s="39" t="str">
        <f t="shared" si="86"/>
        <v/>
      </c>
      <c r="G369" s="40" t="str">
        <f t="shared" si="87"/>
        <v/>
      </c>
      <c r="H369" s="120" t="str">
        <f t="shared" si="88"/>
        <v/>
      </c>
      <c r="I369" s="123"/>
      <c r="J369" s="124"/>
      <c r="K369" s="129" t="str">
        <f t="shared" si="78"/>
        <v/>
      </c>
      <c r="L369" s="51"/>
      <c r="M369" s="46"/>
      <c r="N369" s="46"/>
      <c r="O369" s="46"/>
      <c r="P369" s="46"/>
      <c r="Q369" s="56"/>
      <c r="R369" s="47"/>
      <c r="S369" s="47"/>
      <c r="T369" s="47"/>
      <c r="U369" s="47"/>
      <c r="V369" s="51"/>
      <c r="W369" s="46"/>
      <c r="X369" s="46"/>
      <c r="Y369" s="46"/>
      <c r="Z369" s="46"/>
      <c r="AA369" s="51"/>
      <c r="AB369" s="46"/>
      <c r="AC369" s="46"/>
      <c r="AD369" s="46"/>
      <c r="AE369" s="51"/>
      <c r="AF369" s="46"/>
      <c r="AG369" s="46"/>
      <c r="AH369" s="46"/>
      <c r="AI369" s="51"/>
      <c r="AJ369" s="46"/>
      <c r="AK369" s="46"/>
      <c r="AL369" s="46"/>
      <c r="AM369" s="1"/>
      <c r="AN369" s="1"/>
      <c r="AO369" s="1"/>
      <c r="AP369" s="1"/>
      <c r="AQ369" s="1"/>
      <c r="BB369" s="201" t="str">
        <f t="shared" si="79"/>
        <v/>
      </c>
      <c r="BC369" s="204" t="str">
        <f>IFERROR(IF(G369="","",IF(K369="","",IF(AND(VLOOKUP(G369,Mark,5,0)&gt;85),5,IF(AND(VLOOKUP(G369,Mark,5,0)&gt;75),4,IF(AND(VLOOKUP(G369,Mark,5,0)&gt;=65),3,0)))))+ROUNDUP(SUM(L369:P369)*15%,0),"")</f>
        <v/>
      </c>
      <c r="BD369" s="201" t="str">
        <f>IFERROR(IF(G369="","",IF(K369="","",IF(AND(VLOOKUP(G369,Mark,5,0)&gt;85),5,IF(AND(VLOOKUP(G369,Mark,5,0)&gt;75),4,IF(AND(VLOOKUP(G369,Mark,5,0)&gt;=65),3,0)))))+ROUNDUP(SUM(Q369:U369)*15%,0),"")</f>
        <v/>
      </c>
      <c r="BE369" s="201" t="str">
        <f>IFERROR(IF(G369="","",IF(K369="","",IF(AND(VLOOKUP(G369,Mark,5,0)&gt;85),5,IF(AND(VLOOKUP(G369,Mark,5,0)&gt;75),4,IF(AND(VLOOKUP(G369,Mark,5,0)&gt;=65),3,0)))))+ROUNDUP(SUM(V369:Z369)*15%,0),"")</f>
        <v/>
      </c>
      <c r="BF369" s="201" t="str">
        <f>IFERROR(IF(G369="","",IF(K369="","",IF(AND(VLOOKUP(G369,Mark,5,0)&gt;85),5,IF(AND(VLOOKUP(G369,Mark,5,0)&gt;75),4,IF(AND(VLOOKUP(G369,Mark,5,0)&gt;=65),3,0)))))+ROUNDUP(SUM(AA369:AD369)*15%,0),"")</f>
        <v/>
      </c>
      <c r="BG369" s="201" t="str">
        <f t="shared" si="80"/>
        <v/>
      </c>
      <c r="BH369" s="201" t="str">
        <f t="shared" si="81"/>
        <v/>
      </c>
    </row>
    <row r="370" spans="1:60">
      <c r="A370" s="4">
        <v>364</v>
      </c>
      <c r="B370" s="30" t="str">
        <f t="shared" si="82"/>
        <v/>
      </c>
      <c r="C370" s="37" t="str">
        <f t="shared" si="83"/>
        <v/>
      </c>
      <c r="D370" s="38" t="str">
        <f t="shared" si="84"/>
        <v/>
      </c>
      <c r="E370" s="39" t="str">
        <f t="shared" si="85"/>
        <v/>
      </c>
      <c r="F370" s="39" t="str">
        <f t="shared" si="86"/>
        <v/>
      </c>
      <c r="G370" s="40" t="str">
        <f t="shared" si="87"/>
        <v/>
      </c>
      <c r="H370" s="120" t="str">
        <f t="shared" si="88"/>
        <v/>
      </c>
      <c r="I370" s="123"/>
      <c r="J370" s="124"/>
      <c r="K370" s="129" t="str">
        <f t="shared" si="78"/>
        <v/>
      </c>
      <c r="L370" s="51"/>
      <c r="M370" s="46"/>
      <c r="N370" s="46"/>
      <c r="O370" s="46"/>
      <c r="P370" s="46"/>
      <c r="Q370" s="56"/>
      <c r="R370" s="47"/>
      <c r="S370" s="47"/>
      <c r="T370" s="47"/>
      <c r="U370" s="47"/>
      <c r="V370" s="51"/>
      <c r="W370" s="46"/>
      <c r="X370" s="46"/>
      <c r="Y370" s="46"/>
      <c r="Z370" s="46"/>
      <c r="AA370" s="51"/>
      <c r="AB370" s="46"/>
      <c r="AC370" s="46"/>
      <c r="AD370" s="46"/>
      <c r="AE370" s="51"/>
      <c r="AF370" s="46"/>
      <c r="AG370" s="46"/>
      <c r="AH370" s="46"/>
      <c r="AI370" s="51"/>
      <c r="AJ370" s="46"/>
      <c r="AK370" s="46"/>
      <c r="AL370" s="46"/>
      <c r="AM370" s="1"/>
      <c r="AN370" s="1"/>
      <c r="AO370" s="1"/>
      <c r="AP370" s="1"/>
      <c r="AQ370" s="1"/>
      <c r="BB370" s="201" t="str">
        <f t="shared" si="79"/>
        <v/>
      </c>
      <c r="BC370" s="204" t="str">
        <f>IFERROR(IF(G370="","",IF(K370="","",IF(AND(VLOOKUP(G370,Mark,5,0)&gt;85),5,IF(AND(VLOOKUP(G370,Mark,5,0)&gt;75),4,IF(AND(VLOOKUP(G370,Mark,5,0)&gt;=65),3,0)))))+ROUNDUP(SUM(L370:P370)*15%,0),"")</f>
        <v/>
      </c>
      <c r="BD370" s="201" t="str">
        <f>IFERROR(IF(G370="","",IF(K370="","",IF(AND(VLOOKUP(G370,Mark,5,0)&gt;85),5,IF(AND(VLOOKUP(G370,Mark,5,0)&gt;75),4,IF(AND(VLOOKUP(G370,Mark,5,0)&gt;=65),3,0)))))+ROUNDUP(SUM(Q370:U370)*15%,0),"")</f>
        <v/>
      </c>
      <c r="BE370" s="201" t="str">
        <f>IFERROR(IF(G370="","",IF(K370="","",IF(AND(VLOOKUP(G370,Mark,5,0)&gt;85),5,IF(AND(VLOOKUP(G370,Mark,5,0)&gt;75),4,IF(AND(VLOOKUP(G370,Mark,5,0)&gt;=65),3,0)))))+ROUNDUP(SUM(V370:Z370)*15%,0),"")</f>
        <v/>
      </c>
      <c r="BF370" s="201" t="str">
        <f>IFERROR(IF(G370="","",IF(K370="","",IF(AND(VLOOKUP(G370,Mark,5,0)&gt;85),5,IF(AND(VLOOKUP(G370,Mark,5,0)&gt;75),4,IF(AND(VLOOKUP(G370,Mark,5,0)&gt;=65),3,0)))))+ROUNDUP(SUM(AA370:AD370)*15%,0),"")</f>
        <v/>
      </c>
      <c r="BG370" s="201" t="str">
        <f t="shared" si="80"/>
        <v/>
      </c>
      <c r="BH370" s="201" t="str">
        <f t="shared" si="81"/>
        <v/>
      </c>
    </row>
    <row r="371" spans="1:60">
      <c r="A371" s="4">
        <v>365</v>
      </c>
      <c r="B371" s="30" t="str">
        <f t="shared" si="82"/>
        <v/>
      </c>
      <c r="C371" s="37" t="str">
        <f t="shared" si="83"/>
        <v/>
      </c>
      <c r="D371" s="38" t="str">
        <f t="shared" si="84"/>
        <v/>
      </c>
      <c r="E371" s="39" t="str">
        <f t="shared" si="85"/>
        <v/>
      </c>
      <c r="F371" s="39" t="str">
        <f t="shared" si="86"/>
        <v/>
      </c>
      <c r="G371" s="40" t="str">
        <f t="shared" si="87"/>
        <v/>
      </c>
      <c r="H371" s="120" t="str">
        <f t="shared" si="88"/>
        <v/>
      </c>
      <c r="I371" s="123"/>
      <c r="J371" s="124"/>
      <c r="K371" s="129" t="str">
        <f t="shared" si="78"/>
        <v/>
      </c>
      <c r="L371" s="51"/>
      <c r="M371" s="46"/>
      <c r="N371" s="46"/>
      <c r="O371" s="46"/>
      <c r="P371" s="46"/>
      <c r="Q371" s="56"/>
      <c r="R371" s="47"/>
      <c r="S371" s="47"/>
      <c r="T371" s="47"/>
      <c r="U371" s="47"/>
      <c r="V371" s="51"/>
      <c r="W371" s="46"/>
      <c r="X371" s="46"/>
      <c r="Y371" s="46"/>
      <c r="Z371" s="46"/>
      <c r="AA371" s="51"/>
      <c r="AB371" s="46"/>
      <c r="AC371" s="46"/>
      <c r="AD371" s="46"/>
      <c r="AE371" s="51"/>
      <c r="AF371" s="46"/>
      <c r="AG371" s="46"/>
      <c r="AH371" s="46"/>
      <c r="AI371" s="51"/>
      <c r="AJ371" s="46"/>
      <c r="AK371" s="46"/>
      <c r="AL371" s="46"/>
      <c r="AM371" s="1"/>
      <c r="AN371" s="1"/>
      <c r="AO371" s="1"/>
      <c r="AP371" s="1"/>
      <c r="AQ371" s="1"/>
      <c r="BB371" s="201" t="str">
        <f t="shared" si="79"/>
        <v/>
      </c>
      <c r="BC371" s="204" t="str">
        <f>IFERROR(IF(G371="","",IF(K371="","",IF(AND(VLOOKUP(G371,Mark,5,0)&gt;85),5,IF(AND(VLOOKUP(G371,Mark,5,0)&gt;75),4,IF(AND(VLOOKUP(G371,Mark,5,0)&gt;=65),3,0)))))+ROUNDUP(SUM(L371:P371)*15%,0),"")</f>
        <v/>
      </c>
      <c r="BD371" s="201" t="str">
        <f>IFERROR(IF(G371="","",IF(K371="","",IF(AND(VLOOKUP(G371,Mark,5,0)&gt;85),5,IF(AND(VLOOKUP(G371,Mark,5,0)&gt;75),4,IF(AND(VLOOKUP(G371,Mark,5,0)&gt;=65),3,0)))))+ROUNDUP(SUM(Q371:U371)*15%,0),"")</f>
        <v/>
      </c>
      <c r="BE371" s="201" t="str">
        <f>IFERROR(IF(G371="","",IF(K371="","",IF(AND(VLOOKUP(G371,Mark,5,0)&gt;85),5,IF(AND(VLOOKUP(G371,Mark,5,0)&gt;75),4,IF(AND(VLOOKUP(G371,Mark,5,0)&gt;=65),3,0)))))+ROUNDUP(SUM(V371:Z371)*15%,0),"")</f>
        <v/>
      </c>
      <c r="BF371" s="201" t="str">
        <f>IFERROR(IF(G371="","",IF(K371="","",IF(AND(VLOOKUP(G371,Mark,5,0)&gt;85),5,IF(AND(VLOOKUP(G371,Mark,5,0)&gt;75),4,IF(AND(VLOOKUP(G371,Mark,5,0)&gt;=65),3,0)))))+ROUNDUP(SUM(AA371:AD371)*15%,0),"")</f>
        <v/>
      </c>
      <c r="BG371" s="201" t="str">
        <f t="shared" si="80"/>
        <v/>
      </c>
      <c r="BH371" s="201" t="str">
        <f t="shared" si="81"/>
        <v/>
      </c>
    </row>
    <row r="372" spans="1:60">
      <c r="A372" s="4">
        <v>366</v>
      </c>
      <c r="B372" s="30" t="str">
        <f t="shared" si="82"/>
        <v/>
      </c>
      <c r="C372" s="37" t="str">
        <f t="shared" si="83"/>
        <v/>
      </c>
      <c r="D372" s="38" t="str">
        <f t="shared" si="84"/>
        <v/>
      </c>
      <c r="E372" s="39" t="str">
        <f t="shared" si="85"/>
        <v/>
      </c>
      <c r="F372" s="39" t="str">
        <f t="shared" si="86"/>
        <v/>
      </c>
      <c r="G372" s="40" t="str">
        <f t="shared" si="87"/>
        <v/>
      </c>
      <c r="H372" s="120" t="str">
        <f t="shared" si="88"/>
        <v/>
      </c>
      <c r="I372" s="123"/>
      <c r="J372" s="124"/>
      <c r="K372" s="129" t="str">
        <f t="shared" si="78"/>
        <v/>
      </c>
      <c r="L372" s="51"/>
      <c r="M372" s="46"/>
      <c r="N372" s="46"/>
      <c r="O372" s="46"/>
      <c r="P372" s="46"/>
      <c r="Q372" s="56"/>
      <c r="R372" s="47"/>
      <c r="S372" s="47"/>
      <c r="T372" s="47"/>
      <c r="U372" s="47"/>
      <c r="V372" s="51"/>
      <c r="W372" s="46"/>
      <c r="X372" s="46"/>
      <c r="Y372" s="46"/>
      <c r="Z372" s="46"/>
      <c r="AA372" s="51"/>
      <c r="AB372" s="46"/>
      <c r="AC372" s="46"/>
      <c r="AD372" s="46"/>
      <c r="AE372" s="51"/>
      <c r="AF372" s="46"/>
      <c r="AG372" s="46"/>
      <c r="AH372" s="46"/>
      <c r="AI372" s="51"/>
      <c r="AJ372" s="46"/>
      <c r="AK372" s="46"/>
      <c r="AL372" s="46"/>
      <c r="AM372" s="1"/>
      <c r="AN372" s="1"/>
      <c r="AO372" s="1"/>
      <c r="AP372" s="1"/>
      <c r="AQ372" s="1"/>
      <c r="BB372" s="201" t="str">
        <f t="shared" si="79"/>
        <v/>
      </c>
      <c r="BC372" s="204" t="str">
        <f>IFERROR(IF(G372="","",IF(K372="","",IF(AND(VLOOKUP(G372,Mark,5,0)&gt;85),5,IF(AND(VLOOKUP(G372,Mark,5,0)&gt;75),4,IF(AND(VLOOKUP(G372,Mark,5,0)&gt;=65),3,0)))))+ROUNDUP(SUM(L372:P372)*15%,0),"")</f>
        <v/>
      </c>
      <c r="BD372" s="201" t="str">
        <f>IFERROR(IF(G372="","",IF(K372="","",IF(AND(VLOOKUP(G372,Mark,5,0)&gt;85),5,IF(AND(VLOOKUP(G372,Mark,5,0)&gt;75),4,IF(AND(VLOOKUP(G372,Mark,5,0)&gt;=65),3,0)))))+ROUNDUP(SUM(Q372:U372)*15%,0),"")</f>
        <v/>
      </c>
      <c r="BE372" s="201" t="str">
        <f>IFERROR(IF(G372="","",IF(K372="","",IF(AND(VLOOKUP(G372,Mark,5,0)&gt;85),5,IF(AND(VLOOKUP(G372,Mark,5,0)&gt;75),4,IF(AND(VLOOKUP(G372,Mark,5,0)&gt;=65),3,0)))))+ROUNDUP(SUM(V372:Z372)*15%,0),"")</f>
        <v/>
      </c>
      <c r="BF372" s="201" t="str">
        <f>IFERROR(IF(G372="","",IF(K372="","",IF(AND(VLOOKUP(G372,Mark,5,0)&gt;85),5,IF(AND(VLOOKUP(G372,Mark,5,0)&gt;75),4,IF(AND(VLOOKUP(G372,Mark,5,0)&gt;=65),3,0)))))+ROUNDUP(SUM(AA372:AD372)*15%,0),"")</f>
        <v/>
      </c>
      <c r="BG372" s="201" t="str">
        <f t="shared" si="80"/>
        <v/>
      </c>
      <c r="BH372" s="201" t="str">
        <f t="shared" si="81"/>
        <v/>
      </c>
    </row>
    <row r="373" spans="1:60">
      <c r="A373" s="4">
        <v>367</v>
      </c>
      <c r="B373" s="30" t="str">
        <f t="shared" si="82"/>
        <v/>
      </c>
      <c r="C373" s="37" t="str">
        <f t="shared" si="83"/>
        <v/>
      </c>
      <c r="D373" s="38" t="str">
        <f t="shared" si="84"/>
        <v/>
      </c>
      <c r="E373" s="39" t="str">
        <f t="shared" si="85"/>
        <v/>
      </c>
      <c r="F373" s="39" t="str">
        <f t="shared" si="86"/>
        <v/>
      </c>
      <c r="G373" s="40" t="str">
        <f t="shared" si="87"/>
        <v/>
      </c>
      <c r="H373" s="120" t="str">
        <f t="shared" si="88"/>
        <v/>
      </c>
      <c r="I373" s="123"/>
      <c r="J373" s="124"/>
      <c r="K373" s="129" t="str">
        <f t="shared" si="78"/>
        <v/>
      </c>
      <c r="L373" s="51"/>
      <c r="M373" s="46"/>
      <c r="N373" s="46"/>
      <c r="O373" s="46"/>
      <c r="P373" s="46"/>
      <c r="Q373" s="56"/>
      <c r="R373" s="47"/>
      <c r="S373" s="47"/>
      <c r="T373" s="47"/>
      <c r="U373" s="47"/>
      <c r="V373" s="51"/>
      <c r="W373" s="46"/>
      <c r="X373" s="46"/>
      <c r="Y373" s="46"/>
      <c r="Z373" s="46"/>
      <c r="AA373" s="51"/>
      <c r="AB373" s="46"/>
      <c r="AC373" s="46"/>
      <c r="AD373" s="46"/>
      <c r="AE373" s="51"/>
      <c r="AF373" s="46"/>
      <c r="AG373" s="46"/>
      <c r="AH373" s="46"/>
      <c r="AI373" s="51"/>
      <c r="AJ373" s="46"/>
      <c r="AK373" s="46"/>
      <c r="AL373" s="46"/>
      <c r="AM373" s="1"/>
      <c r="AN373" s="1"/>
      <c r="AO373" s="1"/>
      <c r="AP373" s="1"/>
      <c r="AQ373" s="1"/>
      <c r="BB373" s="201" t="str">
        <f t="shared" si="79"/>
        <v/>
      </c>
      <c r="BC373" s="204" t="str">
        <f>IFERROR(IF(G373="","",IF(K373="","",IF(AND(VLOOKUP(G373,Mark,5,0)&gt;85),5,IF(AND(VLOOKUP(G373,Mark,5,0)&gt;75),4,IF(AND(VLOOKUP(G373,Mark,5,0)&gt;=65),3,0)))))+ROUNDUP(SUM(L373:P373)*15%,0),"")</f>
        <v/>
      </c>
      <c r="BD373" s="201" t="str">
        <f>IFERROR(IF(G373="","",IF(K373="","",IF(AND(VLOOKUP(G373,Mark,5,0)&gt;85),5,IF(AND(VLOOKUP(G373,Mark,5,0)&gt;75),4,IF(AND(VLOOKUP(G373,Mark,5,0)&gt;=65),3,0)))))+ROUNDUP(SUM(Q373:U373)*15%,0),"")</f>
        <v/>
      </c>
      <c r="BE373" s="201" t="str">
        <f>IFERROR(IF(G373="","",IF(K373="","",IF(AND(VLOOKUP(G373,Mark,5,0)&gt;85),5,IF(AND(VLOOKUP(G373,Mark,5,0)&gt;75),4,IF(AND(VLOOKUP(G373,Mark,5,0)&gt;=65),3,0)))))+ROUNDUP(SUM(V373:Z373)*15%,0),"")</f>
        <v/>
      </c>
      <c r="BF373" s="201" t="str">
        <f>IFERROR(IF(G373="","",IF(K373="","",IF(AND(VLOOKUP(G373,Mark,5,0)&gt;85),5,IF(AND(VLOOKUP(G373,Mark,5,0)&gt;75),4,IF(AND(VLOOKUP(G373,Mark,5,0)&gt;=65),3,0)))))+ROUNDUP(SUM(AA373:AD373)*15%,0),"")</f>
        <v/>
      </c>
      <c r="BG373" s="201" t="str">
        <f t="shared" si="80"/>
        <v/>
      </c>
      <c r="BH373" s="201" t="str">
        <f t="shared" si="81"/>
        <v/>
      </c>
    </row>
    <row r="374" spans="1:60">
      <c r="A374" s="4">
        <v>368</v>
      </c>
      <c r="B374" s="30" t="str">
        <f t="shared" si="82"/>
        <v/>
      </c>
      <c r="C374" s="37" t="str">
        <f t="shared" si="83"/>
        <v/>
      </c>
      <c r="D374" s="38" t="str">
        <f t="shared" si="84"/>
        <v/>
      </c>
      <c r="E374" s="39" t="str">
        <f t="shared" si="85"/>
        <v/>
      </c>
      <c r="F374" s="39" t="str">
        <f t="shared" si="86"/>
        <v/>
      </c>
      <c r="G374" s="40" t="str">
        <f t="shared" si="87"/>
        <v/>
      </c>
      <c r="H374" s="120" t="str">
        <f t="shared" si="88"/>
        <v/>
      </c>
      <c r="I374" s="123"/>
      <c r="J374" s="124"/>
      <c r="K374" s="129" t="str">
        <f t="shared" si="78"/>
        <v/>
      </c>
      <c r="L374" s="51"/>
      <c r="M374" s="46"/>
      <c r="N374" s="46"/>
      <c r="O374" s="46"/>
      <c r="P374" s="46"/>
      <c r="Q374" s="56"/>
      <c r="R374" s="47"/>
      <c r="S374" s="47"/>
      <c r="T374" s="47"/>
      <c r="U374" s="47"/>
      <c r="V374" s="51"/>
      <c r="W374" s="46"/>
      <c r="X374" s="46"/>
      <c r="Y374" s="46"/>
      <c r="Z374" s="46"/>
      <c r="AA374" s="51"/>
      <c r="AB374" s="46"/>
      <c r="AC374" s="46"/>
      <c r="AD374" s="46"/>
      <c r="AE374" s="51"/>
      <c r="AF374" s="46"/>
      <c r="AG374" s="46"/>
      <c r="AH374" s="46"/>
      <c r="AI374" s="51"/>
      <c r="AJ374" s="46"/>
      <c r="AK374" s="46"/>
      <c r="AL374" s="46"/>
      <c r="AM374" s="1"/>
      <c r="AN374" s="1"/>
      <c r="AO374" s="1"/>
      <c r="AP374" s="1"/>
      <c r="AQ374" s="1"/>
      <c r="BB374" s="201" t="str">
        <f t="shared" si="79"/>
        <v/>
      </c>
      <c r="BC374" s="204" t="str">
        <f>IFERROR(IF(G374="","",IF(K374="","",IF(AND(VLOOKUP(G374,Mark,5,0)&gt;85),5,IF(AND(VLOOKUP(G374,Mark,5,0)&gt;75),4,IF(AND(VLOOKUP(G374,Mark,5,0)&gt;=65),3,0)))))+ROUNDUP(SUM(L374:P374)*15%,0),"")</f>
        <v/>
      </c>
      <c r="BD374" s="201" t="str">
        <f>IFERROR(IF(G374="","",IF(K374="","",IF(AND(VLOOKUP(G374,Mark,5,0)&gt;85),5,IF(AND(VLOOKUP(G374,Mark,5,0)&gt;75),4,IF(AND(VLOOKUP(G374,Mark,5,0)&gt;=65),3,0)))))+ROUNDUP(SUM(Q374:U374)*15%,0),"")</f>
        <v/>
      </c>
      <c r="BE374" s="201" t="str">
        <f>IFERROR(IF(G374="","",IF(K374="","",IF(AND(VLOOKUP(G374,Mark,5,0)&gt;85),5,IF(AND(VLOOKUP(G374,Mark,5,0)&gt;75),4,IF(AND(VLOOKUP(G374,Mark,5,0)&gt;=65),3,0)))))+ROUNDUP(SUM(V374:Z374)*15%,0),"")</f>
        <v/>
      </c>
      <c r="BF374" s="201" t="str">
        <f>IFERROR(IF(G374="","",IF(K374="","",IF(AND(VLOOKUP(G374,Mark,5,0)&gt;85),5,IF(AND(VLOOKUP(G374,Mark,5,0)&gt;75),4,IF(AND(VLOOKUP(G374,Mark,5,0)&gt;=65),3,0)))))+ROUNDUP(SUM(AA374:AD374)*15%,0),"")</f>
        <v/>
      </c>
      <c r="BG374" s="201" t="str">
        <f t="shared" si="80"/>
        <v/>
      </c>
      <c r="BH374" s="201" t="str">
        <f t="shared" si="81"/>
        <v/>
      </c>
    </row>
    <row r="375" spans="1:60">
      <c r="A375" s="4">
        <v>369</v>
      </c>
      <c r="B375" s="30" t="str">
        <f t="shared" si="82"/>
        <v/>
      </c>
      <c r="C375" s="37" t="str">
        <f t="shared" si="83"/>
        <v/>
      </c>
      <c r="D375" s="38" t="str">
        <f t="shared" si="84"/>
        <v/>
      </c>
      <c r="E375" s="39" t="str">
        <f t="shared" si="85"/>
        <v/>
      </c>
      <c r="F375" s="39" t="str">
        <f t="shared" si="86"/>
        <v/>
      </c>
      <c r="G375" s="40" t="str">
        <f t="shared" si="87"/>
        <v/>
      </c>
      <c r="H375" s="120" t="str">
        <f t="shared" si="88"/>
        <v/>
      </c>
      <c r="I375" s="123"/>
      <c r="J375" s="124"/>
      <c r="K375" s="129" t="str">
        <f t="shared" si="78"/>
        <v/>
      </c>
      <c r="L375" s="51"/>
      <c r="M375" s="46"/>
      <c r="N375" s="46"/>
      <c r="O375" s="46"/>
      <c r="P375" s="46"/>
      <c r="Q375" s="56"/>
      <c r="R375" s="47"/>
      <c r="S375" s="47"/>
      <c r="T375" s="47"/>
      <c r="U375" s="47"/>
      <c r="V375" s="51"/>
      <c r="W375" s="46"/>
      <c r="X375" s="46"/>
      <c r="Y375" s="46"/>
      <c r="Z375" s="46"/>
      <c r="AA375" s="51"/>
      <c r="AB375" s="46"/>
      <c r="AC375" s="46"/>
      <c r="AD375" s="46"/>
      <c r="AE375" s="51"/>
      <c r="AF375" s="46"/>
      <c r="AG375" s="46"/>
      <c r="AH375" s="46"/>
      <c r="AI375" s="51"/>
      <c r="AJ375" s="46"/>
      <c r="AK375" s="46"/>
      <c r="AL375" s="46"/>
      <c r="AM375" s="1"/>
      <c r="AN375" s="1"/>
      <c r="AO375" s="1"/>
      <c r="AP375" s="1"/>
      <c r="AQ375" s="1"/>
      <c r="BB375" s="201" t="str">
        <f t="shared" si="79"/>
        <v/>
      </c>
      <c r="BC375" s="204" t="str">
        <f>IFERROR(IF(G375="","",IF(K375="","",IF(AND(VLOOKUP(G375,Mark,5,0)&gt;85),5,IF(AND(VLOOKUP(G375,Mark,5,0)&gt;75),4,IF(AND(VLOOKUP(G375,Mark,5,0)&gt;=65),3,0)))))+ROUNDUP(SUM(L375:P375)*15%,0),"")</f>
        <v/>
      </c>
      <c r="BD375" s="201" t="str">
        <f>IFERROR(IF(G375="","",IF(K375="","",IF(AND(VLOOKUP(G375,Mark,5,0)&gt;85),5,IF(AND(VLOOKUP(G375,Mark,5,0)&gt;75),4,IF(AND(VLOOKUP(G375,Mark,5,0)&gt;=65),3,0)))))+ROUNDUP(SUM(Q375:U375)*15%,0),"")</f>
        <v/>
      </c>
      <c r="BE375" s="201" t="str">
        <f>IFERROR(IF(G375="","",IF(K375="","",IF(AND(VLOOKUP(G375,Mark,5,0)&gt;85),5,IF(AND(VLOOKUP(G375,Mark,5,0)&gt;75),4,IF(AND(VLOOKUP(G375,Mark,5,0)&gt;=65),3,0)))))+ROUNDUP(SUM(V375:Z375)*15%,0),"")</f>
        <v/>
      </c>
      <c r="BF375" s="201" t="str">
        <f>IFERROR(IF(G375="","",IF(K375="","",IF(AND(VLOOKUP(G375,Mark,5,0)&gt;85),5,IF(AND(VLOOKUP(G375,Mark,5,0)&gt;75),4,IF(AND(VLOOKUP(G375,Mark,5,0)&gt;=65),3,0)))))+ROUNDUP(SUM(AA375:AD375)*15%,0),"")</f>
        <v/>
      </c>
      <c r="BG375" s="201" t="str">
        <f t="shared" si="80"/>
        <v/>
      </c>
      <c r="BH375" s="201" t="str">
        <f t="shared" si="81"/>
        <v/>
      </c>
    </row>
    <row r="376" spans="1:60">
      <c r="A376" s="4">
        <v>370</v>
      </c>
      <c r="B376" s="30" t="str">
        <f t="shared" si="82"/>
        <v/>
      </c>
      <c r="C376" s="37" t="str">
        <f t="shared" si="83"/>
        <v/>
      </c>
      <c r="D376" s="38" t="str">
        <f t="shared" si="84"/>
        <v/>
      </c>
      <c r="E376" s="39" t="str">
        <f t="shared" si="85"/>
        <v/>
      </c>
      <c r="F376" s="39" t="str">
        <f t="shared" si="86"/>
        <v/>
      </c>
      <c r="G376" s="40" t="str">
        <f t="shared" si="87"/>
        <v/>
      </c>
      <c r="H376" s="120" t="str">
        <f t="shared" si="88"/>
        <v/>
      </c>
      <c r="I376" s="123"/>
      <c r="J376" s="124"/>
      <c r="K376" s="129" t="str">
        <f t="shared" si="78"/>
        <v/>
      </c>
      <c r="L376" s="51"/>
      <c r="M376" s="46"/>
      <c r="N376" s="46"/>
      <c r="O376" s="46"/>
      <c r="P376" s="46"/>
      <c r="Q376" s="56"/>
      <c r="R376" s="47"/>
      <c r="S376" s="47"/>
      <c r="T376" s="47"/>
      <c r="U376" s="47"/>
      <c r="V376" s="51"/>
      <c r="W376" s="46"/>
      <c r="X376" s="46"/>
      <c r="Y376" s="46"/>
      <c r="Z376" s="46"/>
      <c r="AA376" s="51"/>
      <c r="AB376" s="46"/>
      <c r="AC376" s="46"/>
      <c r="AD376" s="46"/>
      <c r="AE376" s="51"/>
      <c r="AF376" s="46"/>
      <c r="AG376" s="46"/>
      <c r="AH376" s="46"/>
      <c r="AI376" s="51"/>
      <c r="AJ376" s="46"/>
      <c r="AK376" s="46"/>
      <c r="AL376" s="46"/>
      <c r="AM376" s="1"/>
      <c r="AN376" s="1"/>
      <c r="AO376" s="1"/>
      <c r="AP376" s="1"/>
      <c r="AQ376" s="1"/>
      <c r="BB376" s="201" t="str">
        <f t="shared" si="79"/>
        <v/>
      </c>
      <c r="BC376" s="204" t="str">
        <f>IFERROR(IF(G376="","",IF(K376="","",IF(AND(VLOOKUP(G376,Mark,5,0)&gt;85),5,IF(AND(VLOOKUP(G376,Mark,5,0)&gt;75),4,IF(AND(VLOOKUP(G376,Mark,5,0)&gt;=65),3,0)))))+ROUNDUP(SUM(L376:P376)*15%,0),"")</f>
        <v/>
      </c>
      <c r="BD376" s="201" t="str">
        <f>IFERROR(IF(G376="","",IF(K376="","",IF(AND(VLOOKUP(G376,Mark,5,0)&gt;85),5,IF(AND(VLOOKUP(G376,Mark,5,0)&gt;75),4,IF(AND(VLOOKUP(G376,Mark,5,0)&gt;=65),3,0)))))+ROUNDUP(SUM(Q376:U376)*15%,0),"")</f>
        <v/>
      </c>
      <c r="BE376" s="201" t="str">
        <f>IFERROR(IF(G376="","",IF(K376="","",IF(AND(VLOOKUP(G376,Mark,5,0)&gt;85),5,IF(AND(VLOOKUP(G376,Mark,5,0)&gt;75),4,IF(AND(VLOOKUP(G376,Mark,5,0)&gt;=65),3,0)))))+ROUNDUP(SUM(V376:Z376)*15%,0),"")</f>
        <v/>
      </c>
      <c r="BF376" s="201" t="str">
        <f>IFERROR(IF(G376="","",IF(K376="","",IF(AND(VLOOKUP(G376,Mark,5,0)&gt;85),5,IF(AND(VLOOKUP(G376,Mark,5,0)&gt;75),4,IF(AND(VLOOKUP(G376,Mark,5,0)&gt;=65),3,0)))))+ROUNDUP(SUM(AA376:AD376)*15%,0),"")</f>
        <v/>
      </c>
      <c r="BG376" s="201" t="str">
        <f t="shared" si="80"/>
        <v/>
      </c>
      <c r="BH376" s="201" t="str">
        <f t="shared" si="81"/>
        <v/>
      </c>
    </row>
    <row r="377" spans="1:60">
      <c r="A377" s="4">
        <v>371</v>
      </c>
      <c r="B377" s="30" t="str">
        <f t="shared" si="82"/>
        <v/>
      </c>
      <c r="C377" s="37" t="str">
        <f t="shared" si="83"/>
        <v/>
      </c>
      <c r="D377" s="38" t="str">
        <f t="shared" si="84"/>
        <v/>
      </c>
      <c r="E377" s="39" t="str">
        <f t="shared" si="85"/>
        <v/>
      </c>
      <c r="F377" s="39" t="str">
        <f t="shared" si="86"/>
        <v/>
      </c>
      <c r="G377" s="40" t="str">
        <f t="shared" si="87"/>
        <v/>
      </c>
      <c r="H377" s="120" t="str">
        <f t="shared" si="88"/>
        <v/>
      </c>
      <c r="I377" s="123"/>
      <c r="J377" s="124"/>
      <c r="K377" s="129" t="str">
        <f t="shared" si="78"/>
        <v/>
      </c>
      <c r="L377" s="51"/>
      <c r="M377" s="46"/>
      <c r="N377" s="46"/>
      <c r="O377" s="46"/>
      <c r="P377" s="46"/>
      <c r="Q377" s="56"/>
      <c r="R377" s="47"/>
      <c r="S377" s="47"/>
      <c r="T377" s="47"/>
      <c r="U377" s="47"/>
      <c r="V377" s="51"/>
      <c r="W377" s="46"/>
      <c r="X377" s="46"/>
      <c r="Y377" s="46"/>
      <c r="Z377" s="46"/>
      <c r="AA377" s="51"/>
      <c r="AB377" s="46"/>
      <c r="AC377" s="46"/>
      <c r="AD377" s="46"/>
      <c r="AE377" s="51"/>
      <c r="AF377" s="46"/>
      <c r="AG377" s="46"/>
      <c r="AH377" s="46"/>
      <c r="AI377" s="51"/>
      <c r="AJ377" s="46"/>
      <c r="AK377" s="46"/>
      <c r="AL377" s="46"/>
      <c r="AM377" s="1"/>
      <c r="AN377" s="1"/>
      <c r="AO377" s="1"/>
      <c r="AP377" s="1"/>
      <c r="AQ377" s="1"/>
      <c r="BB377" s="201" t="str">
        <f t="shared" si="79"/>
        <v/>
      </c>
      <c r="BC377" s="204" t="str">
        <f>IFERROR(IF(G377="","",IF(K377="","",IF(AND(VLOOKUP(G377,Mark,5,0)&gt;85),5,IF(AND(VLOOKUP(G377,Mark,5,0)&gt;75),4,IF(AND(VLOOKUP(G377,Mark,5,0)&gt;=65),3,0)))))+ROUNDUP(SUM(L377:P377)*15%,0),"")</f>
        <v/>
      </c>
      <c r="BD377" s="201" t="str">
        <f>IFERROR(IF(G377="","",IF(K377="","",IF(AND(VLOOKUP(G377,Mark,5,0)&gt;85),5,IF(AND(VLOOKUP(G377,Mark,5,0)&gt;75),4,IF(AND(VLOOKUP(G377,Mark,5,0)&gt;=65),3,0)))))+ROUNDUP(SUM(Q377:U377)*15%,0),"")</f>
        <v/>
      </c>
      <c r="BE377" s="201" t="str">
        <f>IFERROR(IF(G377="","",IF(K377="","",IF(AND(VLOOKUP(G377,Mark,5,0)&gt;85),5,IF(AND(VLOOKUP(G377,Mark,5,0)&gt;75),4,IF(AND(VLOOKUP(G377,Mark,5,0)&gt;=65),3,0)))))+ROUNDUP(SUM(V377:Z377)*15%,0),"")</f>
        <v/>
      </c>
      <c r="BF377" s="201" t="str">
        <f>IFERROR(IF(G377="","",IF(K377="","",IF(AND(VLOOKUP(G377,Mark,5,0)&gt;85),5,IF(AND(VLOOKUP(G377,Mark,5,0)&gt;75),4,IF(AND(VLOOKUP(G377,Mark,5,0)&gt;=65),3,0)))))+ROUNDUP(SUM(AA377:AD377)*15%,0),"")</f>
        <v/>
      </c>
      <c r="BG377" s="201" t="str">
        <f t="shared" si="80"/>
        <v/>
      </c>
      <c r="BH377" s="201" t="str">
        <f t="shared" si="81"/>
        <v/>
      </c>
    </row>
    <row r="378" spans="1:60">
      <c r="A378" s="4">
        <v>372</v>
      </c>
      <c r="B378" s="30" t="str">
        <f t="shared" si="82"/>
        <v/>
      </c>
      <c r="C378" s="37" t="str">
        <f t="shared" si="83"/>
        <v/>
      </c>
      <c r="D378" s="38" t="str">
        <f t="shared" si="84"/>
        <v/>
      </c>
      <c r="E378" s="39" t="str">
        <f t="shared" si="85"/>
        <v/>
      </c>
      <c r="F378" s="39" t="str">
        <f t="shared" si="86"/>
        <v/>
      </c>
      <c r="G378" s="40" t="str">
        <f t="shared" si="87"/>
        <v/>
      </c>
      <c r="H378" s="120" t="str">
        <f t="shared" si="88"/>
        <v/>
      </c>
      <c r="I378" s="123"/>
      <c r="J378" s="124"/>
      <c r="K378" s="129" t="str">
        <f t="shared" si="78"/>
        <v/>
      </c>
      <c r="L378" s="51"/>
      <c r="M378" s="46"/>
      <c r="N378" s="46"/>
      <c r="O378" s="46"/>
      <c r="P378" s="46"/>
      <c r="Q378" s="56"/>
      <c r="R378" s="47"/>
      <c r="S378" s="47"/>
      <c r="T378" s="47"/>
      <c r="U378" s="47"/>
      <c r="V378" s="51"/>
      <c r="W378" s="46"/>
      <c r="X378" s="46"/>
      <c r="Y378" s="46"/>
      <c r="Z378" s="46"/>
      <c r="AA378" s="51"/>
      <c r="AB378" s="46"/>
      <c r="AC378" s="46"/>
      <c r="AD378" s="46"/>
      <c r="AE378" s="51"/>
      <c r="AF378" s="46"/>
      <c r="AG378" s="46"/>
      <c r="AH378" s="46"/>
      <c r="AI378" s="51"/>
      <c r="AJ378" s="46"/>
      <c r="AK378" s="46"/>
      <c r="AL378" s="46"/>
      <c r="AM378" s="1"/>
      <c r="AN378" s="1"/>
      <c r="AO378" s="1"/>
      <c r="AP378" s="1"/>
      <c r="AQ378" s="1"/>
      <c r="BB378" s="201" t="str">
        <f t="shared" si="79"/>
        <v/>
      </c>
      <c r="BC378" s="204" t="str">
        <f>IFERROR(IF(G378="","",IF(K378="","",IF(AND(VLOOKUP(G378,Mark,5,0)&gt;85),5,IF(AND(VLOOKUP(G378,Mark,5,0)&gt;75),4,IF(AND(VLOOKUP(G378,Mark,5,0)&gt;=65),3,0)))))+ROUNDUP(SUM(L378:P378)*15%,0),"")</f>
        <v/>
      </c>
      <c r="BD378" s="201" t="str">
        <f>IFERROR(IF(G378="","",IF(K378="","",IF(AND(VLOOKUP(G378,Mark,5,0)&gt;85),5,IF(AND(VLOOKUP(G378,Mark,5,0)&gt;75),4,IF(AND(VLOOKUP(G378,Mark,5,0)&gt;=65),3,0)))))+ROUNDUP(SUM(Q378:U378)*15%,0),"")</f>
        <v/>
      </c>
      <c r="BE378" s="201" t="str">
        <f>IFERROR(IF(G378="","",IF(K378="","",IF(AND(VLOOKUP(G378,Mark,5,0)&gt;85),5,IF(AND(VLOOKUP(G378,Mark,5,0)&gt;75),4,IF(AND(VLOOKUP(G378,Mark,5,0)&gt;=65),3,0)))))+ROUNDUP(SUM(V378:Z378)*15%,0),"")</f>
        <v/>
      </c>
      <c r="BF378" s="201" t="str">
        <f>IFERROR(IF(G378="","",IF(K378="","",IF(AND(VLOOKUP(G378,Mark,5,0)&gt;85),5,IF(AND(VLOOKUP(G378,Mark,5,0)&gt;75),4,IF(AND(VLOOKUP(G378,Mark,5,0)&gt;=65),3,0)))))+ROUNDUP(SUM(AA378:AD378)*15%,0),"")</f>
        <v/>
      </c>
      <c r="BG378" s="201" t="str">
        <f t="shared" si="80"/>
        <v/>
      </c>
      <c r="BH378" s="201" t="str">
        <f t="shared" si="81"/>
        <v/>
      </c>
    </row>
    <row r="379" spans="1:60">
      <c r="A379" s="4">
        <v>373</v>
      </c>
      <c r="B379" s="30" t="str">
        <f t="shared" si="82"/>
        <v/>
      </c>
      <c r="C379" s="37" t="str">
        <f t="shared" si="83"/>
        <v/>
      </c>
      <c r="D379" s="38" t="str">
        <f t="shared" si="84"/>
        <v/>
      </c>
      <c r="E379" s="39" t="str">
        <f t="shared" si="85"/>
        <v/>
      </c>
      <c r="F379" s="39" t="str">
        <f t="shared" si="86"/>
        <v/>
      </c>
      <c r="G379" s="40" t="str">
        <f t="shared" si="87"/>
        <v/>
      </c>
      <c r="H379" s="120" t="str">
        <f t="shared" si="88"/>
        <v/>
      </c>
      <c r="I379" s="123"/>
      <c r="J379" s="124"/>
      <c r="K379" s="129" t="str">
        <f t="shared" si="78"/>
        <v/>
      </c>
      <c r="L379" s="51"/>
      <c r="M379" s="46"/>
      <c r="N379" s="46"/>
      <c r="O379" s="46"/>
      <c r="P379" s="46"/>
      <c r="Q379" s="56"/>
      <c r="R379" s="47"/>
      <c r="S379" s="47"/>
      <c r="T379" s="47"/>
      <c r="U379" s="47"/>
      <c r="V379" s="51"/>
      <c r="W379" s="46"/>
      <c r="X379" s="46"/>
      <c r="Y379" s="46"/>
      <c r="Z379" s="46"/>
      <c r="AA379" s="51"/>
      <c r="AB379" s="46"/>
      <c r="AC379" s="46"/>
      <c r="AD379" s="46"/>
      <c r="AE379" s="51"/>
      <c r="AF379" s="46"/>
      <c r="AG379" s="46"/>
      <c r="AH379" s="46"/>
      <c r="AI379" s="51"/>
      <c r="AJ379" s="46"/>
      <c r="AK379" s="46"/>
      <c r="AL379" s="46"/>
      <c r="AM379" s="1"/>
      <c r="AN379" s="1"/>
      <c r="AO379" s="1"/>
      <c r="AP379" s="1"/>
      <c r="AQ379" s="1"/>
      <c r="BB379" s="201" t="str">
        <f t="shared" si="79"/>
        <v/>
      </c>
      <c r="BC379" s="204" t="str">
        <f>IFERROR(IF(G379="","",IF(K379="","",IF(AND(VLOOKUP(G379,Mark,5,0)&gt;85),5,IF(AND(VLOOKUP(G379,Mark,5,0)&gt;75),4,IF(AND(VLOOKUP(G379,Mark,5,0)&gt;=65),3,0)))))+ROUNDUP(SUM(L379:P379)*15%,0),"")</f>
        <v/>
      </c>
      <c r="BD379" s="201" t="str">
        <f>IFERROR(IF(G379="","",IF(K379="","",IF(AND(VLOOKUP(G379,Mark,5,0)&gt;85),5,IF(AND(VLOOKUP(G379,Mark,5,0)&gt;75),4,IF(AND(VLOOKUP(G379,Mark,5,0)&gt;=65),3,0)))))+ROUNDUP(SUM(Q379:U379)*15%,0),"")</f>
        <v/>
      </c>
      <c r="BE379" s="201" t="str">
        <f>IFERROR(IF(G379="","",IF(K379="","",IF(AND(VLOOKUP(G379,Mark,5,0)&gt;85),5,IF(AND(VLOOKUP(G379,Mark,5,0)&gt;75),4,IF(AND(VLOOKUP(G379,Mark,5,0)&gt;=65),3,0)))))+ROUNDUP(SUM(V379:Z379)*15%,0),"")</f>
        <v/>
      </c>
      <c r="BF379" s="201" t="str">
        <f>IFERROR(IF(G379="","",IF(K379="","",IF(AND(VLOOKUP(G379,Mark,5,0)&gt;85),5,IF(AND(VLOOKUP(G379,Mark,5,0)&gt;75),4,IF(AND(VLOOKUP(G379,Mark,5,0)&gt;=65),3,0)))))+ROUNDUP(SUM(AA379:AD379)*15%,0),"")</f>
        <v/>
      </c>
      <c r="BG379" s="201" t="str">
        <f t="shared" si="80"/>
        <v/>
      </c>
      <c r="BH379" s="201" t="str">
        <f t="shared" si="81"/>
        <v/>
      </c>
    </row>
    <row r="380" spans="1:60">
      <c r="A380" s="4">
        <v>374</v>
      </c>
      <c r="B380" s="30" t="str">
        <f t="shared" si="82"/>
        <v/>
      </c>
      <c r="C380" s="37" t="str">
        <f t="shared" si="83"/>
        <v/>
      </c>
      <c r="D380" s="38" t="str">
        <f t="shared" si="84"/>
        <v/>
      </c>
      <c r="E380" s="39" t="str">
        <f t="shared" si="85"/>
        <v/>
      </c>
      <c r="F380" s="39" t="str">
        <f t="shared" si="86"/>
        <v/>
      </c>
      <c r="G380" s="40" t="str">
        <f t="shared" si="87"/>
        <v/>
      </c>
      <c r="H380" s="120" t="str">
        <f t="shared" si="88"/>
        <v/>
      </c>
      <c r="I380" s="123"/>
      <c r="J380" s="124"/>
      <c r="K380" s="129" t="str">
        <f t="shared" si="78"/>
        <v/>
      </c>
      <c r="L380" s="51"/>
      <c r="M380" s="46"/>
      <c r="N380" s="46"/>
      <c r="O380" s="46"/>
      <c r="P380" s="46"/>
      <c r="Q380" s="56"/>
      <c r="R380" s="47"/>
      <c r="S380" s="47"/>
      <c r="T380" s="47"/>
      <c r="U380" s="47"/>
      <c r="V380" s="51"/>
      <c r="W380" s="46"/>
      <c r="X380" s="46"/>
      <c r="Y380" s="46"/>
      <c r="Z380" s="46"/>
      <c r="AA380" s="51"/>
      <c r="AB380" s="46"/>
      <c r="AC380" s="46"/>
      <c r="AD380" s="46"/>
      <c r="AE380" s="51"/>
      <c r="AF380" s="46"/>
      <c r="AG380" s="46"/>
      <c r="AH380" s="46"/>
      <c r="AI380" s="51"/>
      <c r="AJ380" s="46"/>
      <c r="AK380" s="46"/>
      <c r="AL380" s="46"/>
      <c r="AM380" s="1"/>
      <c r="AN380" s="1"/>
      <c r="AO380" s="1"/>
      <c r="AP380" s="1"/>
      <c r="AQ380" s="1"/>
      <c r="BB380" s="201" t="str">
        <f t="shared" si="79"/>
        <v/>
      </c>
      <c r="BC380" s="204" t="str">
        <f>IFERROR(IF(G380="","",IF(K380="","",IF(AND(VLOOKUP(G380,Mark,5,0)&gt;85),5,IF(AND(VLOOKUP(G380,Mark,5,0)&gt;75),4,IF(AND(VLOOKUP(G380,Mark,5,0)&gt;=65),3,0)))))+ROUNDUP(SUM(L380:P380)*15%,0),"")</f>
        <v/>
      </c>
      <c r="BD380" s="201" t="str">
        <f>IFERROR(IF(G380="","",IF(K380="","",IF(AND(VLOOKUP(G380,Mark,5,0)&gt;85),5,IF(AND(VLOOKUP(G380,Mark,5,0)&gt;75),4,IF(AND(VLOOKUP(G380,Mark,5,0)&gt;=65),3,0)))))+ROUNDUP(SUM(Q380:U380)*15%,0),"")</f>
        <v/>
      </c>
      <c r="BE380" s="201" t="str">
        <f>IFERROR(IF(G380="","",IF(K380="","",IF(AND(VLOOKUP(G380,Mark,5,0)&gt;85),5,IF(AND(VLOOKUP(G380,Mark,5,0)&gt;75),4,IF(AND(VLOOKUP(G380,Mark,5,0)&gt;=65),3,0)))))+ROUNDUP(SUM(V380:Z380)*15%,0),"")</f>
        <v/>
      </c>
      <c r="BF380" s="201" t="str">
        <f>IFERROR(IF(G380="","",IF(K380="","",IF(AND(VLOOKUP(G380,Mark,5,0)&gt;85),5,IF(AND(VLOOKUP(G380,Mark,5,0)&gt;75),4,IF(AND(VLOOKUP(G380,Mark,5,0)&gt;=65),3,0)))))+ROUNDUP(SUM(AA380:AD380)*15%,0),"")</f>
        <v/>
      </c>
      <c r="BG380" s="201" t="str">
        <f t="shared" si="80"/>
        <v/>
      </c>
      <c r="BH380" s="201" t="str">
        <f t="shared" si="81"/>
        <v/>
      </c>
    </row>
    <row r="381" spans="1:60">
      <c r="A381" s="4">
        <v>375</v>
      </c>
      <c r="B381" s="30" t="str">
        <f t="shared" si="82"/>
        <v/>
      </c>
      <c r="C381" s="37" t="str">
        <f t="shared" si="83"/>
        <v/>
      </c>
      <c r="D381" s="38" t="str">
        <f t="shared" si="84"/>
        <v/>
      </c>
      <c r="E381" s="39" t="str">
        <f t="shared" si="85"/>
        <v/>
      </c>
      <c r="F381" s="39" t="str">
        <f t="shared" si="86"/>
        <v/>
      </c>
      <c r="G381" s="40" t="str">
        <f t="shared" si="87"/>
        <v/>
      </c>
      <c r="H381" s="120" t="str">
        <f t="shared" si="88"/>
        <v/>
      </c>
      <c r="I381" s="123"/>
      <c r="J381" s="124"/>
      <c r="K381" s="129" t="str">
        <f t="shared" si="78"/>
        <v/>
      </c>
      <c r="L381" s="51"/>
      <c r="M381" s="46"/>
      <c r="N381" s="46"/>
      <c r="O381" s="46"/>
      <c r="P381" s="46"/>
      <c r="Q381" s="56"/>
      <c r="R381" s="47"/>
      <c r="S381" s="47"/>
      <c r="T381" s="47"/>
      <c r="U381" s="47"/>
      <c r="V381" s="51"/>
      <c r="W381" s="46"/>
      <c r="X381" s="46"/>
      <c r="Y381" s="46"/>
      <c r="Z381" s="46"/>
      <c r="AA381" s="51"/>
      <c r="AB381" s="46"/>
      <c r="AC381" s="46"/>
      <c r="AD381" s="46"/>
      <c r="AE381" s="51"/>
      <c r="AF381" s="46"/>
      <c r="AG381" s="46"/>
      <c r="AH381" s="46"/>
      <c r="AI381" s="51"/>
      <c r="AJ381" s="46"/>
      <c r="AK381" s="46"/>
      <c r="AL381" s="46"/>
      <c r="AM381" s="1"/>
      <c r="AN381" s="1"/>
      <c r="AO381" s="1"/>
      <c r="AP381" s="1"/>
      <c r="AQ381" s="1"/>
      <c r="BB381" s="201" t="str">
        <f t="shared" si="79"/>
        <v/>
      </c>
      <c r="BC381" s="204" t="str">
        <f>IFERROR(IF(G381="","",IF(K381="","",IF(AND(VLOOKUP(G381,Mark,5,0)&gt;85),5,IF(AND(VLOOKUP(G381,Mark,5,0)&gt;75),4,IF(AND(VLOOKUP(G381,Mark,5,0)&gt;=65),3,0)))))+ROUNDUP(SUM(L381:P381)*15%,0),"")</f>
        <v/>
      </c>
      <c r="BD381" s="201" t="str">
        <f>IFERROR(IF(G381="","",IF(K381="","",IF(AND(VLOOKUP(G381,Mark,5,0)&gt;85),5,IF(AND(VLOOKUP(G381,Mark,5,0)&gt;75),4,IF(AND(VLOOKUP(G381,Mark,5,0)&gt;=65),3,0)))))+ROUNDUP(SUM(Q381:U381)*15%,0),"")</f>
        <v/>
      </c>
      <c r="BE381" s="201" t="str">
        <f>IFERROR(IF(G381="","",IF(K381="","",IF(AND(VLOOKUP(G381,Mark,5,0)&gt;85),5,IF(AND(VLOOKUP(G381,Mark,5,0)&gt;75),4,IF(AND(VLOOKUP(G381,Mark,5,0)&gt;=65),3,0)))))+ROUNDUP(SUM(V381:Z381)*15%,0),"")</f>
        <v/>
      </c>
      <c r="BF381" s="201" t="str">
        <f>IFERROR(IF(G381="","",IF(K381="","",IF(AND(VLOOKUP(G381,Mark,5,0)&gt;85),5,IF(AND(VLOOKUP(G381,Mark,5,0)&gt;75),4,IF(AND(VLOOKUP(G381,Mark,5,0)&gt;=65),3,0)))))+ROUNDUP(SUM(AA381:AD381)*15%,0),"")</f>
        <v/>
      </c>
      <c r="BG381" s="201" t="str">
        <f t="shared" si="80"/>
        <v/>
      </c>
      <c r="BH381" s="201" t="str">
        <f t="shared" si="81"/>
        <v/>
      </c>
    </row>
    <row r="382" spans="1:60">
      <c r="A382" s="4">
        <v>376</v>
      </c>
      <c r="B382" s="30" t="str">
        <f t="shared" si="82"/>
        <v/>
      </c>
      <c r="C382" s="37" t="str">
        <f t="shared" si="83"/>
        <v/>
      </c>
      <c r="D382" s="38" t="str">
        <f t="shared" si="84"/>
        <v/>
      </c>
      <c r="E382" s="39" t="str">
        <f t="shared" si="85"/>
        <v/>
      </c>
      <c r="F382" s="39" t="str">
        <f t="shared" si="86"/>
        <v/>
      </c>
      <c r="G382" s="40" t="str">
        <f t="shared" si="87"/>
        <v/>
      </c>
      <c r="H382" s="120" t="str">
        <f t="shared" si="88"/>
        <v/>
      </c>
      <c r="I382" s="123"/>
      <c r="J382" s="124"/>
      <c r="K382" s="129" t="str">
        <f t="shared" si="78"/>
        <v/>
      </c>
      <c r="L382" s="51"/>
      <c r="M382" s="46"/>
      <c r="N382" s="46"/>
      <c r="O382" s="46"/>
      <c r="P382" s="46"/>
      <c r="Q382" s="56"/>
      <c r="R382" s="47"/>
      <c r="S382" s="47"/>
      <c r="T382" s="47"/>
      <c r="U382" s="47"/>
      <c r="V382" s="51"/>
      <c r="W382" s="46"/>
      <c r="X382" s="46"/>
      <c r="Y382" s="46"/>
      <c r="Z382" s="46"/>
      <c r="AA382" s="51"/>
      <c r="AB382" s="46"/>
      <c r="AC382" s="46"/>
      <c r="AD382" s="46"/>
      <c r="AE382" s="51"/>
      <c r="AF382" s="46"/>
      <c r="AG382" s="46"/>
      <c r="AH382" s="46"/>
      <c r="AI382" s="51"/>
      <c r="AJ382" s="46"/>
      <c r="AK382" s="46"/>
      <c r="AL382" s="46"/>
      <c r="AM382" s="1"/>
      <c r="AN382" s="1"/>
      <c r="AO382" s="1"/>
      <c r="AP382" s="1"/>
      <c r="AQ382" s="1"/>
      <c r="BB382" s="201" t="str">
        <f t="shared" si="79"/>
        <v/>
      </c>
      <c r="BC382" s="204" t="str">
        <f>IFERROR(IF(G382="","",IF(K382="","",IF(AND(VLOOKUP(G382,Mark,5,0)&gt;85),5,IF(AND(VLOOKUP(G382,Mark,5,0)&gt;75),4,IF(AND(VLOOKUP(G382,Mark,5,0)&gt;=65),3,0)))))+ROUNDUP(SUM(L382:P382)*15%,0),"")</f>
        <v/>
      </c>
      <c r="BD382" s="201" t="str">
        <f>IFERROR(IF(G382="","",IF(K382="","",IF(AND(VLOOKUP(G382,Mark,5,0)&gt;85),5,IF(AND(VLOOKUP(G382,Mark,5,0)&gt;75),4,IF(AND(VLOOKUP(G382,Mark,5,0)&gt;=65),3,0)))))+ROUNDUP(SUM(Q382:U382)*15%,0),"")</f>
        <v/>
      </c>
      <c r="BE382" s="201" t="str">
        <f>IFERROR(IF(G382="","",IF(K382="","",IF(AND(VLOOKUP(G382,Mark,5,0)&gt;85),5,IF(AND(VLOOKUP(G382,Mark,5,0)&gt;75),4,IF(AND(VLOOKUP(G382,Mark,5,0)&gt;=65),3,0)))))+ROUNDUP(SUM(V382:Z382)*15%,0),"")</f>
        <v/>
      </c>
      <c r="BF382" s="201" t="str">
        <f>IFERROR(IF(G382="","",IF(K382="","",IF(AND(VLOOKUP(G382,Mark,5,0)&gt;85),5,IF(AND(VLOOKUP(G382,Mark,5,0)&gt;75),4,IF(AND(VLOOKUP(G382,Mark,5,0)&gt;=65),3,0)))))+ROUNDUP(SUM(AA382:AD382)*15%,0),"")</f>
        <v/>
      </c>
      <c r="BG382" s="201" t="str">
        <f t="shared" si="80"/>
        <v/>
      </c>
      <c r="BH382" s="201" t="str">
        <f t="shared" si="81"/>
        <v/>
      </c>
    </row>
    <row r="383" spans="1:60">
      <c r="A383" s="4">
        <v>377</v>
      </c>
      <c r="B383" s="30" t="str">
        <f t="shared" si="82"/>
        <v/>
      </c>
      <c r="C383" s="37" t="str">
        <f t="shared" si="83"/>
        <v/>
      </c>
      <c r="D383" s="38" t="str">
        <f t="shared" si="84"/>
        <v/>
      </c>
      <c r="E383" s="39" t="str">
        <f t="shared" si="85"/>
        <v/>
      </c>
      <c r="F383" s="39" t="str">
        <f t="shared" si="86"/>
        <v/>
      </c>
      <c r="G383" s="40" t="str">
        <f t="shared" si="87"/>
        <v/>
      </c>
      <c r="H383" s="120" t="str">
        <f t="shared" si="88"/>
        <v/>
      </c>
      <c r="I383" s="123"/>
      <c r="J383" s="124"/>
      <c r="K383" s="129" t="str">
        <f t="shared" si="78"/>
        <v/>
      </c>
      <c r="L383" s="51"/>
      <c r="M383" s="46"/>
      <c r="N383" s="46"/>
      <c r="O383" s="46"/>
      <c r="P383" s="46"/>
      <c r="Q383" s="56"/>
      <c r="R383" s="47"/>
      <c r="S383" s="47"/>
      <c r="T383" s="47"/>
      <c r="U383" s="47"/>
      <c r="V383" s="51"/>
      <c r="W383" s="46"/>
      <c r="X383" s="46"/>
      <c r="Y383" s="46"/>
      <c r="Z383" s="46"/>
      <c r="AA383" s="51"/>
      <c r="AB383" s="46"/>
      <c r="AC383" s="46"/>
      <c r="AD383" s="46"/>
      <c r="AE383" s="51"/>
      <c r="AF383" s="46"/>
      <c r="AG383" s="46"/>
      <c r="AH383" s="46"/>
      <c r="AI383" s="51"/>
      <c r="AJ383" s="46"/>
      <c r="AK383" s="46"/>
      <c r="AL383" s="46"/>
      <c r="AM383" s="1"/>
      <c r="AN383" s="1"/>
      <c r="AO383" s="1"/>
      <c r="AP383" s="1"/>
      <c r="AQ383" s="1"/>
      <c r="BB383" s="201" t="str">
        <f t="shared" si="79"/>
        <v/>
      </c>
      <c r="BC383" s="204" t="str">
        <f>IFERROR(IF(G383="","",IF(K383="","",IF(AND(VLOOKUP(G383,Mark,5,0)&gt;85),5,IF(AND(VLOOKUP(G383,Mark,5,0)&gt;75),4,IF(AND(VLOOKUP(G383,Mark,5,0)&gt;=65),3,0)))))+ROUNDUP(SUM(L383:P383)*15%,0),"")</f>
        <v/>
      </c>
      <c r="BD383" s="201" t="str">
        <f>IFERROR(IF(G383="","",IF(K383="","",IF(AND(VLOOKUP(G383,Mark,5,0)&gt;85),5,IF(AND(VLOOKUP(G383,Mark,5,0)&gt;75),4,IF(AND(VLOOKUP(G383,Mark,5,0)&gt;=65),3,0)))))+ROUNDUP(SUM(Q383:U383)*15%,0),"")</f>
        <v/>
      </c>
      <c r="BE383" s="201" t="str">
        <f>IFERROR(IF(G383="","",IF(K383="","",IF(AND(VLOOKUP(G383,Mark,5,0)&gt;85),5,IF(AND(VLOOKUP(G383,Mark,5,0)&gt;75),4,IF(AND(VLOOKUP(G383,Mark,5,0)&gt;=65),3,0)))))+ROUNDUP(SUM(V383:Z383)*15%,0),"")</f>
        <v/>
      </c>
      <c r="BF383" s="201" t="str">
        <f>IFERROR(IF(G383="","",IF(K383="","",IF(AND(VLOOKUP(G383,Mark,5,0)&gt;85),5,IF(AND(VLOOKUP(G383,Mark,5,0)&gt;75),4,IF(AND(VLOOKUP(G383,Mark,5,0)&gt;=65),3,0)))))+ROUNDUP(SUM(AA383:AD383)*15%,0),"")</f>
        <v/>
      </c>
      <c r="BG383" s="201" t="str">
        <f t="shared" si="80"/>
        <v/>
      </c>
      <c r="BH383" s="201" t="str">
        <f t="shared" si="81"/>
        <v/>
      </c>
    </row>
    <row r="384" spans="1:60">
      <c r="A384" s="4">
        <v>378</v>
      </c>
      <c r="B384" s="30" t="str">
        <f t="shared" si="82"/>
        <v/>
      </c>
      <c r="C384" s="37" t="str">
        <f t="shared" si="83"/>
        <v/>
      </c>
      <c r="D384" s="38" t="str">
        <f t="shared" si="84"/>
        <v/>
      </c>
      <c r="E384" s="39" t="str">
        <f t="shared" si="85"/>
        <v/>
      </c>
      <c r="F384" s="39" t="str">
        <f t="shared" si="86"/>
        <v/>
      </c>
      <c r="G384" s="40" t="str">
        <f t="shared" si="87"/>
        <v/>
      </c>
      <c r="H384" s="120" t="str">
        <f t="shared" si="88"/>
        <v/>
      </c>
      <c r="I384" s="123"/>
      <c r="J384" s="124"/>
      <c r="K384" s="129" t="str">
        <f t="shared" si="78"/>
        <v/>
      </c>
      <c r="L384" s="51"/>
      <c r="M384" s="46"/>
      <c r="N384" s="46"/>
      <c r="O384" s="46"/>
      <c r="P384" s="46"/>
      <c r="Q384" s="56"/>
      <c r="R384" s="47"/>
      <c r="S384" s="47"/>
      <c r="T384" s="47"/>
      <c r="U384" s="47"/>
      <c r="V384" s="51"/>
      <c r="W384" s="46"/>
      <c r="X384" s="46"/>
      <c r="Y384" s="46"/>
      <c r="Z384" s="46"/>
      <c r="AA384" s="51"/>
      <c r="AB384" s="46"/>
      <c r="AC384" s="46"/>
      <c r="AD384" s="46"/>
      <c r="AE384" s="51"/>
      <c r="AF384" s="46"/>
      <c r="AG384" s="46"/>
      <c r="AH384" s="46"/>
      <c r="AI384" s="51"/>
      <c r="AJ384" s="46"/>
      <c r="AK384" s="46"/>
      <c r="AL384" s="46"/>
      <c r="AM384" s="1"/>
      <c r="AN384" s="1"/>
      <c r="AO384" s="1"/>
      <c r="AP384" s="1"/>
      <c r="AQ384" s="1"/>
      <c r="BB384" s="201" t="str">
        <f t="shared" si="79"/>
        <v/>
      </c>
      <c r="BC384" s="204" t="str">
        <f>IFERROR(IF(G384="","",IF(K384="","",IF(AND(VLOOKUP(G384,Mark,5,0)&gt;85),5,IF(AND(VLOOKUP(G384,Mark,5,0)&gt;75),4,IF(AND(VLOOKUP(G384,Mark,5,0)&gt;=65),3,0)))))+ROUNDUP(SUM(L384:P384)*15%,0),"")</f>
        <v/>
      </c>
      <c r="BD384" s="201" t="str">
        <f>IFERROR(IF(G384="","",IF(K384="","",IF(AND(VLOOKUP(G384,Mark,5,0)&gt;85),5,IF(AND(VLOOKUP(G384,Mark,5,0)&gt;75),4,IF(AND(VLOOKUP(G384,Mark,5,0)&gt;=65),3,0)))))+ROUNDUP(SUM(Q384:U384)*15%,0),"")</f>
        <v/>
      </c>
      <c r="BE384" s="201" t="str">
        <f>IFERROR(IF(G384="","",IF(K384="","",IF(AND(VLOOKUP(G384,Mark,5,0)&gt;85),5,IF(AND(VLOOKUP(G384,Mark,5,0)&gt;75),4,IF(AND(VLOOKUP(G384,Mark,5,0)&gt;=65),3,0)))))+ROUNDUP(SUM(V384:Z384)*15%,0),"")</f>
        <v/>
      </c>
      <c r="BF384" s="201" t="str">
        <f>IFERROR(IF(G384="","",IF(K384="","",IF(AND(VLOOKUP(G384,Mark,5,0)&gt;85),5,IF(AND(VLOOKUP(G384,Mark,5,0)&gt;75),4,IF(AND(VLOOKUP(G384,Mark,5,0)&gt;=65),3,0)))))+ROUNDUP(SUM(AA384:AD384)*15%,0),"")</f>
        <v/>
      </c>
      <c r="BG384" s="201" t="str">
        <f t="shared" si="80"/>
        <v/>
      </c>
      <c r="BH384" s="201" t="str">
        <f t="shared" si="81"/>
        <v/>
      </c>
    </row>
    <row r="385" spans="1:60">
      <c r="A385" s="4">
        <v>379</v>
      </c>
      <c r="B385" s="30" t="str">
        <f t="shared" si="82"/>
        <v/>
      </c>
      <c r="C385" s="37" t="str">
        <f t="shared" si="83"/>
        <v/>
      </c>
      <c r="D385" s="38" t="str">
        <f t="shared" si="84"/>
        <v/>
      </c>
      <c r="E385" s="39" t="str">
        <f t="shared" si="85"/>
        <v/>
      </c>
      <c r="F385" s="39" t="str">
        <f t="shared" si="86"/>
        <v/>
      </c>
      <c r="G385" s="40" t="str">
        <f t="shared" si="87"/>
        <v/>
      </c>
      <c r="H385" s="120" t="str">
        <f t="shared" si="88"/>
        <v/>
      </c>
      <c r="I385" s="123"/>
      <c r="J385" s="124"/>
      <c r="K385" s="129" t="str">
        <f t="shared" si="78"/>
        <v/>
      </c>
      <c r="L385" s="51"/>
      <c r="M385" s="46"/>
      <c r="N385" s="46"/>
      <c r="O385" s="46"/>
      <c r="P385" s="46"/>
      <c r="Q385" s="56"/>
      <c r="R385" s="47"/>
      <c r="S385" s="47"/>
      <c r="T385" s="47"/>
      <c r="U385" s="47"/>
      <c r="V385" s="51"/>
      <c r="W385" s="46"/>
      <c r="X385" s="46"/>
      <c r="Y385" s="46"/>
      <c r="Z385" s="46"/>
      <c r="AA385" s="51"/>
      <c r="AB385" s="46"/>
      <c r="AC385" s="46"/>
      <c r="AD385" s="46"/>
      <c r="AE385" s="51"/>
      <c r="AF385" s="46"/>
      <c r="AG385" s="46"/>
      <c r="AH385" s="46"/>
      <c r="AI385" s="51"/>
      <c r="AJ385" s="46"/>
      <c r="AK385" s="46"/>
      <c r="AL385" s="46"/>
      <c r="AM385" s="1"/>
      <c r="AN385" s="1"/>
      <c r="AO385" s="1"/>
      <c r="AP385" s="1"/>
      <c r="AQ385" s="1"/>
      <c r="BB385" s="201" t="str">
        <f t="shared" si="79"/>
        <v/>
      </c>
      <c r="BC385" s="204" t="str">
        <f>IFERROR(IF(G385="","",IF(K385="","",IF(AND(VLOOKUP(G385,Mark,5,0)&gt;85),5,IF(AND(VLOOKUP(G385,Mark,5,0)&gt;75),4,IF(AND(VLOOKUP(G385,Mark,5,0)&gt;=65),3,0)))))+ROUNDUP(SUM(L385:P385)*15%,0),"")</f>
        <v/>
      </c>
      <c r="BD385" s="201" t="str">
        <f>IFERROR(IF(G385="","",IF(K385="","",IF(AND(VLOOKUP(G385,Mark,5,0)&gt;85),5,IF(AND(VLOOKUP(G385,Mark,5,0)&gt;75),4,IF(AND(VLOOKUP(G385,Mark,5,0)&gt;=65),3,0)))))+ROUNDUP(SUM(Q385:U385)*15%,0),"")</f>
        <v/>
      </c>
      <c r="BE385" s="201" t="str">
        <f>IFERROR(IF(G385="","",IF(K385="","",IF(AND(VLOOKUP(G385,Mark,5,0)&gt;85),5,IF(AND(VLOOKUP(G385,Mark,5,0)&gt;75),4,IF(AND(VLOOKUP(G385,Mark,5,0)&gt;=65),3,0)))))+ROUNDUP(SUM(V385:Z385)*15%,0),"")</f>
        <v/>
      </c>
      <c r="BF385" s="201" t="str">
        <f>IFERROR(IF(G385="","",IF(K385="","",IF(AND(VLOOKUP(G385,Mark,5,0)&gt;85),5,IF(AND(VLOOKUP(G385,Mark,5,0)&gt;75),4,IF(AND(VLOOKUP(G385,Mark,5,0)&gt;=65),3,0)))))+ROUNDUP(SUM(AA385:AD385)*15%,0),"")</f>
        <v/>
      </c>
      <c r="BG385" s="201" t="str">
        <f t="shared" si="80"/>
        <v/>
      </c>
      <c r="BH385" s="201" t="str">
        <f t="shared" si="81"/>
        <v/>
      </c>
    </row>
    <row r="386" spans="1:60">
      <c r="A386" s="4">
        <v>380</v>
      </c>
      <c r="B386" s="30" t="str">
        <f t="shared" si="82"/>
        <v/>
      </c>
      <c r="C386" s="37" t="str">
        <f t="shared" si="83"/>
        <v/>
      </c>
      <c r="D386" s="38" t="str">
        <f t="shared" si="84"/>
        <v/>
      </c>
      <c r="E386" s="39" t="str">
        <f t="shared" si="85"/>
        <v/>
      </c>
      <c r="F386" s="39" t="str">
        <f t="shared" si="86"/>
        <v/>
      </c>
      <c r="G386" s="40" t="str">
        <f t="shared" si="87"/>
        <v/>
      </c>
      <c r="H386" s="120" t="str">
        <f t="shared" si="88"/>
        <v/>
      </c>
      <c r="I386" s="123"/>
      <c r="J386" s="124"/>
      <c r="K386" s="129" t="str">
        <f t="shared" si="78"/>
        <v/>
      </c>
      <c r="L386" s="51"/>
      <c r="M386" s="46"/>
      <c r="N386" s="46"/>
      <c r="O386" s="46"/>
      <c r="P386" s="46"/>
      <c r="Q386" s="56"/>
      <c r="R386" s="47"/>
      <c r="S386" s="47"/>
      <c r="T386" s="47"/>
      <c r="U386" s="47"/>
      <c r="V386" s="51"/>
      <c r="W386" s="46"/>
      <c r="X386" s="46"/>
      <c r="Y386" s="46"/>
      <c r="Z386" s="46"/>
      <c r="AA386" s="51"/>
      <c r="AB386" s="46"/>
      <c r="AC386" s="46"/>
      <c r="AD386" s="46"/>
      <c r="AE386" s="51"/>
      <c r="AF386" s="46"/>
      <c r="AG386" s="46"/>
      <c r="AH386" s="46"/>
      <c r="AI386" s="51"/>
      <c r="AJ386" s="46"/>
      <c r="AK386" s="46"/>
      <c r="AL386" s="46"/>
      <c r="AM386" s="1"/>
      <c r="AN386" s="1"/>
      <c r="AO386" s="1"/>
      <c r="AP386" s="1"/>
      <c r="AQ386" s="1"/>
      <c r="BB386" s="201" t="str">
        <f t="shared" si="79"/>
        <v/>
      </c>
      <c r="BC386" s="204" t="str">
        <f>IFERROR(IF(G386="","",IF(K386="","",IF(AND(VLOOKUP(G386,Mark,5,0)&gt;85),5,IF(AND(VLOOKUP(G386,Mark,5,0)&gt;75),4,IF(AND(VLOOKUP(G386,Mark,5,0)&gt;=65),3,0)))))+ROUNDUP(SUM(L386:P386)*15%,0),"")</f>
        <v/>
      </c>
      <c r="BD386" s="201" t="str">
        <f>IFERROR(IF(G386="","",IF(K386="","",IF(AND(VLOOKUP(G386,Mark,5,0)&gt;85),5,IF(AND(VLOOKUP(G386,Mark,5,0)&gt;75),4,IF(AND(VLOOKUP(G386,Mark,5,0)&gt;=65),3,0)))))+ROUNDUP(SUM(Q386:U386)*15%,0),"")</f>
        <v/>
      </c>
      <c r="BE386" s="201" t="str">
        <f>IFERROR(IF(G386="","",IF(K386="","",IF(AND(VLOOKUP(G386,Mark,5,0)&gt;85),5,IF(AND(VLOOKUP(G386,Mark,5,0)&gt;75),4,IF(AND(VLOOKUP(G386,Mark,5,0)&gt;=65),3,0)))))+ROUNDUP(SUM(V386:Z386)*15%,0),"")</f>
        <v/>
      </c>
      <c r="BF386" s="201" t="str">
        <f>IFERROR(IF(G386="","",IF(K386="","",IF(AND(VLOOKUP(G386,Mark,5,0)&gt;85),5,IF(AND(VLOOKUP(G386,Mark,5,0)&gt;75),4,IF(AND(VLOOKUP(G386,Mark,5,0)&gt;=65),3,0)))))+ROUNDUP(SUM(AA386:AD386)*15%,0),"")</f>
        <v/>
      </c>
      <c r="BG386" s="201" t="str">
        <f t="shared" si="80"/>
        <v/>
      </c>
      <c r="BH386" s="201" t="str">
        <f t="shared" si="81"/>
        <v/>
      </c>
    </row>
    <row r="387" spans="1:60">
      <c r="A387" s="4">
        <v>381</v>
      </c>
      <c r="B387" s="30" t="str">
        <f t="shared" si="82"/>
        <v/>
      </c>
      <c r="C387" s="37" t="str">
        <f t="shared" si="83"/>
        <v/>
      </c>
      <c r="D387" s="38" t="str">
        <f t="shared" si="84"/>
        <v/>
      </c>
      <c r="E387" s="39" t="str">
        <f t="shared" si="85"/>
        <v/>
      </c>
      <c r="F387" s="39" t="str">
        <f t="shared" si="86"/>
        <v/>
      </c>
      <c r="G387" s="40" t="str">
        <f t="shared" si="87"/>
        <v/>
      </c>
      <c r="H387" s="120" t="str">
        <f t="shared" si="88"/>
        <v/>
      </c>
      <c r="I387" s="123"/>
      <c r="J387" s="124"/>
      <c r="K387" s="129" t="str">
        <f t="shared" si="78"/>
        <v/>
      </c>
      <c r="L387" s="51"/>
      <c r="M387" s="46"/>
      <c r="N387" s="46"/>
      <c r="O387" s="46"/>
      <c r="P387" s="46"/>
      <c r="Q387" s="56"/>
      <c r="R387" s="47"/>
      <c r="S387" s="47"/>
      <c r="T387" s="47"/>
      <c r="U387" s="47"/>
      <c r="V387" s="51"/>
      <c r="W387" s="46"/>
      <c r="X387" s="46"/>
      <c r="Y387" s="46"/>
      <c r="Z387" s="46"/>
      <c r="AA387" s="51"/>
      <c r="AB387" s="46"/>
      <c r="AC387" s="46"/>
      <c r="AD387" s="46"/>
      <c r="AE387" s="51"/>
      <c r="AF387" s="46"/>
      <c r="AG387" s="46"/>
      <c r="AH387" s="46"/>
      <c r="AI387" s="51"/>
      <c r="AJ387" s="46"/>
      <c r="AK387" s="46"/>
      <c r="AL387" s="46"/>
      <c r="AM387" s="1"/>
      <c r="AN387" s="1"/>
      <c r="AO387" s="1"/>
      <c r="AP387" s="1"/>
      <c r="AQ387" s="1"/>
      <c r="BB387" s="201" t="str">
        <f t="shared" si="79"/>
        <v/>
      </c>
      <c r="BC387" s="204" t="str">
        <f>IFERROR(IF(G387="","",IF(K387="","",IF(AND(VLOOKUP(G387,Mark,5,0)&gt;85),5,IF(AND(VLOOKUP(G387,Mark,5,0)&gt;75),4,IF(AND(VLOOKUP(G387,Mark,5,0)&gt;=65),3,0)))))+ROUNDUP(SUM(L387:P387)*15%,0),"")</f>
        <v/>
      </c>
      <c r="BD387" s="201" t="str">
        <f>IFERROR(IF(G387="","",IF(K387="","",IF(AND(VLOOKUP(G387,Mark,5,0)&gt;85),5,IF(AND(VLOOKUP(G387,Mark,5,0)&gt;75),4,IF(AND(VLOOKUP(G387,Mark,5,0)&gt;=65),3,0)))))+ROUNDUP(SUM(Q387:U387)*15%,0),"")</f>
        <v/>
      </c>
      <c r="BE387" s="201" t="str">
        <f>IFERROR(IF(G387="","",IF(K387="","",IF(AND(VLOOKUP(G387,Mark,5,0)&gt;85),5,IF(AND(VLOOKUP(G387,Mark,5,0)&gt;75),4,IF(AND(VLOOKUP(G387,Mark,5,0)&gt;=65),3,0)))))+ROUNDUP(SUM(V387:Z387)*15%,0),"")</f>
        <v/>
      </c>
      <c r="BF387" s="201" t="str">
        <f>IFERROR(IF(G387="","",IF(K387="","",IF(AND(VLOOKUP(G387,Mark,5,0)&gt;85),5,IF(AND(VLOOKUP(G387,Mark,5,0)&gt;75),4,IF(AND(VLOOKUP(G387,Mark,5,0)&gt;=65),3,0)))))+ROUNDUP(SUM(AA387:AD387)*15%,0),"")</f>
        <v/>
      </c>
      <c r="BG387" s="201" t="str">
        <f t="shared" si="80"/>
        <v/>
      </c>
      <c r="BH387" s="201" t="str">
        <f t="shared" si="81"/>
        <v/>
      </c>
    </row>
    <row r="388" spans="1:60">
      <c r="A388" s="4">
        <v>382</v>
      </c>
      <c r="B388" s="30" t="str">
        <f t="shared" si="82"/>
        <v/>
      </c>
      <c r="C388" s="37" t="str">
        <f t="shared" si="83"/>
        <v/>
      </c>
      <c r="D388" s="38" t="str">
        <f t="shared" si="84"/>
        <v/>
      </c>
      <c r="E388" s="39" t="str">
        <f t="shared" si="85"/>
        <v/>
      </c>
      <c r="F388" s="39" t="str">
        <f t="shared" si="86"/>
        <v/>
      </c>
      <c r="G388" s="40" t="str">
        <f t="shared" si="87"/>
        <v/>
      </c>
      <c r="H388" s="120" t="str">
        <f t="shared" si="88"/>
        <v/>
      </c>
      <c r="I388" s="123"/>
      <c r="J388" s="124"/>
      <c r="K388" s="129" t="str">
        <f t="shared" si="78"/>
        <v/>
      </c>
      <c r="L388" s="51"/>
      <c r="M388" s="46"/>
      <c r="N388" s="46"/>
      <c r="O388" s="46"/>
      <c r="P388" s="46"/>
      <c r="Q388" s="56"/>
      <c r="R388" s="47"/>
      <c r="S388" s="47"/>
      <c r="T388" s="47"/>
      <c r="U388" s="47"/>
      <c r="V388" s="51"/>
      <c r="W388" s="46"/>
      <c r="X388" s="46"/>
      <c r="Y388" s="46"/>
      <c r="Z388" s="46"/>
      <c r="AA388" s="51"/>
      <c r="AB388" s="46"/>
      <c r="AC388" s="46"/>
      <c r="AD388" s="46"/>
      <c r="AE388" s="51"/>
      <c r="AF388" s="46"/>
      <c r="AG388" s="46"/>
      <c r="AH388" s="46"/>
      <c r="AI388" s="51"/>
      <c r="AJ388" s="46"/>
      <c r="AK388" s="46"/>
      <c r="AL388" s="46"/>
      <c r="AM388" s="1"/>
      <c r="AN388" s="1"/>
      <c r="AO388" s="1"/>
      <c r="AP388" s="1"/>
      <c r="AQ388" s="1"/>
      <c r="BB388" s="201" t="str">
        <f t="shared" si="79"/>
        <v/>
      </c>
      <c r="BC388" s="204" t="str">
        <f>IFERROR(IF(G388="","",IF(K388="","",IF(AND(VLOOKUP(G388,Mark,5,0)&gt;85),5,IF(AND(VLOOKUP(G388,Mark,5,0)&gt;75),4,IF(AND(VLOOKUP(G388,Mark,5,0)&gt;=65),3,0)))))+ROUNDUP(SUM(L388:P388)*15%,0),"")</f>
        <v/>
      </c>
      <c r="BD388" s="201" t="str">
        <f>IFERROR(IF(G388="","",IF(K388="","",IF(AND(VLOOKUP(G388,Mark,5,0)&gt;85),5,IF(AND(VLOOKUP(G388,Mark,5,0)&gt;75),4,IF(AND(VLOOKUP(G388,Mark,5,0)&gt;=65),3,0)))))+ROUNDUP(SUM(Q388:U388)*15%,0),"")</f>
        <v/>
      </c>
      <c r="BE388" s="201" t="str">
        <f>IFERROR(IF(G388="","",IF(K388="","",IF(AND(VLOOKUP(G388,Mark,5,0)&gt;85),5,IF(AND(VLOOKUP(G388,Mark,5,0)&gt;75),4,IF(AND(VLOOKUP(G388,Mark,5,0)&gt;=65),3,0)))))+ROUNDUP(SUM(V388:Z388)*15%,0),"")</f>
        <v/>
      </c>
      <c r="BF388" s="201" t="str">
        <f>IFERROR(IF(G388="","",IF(K388="","",IF(AND(VLOOKUP(G388,Mark,5,0)&gt;85),5,IF(AND(VLOOKUP(G388,Mark,5,0)&gt;75),4,IF(AND(VLOOKUP(G388,Mark,5,0)&gt;=65),3,0)))))+ROUNDUP(SUM(AA388:AD388)*15%,0),"")</f>
        <v/>
      </c>
      <c r="BG388" s="201" t="str">
        <f t="shared" si="80"/>
        <v/>
      </c>
      <c r="BH388" s="201" t="str">
        <f t="shared" si="81"/>
        <v/>
      </c>
    </row>
    <row r="389" spans="1:60">
      <c r="A389" s="4">
        <v>383</v>
      </c>
      <c r="B389" s="30" t="str">
        <f t="shared" si="82"/>
        <v/>
      </c>
      <c r="C389" s="37" t="str">
        <f t="shared" si="83"/>
        <v/>
      </c>
      <c r="D389" s="38" t="str">
        <f t="shared" si="84"/>
        <v/>
      </c>
      <c r="E389" s="39" t="str">
        <f t="shared" si="85"/>
        <v/>
      </c>
      <c r="F389" s="39" t="str">
        <f t="shared" si="86"/>
        <v/>
      </c>
      <c r="G389" s="40" t="str">
        <f t="shared" si="87"/>
        <v/>
      </c>
      <c r="H389" s="120" t="str">
        <f t="shared" si="88"/>
        <v/>
      </c>
      <c r="I389" s="123"/>
      <c r="J389" s="124"/>
      <c r="K389" s="129" t="str">
        <f t="shared" si="78"/>
        <v/>
      </c>
      <c r="L389" s="51"/>
      <c r="M389" s="46"/>
      <c r="N389" s="46"/>
      <c r="O389" s="46"/>
      <c r="P389" s="46"/>
      <c r="Q389" s="56"/>
      <c r="R389" s="47"/>
      <c r="S389" s="47"/>
      <c r="T389" s="47"/>
      <c r="U389" s="47"/>
      <c r="V389" s="51"/>
      <c r="W389" s="46"/>
      <c r="X389" s="46"/>
      <c r="Y389" s="46"/>
      <c r="Z389" s="46"/>
      <c r="AA389" s="51"/>
      <c r="AB389" s="46"/>
      <c r="AC389" s="46"/>
      <c r="AD389" s="46"/>
      <c r="AE389" s="51"/>
      <c r="AF389" s="46"/>
      <c r="AG389" s="46"/>
      <c r="AH389" s="46"/>
      <c r="AI389" s="51"/>
      <c r="AJ389" s="46"/>
      <c r="AK389" s="46"/>
      <c r="AL389" s="46"/>
      <c r="AM389" s="1"/>
      <c r="AN389" s="1"/>
      <c r="AO389" s="1"/>
      <c r="AP389" s="1"/>
      <c r="AQ389" s="1"/>
      <c r="BB389" s="201" t="str">
        <f t="shared" si="79"/>
        <v/>
      </c>
      <c r="BC389" s="204" t="str">
        <f>IFERROR(IF(G389="","",IF(K389="","",IF(AND(VLOOKUP(G389,Mark,5,0)&gt;85),5,IF(AND(VLOOKUP(G389,Mark,5,0)&gt;75),4,IF(AND(VLOOKUP(G389,Mark,5,0)&gt;=65),3,0)))))+ROUNDUP(SUM(L389:P389)*15%,0),"")</f>
        <v/>
      </c>
      <c r="BD389" s="201" t="str">
        <f>IFERROR(IF(G389="","",IF(K389="","",IF(AND(VLOOKUP(G389,Mark,5,0)&gt;85),5,IF(AND(VLOOKUP(G389,Mark,5,0)&gt;75),4,IF(AND(VLOOKUP(G389,Mark,5,0)&gt;=65),3,0)))))+ROUNDUP(SUM(Q389:U389)*15%,0),"")</f>
        <v/>
      </c>
      <c r="BE389" s="201" t="str">
        <f>IFERROR(IF(G389="","",IF(K389="","",IF(AND(VLOOKUP(G389,Mark,5,0)&gt;85),5,IF(AND(VLOOKUP(G389,Mark,5,0)&gt;75),4,IF(AND(VLOOKUP(G389,Mark,5,0)&gt;=65),3,0)))))+ROUNDUP(SUM(V389:Z389)*15%,0),"")</f>
        <v/>
      </c>
      <c r="BF389" s="201" t="str">
        <f>IFERROR(IF(G389="","",IF(K389="","",IF(AND(VLOOKUP(G389,Mark,5,0)&gt;85),5,IF(AND(VLOOKUP(G389,Mark,5,0)&gt;75),4,IF(AND(VLOOKUP(G389,Mark,5,0)&gt;=65),3,0)))))+ROUNDUP(SUM(AA389:AD389)*15%,0),"")</f>
        <v/>
      </c>
      <c r="BG389" s="201" t="str">
        <f t="shared" si="80"/>
        <v/>
      </c>
      <c r="BH389" s="201" t="str">
        <f t="shared" si="81"/>
        <v/>
      </c>
    </row>
    <row r="390" spans="1:60">
      <c r="A390" s="4">
        <v>384</v>
      </c>
      <c r="B390" s="30" t="str">
        <f t="shared" si="82"/>
        <v/>
      </c>
      <c r="C390" s="37" t="str">
        <f t="shared" si="83"/>
        <v/>
      </c>
      <c r="D390" s="38" t="str">
        <f t="shared" si="84"/>
        <v/>
      </c>
      <c r="E390" s="39" t="str">
        <f t="shared" si="85"/>
        <v/>
      </c>
      <c r="F390" s="39" t="str">
        <f t="shared" si="86"/>
        <v/>
      </c>
      <c r="G390" s="40" t="str">
        <f t="shared" si="87"/>
        <v/>
      </c>
      <c r="H390" s="120" t="str">
        <f t="shared" si="88"/>
        <v/>
      </c>
      <c r="I390" s="123"/>
      <c r="J390" s="124"/>
      <c r="K390" s="129" t="str">
        <f t="shared" si="78"/>
        <v/>
      </c>
      <c r="L390" s="51"/>
      <c r="M390" s="46"/>
      <c r="N390" s="46"/>
      <c r="O390" s="46"/>
      <c r="P390" s="46"/>
      <c r="Q390" s="56"/>
      <c r="R390" s="47"/>
      <c r="S390" s="47"/>
      <c r="T390" s="47"/>
      <c r="U390" s="47"/>
      <c r="V390" s="51"/>
      <c r="W390" s="46"/>
      <c r="X390" s="46"/>
      <c r="Y390" s="46"/>
      <c r="Z390" s="46"/>
      <c r="AA390" s="51"/>
      <c r="AB390" s="46"/>
      <c r="AC390" s="46"/>
      <c r="AD390" s="46"/>
      <c r="AE390" s="51"/>
      <c r="AF390" s="46"/>
      <c r="AG390" s="46"/>
      <c r="AH390" s="46"/>
      <c r="AI390" s="51"/>
      <c r="AJ390" s="46"/>
      <c r="AK390" s="46"/>
      <c r="AL390" s="46"/>
      <c r="AM390" s="1"/>
      <c r="AN390" s="1"/>
      <c r="AO390" s="1"/>
      <c r="AP390" s="1"/>
      <c r="AQ390" s="1"/>
      <c r="BB390" s="201" t="str">
        <f t="shared" si="79"/>
        <v/>
      </c>
      <c r="BC390" s="204" t="str">
        <f>IFERROR(IF(G390="","",IF(K390="","",IF(AND(VLOOKUP(G390,Mark,5,0)&gt;85),5,IF(AND(VLOOKUP(G390,Mark,5,0)&gt;75),4,IF(AND(VLOOKUP(G390,Mark,5,0)&gt;=65),3,0)))))+ROUNDUP(SUM(L390:P390)*15%,0),"")</f>
        <v/>
      </c>
      <c r="BD390" s="201" t="str">
        <f>IFERROR(IF(G390="","",IF(K390="","",IF(AND(VLOOKUP(G390,Mark,5,0)&gt;85),5,IF(AND(VLOOKUP(G390,Mark,5,0)&gt;75),4,IF(AND(VLOOKUP(G390,Mark,5,0)&gt;=65),3,0)))))+ROUNDUP(SUM(Q390:U390)*15%,0),"")</f>
        <v/>
      </c>
      <c r="BE390" s="201" t="str">
        <f>IFERROR(IF(G390="","",IF(K390="","",IF(AND(VLOOKUP(G390,Mark,5,0)&gt;85),5,IF(AND(VLOOKUP(G390,Mark,5,0)&gt;75),4,IF(AND(VLOOKUP(G390,Mark,5,0)&gt;=65),3,0)))))+ROUNDUP(SUM(V390:Z390)*15%,0),"")</f>
        <v/>
      </c>
      <c r="BF390" s="201" t="str">
        <f>IFERROR(IF(G390="","",IF(K390="","",IF(AND(VLOOKUP(G390,Mark,5,0)&gt;85),5,IF(AND(VLOOKUP(G390,Mark,5,0)&gt;75),4,IF(AND(VLOOKUP(G390,Mark,5,0)&gt;=65),3,0)))))+ROUNDUP(SUM(AA390:AD390)*15%,0),"")</f>
        <v/>
      </c>
      <c r="BG390" s="201" t="str">
        <f t="shared" si="80"/>
        <v/>
      </c>
      <c r="BH390" s="201" t="str">
        <f t="shared" si="81"/>
        <v/>
      </c>
    </row>
    <row r="391" spans="1:60">
      <c r="A391" s="4">
        <v>385</v>
      </c>
      <c r="B391" s="30" t="str">
        <f t="shared" si="82"/>
        <v/>
      </c>
      <c r="C391" s="37" t="str">
        <f t="shared" si="83"/>
        <v/>
      </c>
      <c r="D391" s="38" t="str">
        <f t="shared" si="84"/>
        <v/>
      </c>
      <c r="E391" s="39" t="str">
        <f t="shared" si="85"/>
        <v/>
      </c>
      <c r="F391" s="39" t="str">
        <f t="shared" si="86"/>
        <v/>
      </c>
      <c r="G391" s="40" t="str">
        <f t="shared" si="87"/>
        <v/>
      </c>
      <c r="H391" s="120" t="str">
        <f t="shared" si="88"/>
        <v/>
      </c>
      <c r="I391" s="123"/>
      <c r="J391" s="124"/>
      <c r="K391" s="129" t="str">
        <f t="shared" si="78"/>
        <v/>
      </c>
      <c r="L391" s="51"/>
      <c r="M391" s="46"/>
      <c r="N391" s="46"/>
      <c r="O391" s="46"/>
      <c r="P391" s="46"/>
      <c r="Q391" s="56"/>
      <c r="R391" s="47"/>
      <c r="S391" s="47"/>
      <c r="T391" s="47"/>
      <c r="U391" s="47"/>
      <c r="V391" s="51"/>
      <c r="W391" s="46"/>
      <c r="X391" s="46"/>
      <c r="Y391" s="46"/>
      <c r="Z391" s="46"/>
      <c r="AA391" s="51"/>
      <c r="AB391" s="46"/>
      <c r="AC391" s="46"/>
      <c r="AD391" s="46"/>
      <c r="AE391" s="51"/>
      <c r="AF391" s="46"/>
      <c r="AG391" s="46"/>
      <c r="AH391" s="46"/>
      <c r="AI391" s="51"/>
      <c r="AJ391" s="46"/>
      <c r="AK391" s="46"/>
      <c r="AL391" s="46"/>
      <c r="AM391" s="1"/>
      <c r="AN391" s="1"/>
      <c r="AO391" s="1"/>
      <c r="AP391" s="1"/>
      <c r="AQ391" s="1"/>
      <c r="BB391" s="201" t="str">
        <f t="shared" si="79"/>
        <v/>
      </c>
      <c r="BC391" s="204" t="str">
        <f>IFERROR(IF(G391="","",IF(K391="","",IF(AND(VLOOKUP(G391,Mark,5,0)&gt;85),5,IF(AND(VLOOKUP(G391,Mark,5,0)&gt;75),4,IF(AND(VLOOKUP(G391,Mark,5,0)&gt;=65),3,0)))))+ROUNDUP(SUM(L391:P391)*15%,0),"")</f>
        <v/>
      </c>
      <c r="BD391" s="201" t="str">
        <f>IFERROR(IF(G391="","",IF(K391="","",IF(AND(VLOOKUP(G391,Mark,5,0)&gt;85),5,IF(AND(VLOOKUP(G391,Mark,5,0)&gt;75),4,IF(AND(VLOOKUP(G391,Mark,5,0)&gt;=65),3,0)))))+ROUNDUP(SUM(Q391:U391)*15%,0),"")</f>
        <v/>
      </c>
      <c r="BE391" s="201" t="str">
        <f>IFERROR(IF(G391="","",IF(K391="","",IF(AND(VLOOKUP(G391,Mark,5,0)&gt;85),5,IF(AND(VLOOKUP(G391,Mark,5,0)&gt;75),4,IF(AND(VLOOKUP(G391,Mark,5,0)&gt;=65),3,0)))))+ROUNDUP(SUM(V391:Z391)*15%,0),"")</f>
        <v/>
      </c>
      <c r="BF391" s="201" t="str">
        <f>IFERROR(IF(G391="","",IF(K391="","",IF(AND(VLOOKUP(G391,Mark,5,0)&gt;85),5,IF(AND(VLOOKUP(G391,Mark,5,0)&gt;75),4,IF(AND(VLOOKUP(G391,Mark,5,0)&gt;=65),3,0)))))+ROUNDUP(SUM(AA391:AD391)*15%,0),"")</f>
        <v/>
      </c>
      <c r="BG391" s="201" t="str">
        <f t="shared" si="80"/>
        <v/>
      </c>
      <c r="BH391" s="201" t="str">
        <f t="shared" si="81"/>
        <v/>
      </c>
    </row>
    <row r="392" spans="1:60">
      <c r="A392" s="4">
        <v>386</v>
      </c>
      <c r="B392" s="30" t="str">
        <f t="shared" si="82"/>
        <v/>
      </c>
      <c r="C392" s="37" t="str">
        <f t="shared" si="83"/>
        <v/>
      </c>
      <c r="D392" s="38" t="str">
        <f t="shared" si="84"/>
        <v/>
      </c>
      <c r="E392" s="39" t="str">
        <f t="shared" si="85"/>
        <v/>
      </c>
      <c r="F392" s="39" t="str">
        <f t="shared" si="86"/>
        <v/>
      </c>
      <c r="G392" s="40" t="str">
        <f t="shared" si="87"/>
        <v/>
      </c>
      <c r="H392" s="120" t="str">
        <f t="shared" si="88"/>
        <v/>
      </c>
      <c r="I392" s="123"/>
      <c r="J392" s="124"/>
      <c r="K392" s="129" t="str">
        <f t="shared" ref="K392:K407" si="89">IFERROR(IF(I392="","",IF(J392="","",SUM(J392/I392*100,0))),"")</f>
        <v/>
      </c>
      <c r="L392" s="51"/>
      <c r="M392" s="46"/>
      <c r="N392" s="46"/>
      <c r="O392" s="46"/>
      <c r="P392" s="46"/>
      <c r="Q392" s="56"/>
      <c r="R392" s="47"/>
      <c r="S392" s="47"/>
      <c r="T392" s="47"/>
      <c r="U392" s="47"/>
      <c r="V392" s="51"/>
      <c r="W392" s="46"/>
      <c r="X392" s="46"/>
      <c r="Y392" s="46"/>
      <c r="Z392" s="46"/>
      <c r="AA392" s="51"/>
      <c r="AB392" s="46"/>
      <c r="AC392" s="46"/>
      <c r="AD392" s="46"/>
      <c r="AE392" s="51"/>
      <c r="AF392" s="46"/>
      <c r="AG392" s="46"/>
      <c r="AH392" s="46"/>
      <c r="AI392" s="51"/>
      <c r="AJ392" s="46"/>
      <c r="AK392" s="46"/>
      <c r="AL392" s="46"/>
      <c r="AM392" s="1"/>
      <c r="AN392" s="1"/>
      <c r="AO392" s="1"/>
      <c r="AP392" s="1"/>
      <c r="AQ392" s="1"/>
      <c r="BB392" s="201" t="str">
        <f t="shared" ref="BB392:BB408" si="90">G392</f>
        <v/>
      </c>
      <c r="BC392" s="204" t="str">
        <f>IFERROR(IF(G392="","",IF(K392="","",IF(AND(VLOOKUP(G392,Mark,5,0)&gt;85),5,IF(AND(VLOOKUP(G392,Mark,5,0)&gt;75),4,IF(AND(VLOOKUP(G392,Mark,5,0)&gt;=65),3,0)))))+ROUNDUP(SUM(L392:P392)*15%,0),"")</f>
        <v/>
      </c>
      <c r="BD392" s="201" t="str">
        <f>IFERROR(IF(G392="","",IF(K392="","",IF(AND(VLOOKUP(G392,Mark,5,0)&gt;85),5,IF(AND(VLOOKUP(G392,Mark,5,0)&gt;75),4,IF(AND(VLOOKUP(G392,Mark,5,0)&gt;=65),3,0)))))+ROUNDUP(SUM(Q392:U392)*15%,0),"")</f>
        <v/>
      </c>
      <c r="BE392" s="201" t="str">
        <f>IFERROR(IF(G392="","",IF(K392="","",IF(AND(VLOOKUP(G392,Mark,5,0)&gt;85),5,IF(AND(VLOOKUP(G392,Mark,5,0)&gt;75),4,IF(AND(VLOOKUP(G392,Mark,5,0)&gt;=65),3,0)))))+ROUNDUP(SUM(V392:Z392)*15%,0),"")</f>
        <v/>
      </c>
      <c r="BF392" s="201" t="str">
        <f>IFERROR(IF(G392="","",IF(K392="","",IF(AND(VLOOKUP(G392,Mark,5,0)&gt;85),5,IF(AND(VLOOKUP(G392,Mark,5,0)&gt;75),4,IF(AND(VLOOKUP(G392,Mark,5,0)&gt;=65),3,0)))))+ROUNDUP(SUM(AA392:AD392)*15%,0),"")</f>
        <v/>
      </c>
      <c r="BG392" s="201" t="str">
        <f t="shared" ref="BG392:BG408" si="91">IFERROR(IF(G392="","",IF(K392="","",IF(AND(VLOOKUP(G392,Mark,5,0)&gt;85),5,IF(AND(VLOOKUP(G392,Mark,5,0)&gt;75),4,IF(AND(VLOOKUP(G392,Mark,5,0)&gt;=65),3,0)))))+ROUNDUP(SUM(AE392:AH392)*15%,0),"")</f>
        <v/>
      </c>
      <c r="BH392" s="201" t="str">
        <f t="shared" ref="BH392:BH408" si="92">IFERROR(IF(G392="","",IF(K392="","",IF(AND(VLOOKUP(G392,Mark,5,0)&gt;85),5,IF(AND(VLOOKUP(G392,Mark,5,0)&gt;75),4,IF(AND(VLOOKUP(G392,Mark,5,0)&gt;=65),3,0)))))+ROUNDUP(SUM(AI392:AL392)*15%,0),"")</f>
        <v/>
      </c>
    </row>
    <row r="393" spans="1:60">
      <c r="A393" s="4">
        <v>387</v>
      </c>
      <c r="B393" s="30" t="str">
        <f t="shared" si="82"/>
        <v/>
      </c>
      <c r="C393" s="37" t="str">
        <f t="shared" si="83"/>
        <v/>
      </c>
      <c r="D393" s="38" t="str">
        <f t="shared" si="84"/>
        <v/>
      </c>
      <c r="E393" s="39" t="str">
        <f t="shared" si="85"/>
        <v/>
      </c>
      <c r="F393" s="39" t="str">
        <f t="shared" si="86"/>
        <v/>
      </c>
      <c r="G393" s="40" t="str">
        <f t="shared" si="87"/>
        <v/>
      </c>
      <c r="H393" s="120" t="str">
        <f t="shared" si="88"/>
        <v/>
      </c>
      <c r="I393" s="123"/>
      <c r="J393" s="124"/>
      <c r="K393" s="129" t="str">
        <f t="shared" si="89"/>
        <v/>
      </c>
      <c r="L393" s="51"/>
      <c r="M393" s="46"/>
      <c r="N393" s="46"/>
      <c r="O393" s="46"/>
      <c r="P393" s="46"/>
      <c r="Q393" s="56"/>
      <c r="R393" s="47"/>
      <c r="S393" s="47"/>
      <c r="T393" s="47"/>
      <c r="U393" s="47"/>
      <c r="V393" s="51"/>
      <c r="W393" s="46"/>
      <c r="X393" s="46"/>
      <c r="Y393" s="46"/>
      <c r="Z393" s="46"/>
      <c r="AA393" s="51"/>
      <c r="AB393" s="46"/>
      <c r="AC393" s="46"/>
      <c r="AD393" s="46"/>
      <c r="AE393" s="51"/>
      <c r="AF393" s="46"/>
      <c r="AG393" s="46"/>
      <c r="AH393" s="46"/>
      <c r="AI393" s="51"/>
      <c r="AJ393" s="46"/>
      <c r="AK393" s="46"/>
      <c r="AL393" s="46"/>
      <c r="AM393" s="1"/>
      <c r="AN393" s="1"/>
      <c r="AO393" s="1"/>
      <c r="AP393" s="1"/>
      <c r="AQ393" s="1"/>
      <c r="BB393" s="201" t="str">
        <f t="shared" si="90"/>
        <v/>
      </c>
      <c r="BC393" s="204" t="str">
        <f>IFERROR(IF(G393="","",IF(K393="","",IF(AND(VLOOKUP(G393,Mark,5,0)&gt;85),5,IF(AND(VLOOKUP(G393,Mark,5,0)&gt;75),4,IF(AND(VLOOKUP(G393,Mark,5,0)&gt;=65),3,0)))))+ROUNDUP(SUM(L393:P393)*15%,0),"")</f>
        <v/>
      </c>
      <c r="BD393" s="201" t="str">
        <f>IFERROR(IF(G393="","",IF(K393="","",IF(AND(VLOOKUP(G393,Mark,5,0)&gt;85),5,IF(AND(VLOOKUP(G393,Mark,5,0)&gt;75),4,IF(AND(VLOOKUP(G393,Mark,5,0)&gt;=65),3,0)))))+ROUNDUP(SUM(Q393:U393)*15%,0),"")</f>
        <v/>
      </c>
      <c r="BE393" s="201" t="str">
        <f>IFERROR(IF(G393="","",IF(K393="","",IF(AND(VLOOKUP(G393,Mark,5,0)&gt;85),5,IF(AND(VLOOKUP(G393,Mark,5,0)&gt;75),4,IF(AND(VLOOKUP(G393,Mark,5,0)&gt;=65),3,0)))))+ROUNDUP(SUM(V393:Z393)*15%,0),"")</f>
        <v/>
      </c>
      <c r="BF393" s="201" t="str">
        <f>IFERROR(IF(G393="","",IF(K393="","",IF(AND(VLOOKUP(G393,Mark,5,0)&gt;85),5,IF(AND(VLOOKUP(G393,Mark,5,0)&gt;75),4,IF(AND(VLOOKUP(G393,Mark,5,0)&gt;=65),3,0)))))+ROUNDUP(SUM(AA393:AD393)*15%,0),"")</f>
        <v/>
      </c>
      <c r="BG393" s="201" t="str">
        <f t="shared" si="91"/>
        <v/>
      </c>
      <c r="BH393" s="201" t="str">
        <f t="shared" si="92"/>
        <v/>
      </c>
    </row>
    <row r="394" spans="1:60">
      <c r="A394" s="4">
        <v>388</v>
      </c>
      <c r="B394" s="30" t="str">
        <f t="shared" si="82"/>
        <v/>
      </c>
      <c r="C394" s="37" t="str">
        <f t="shared" si="83"/>
        <v/>
      </c>
      <c r="D394" s="38" t="str">
        <f t="shared" si="84"/>
        <v/>
      </c>
      <c r="E394" s="39" t="str">
        <f t="shared" si="85"/>
        <v/>
      </c>
      <c r="F394" s="39" t="str">
        <f t="shared" si="86"/>
        <v/>
      </c>
      <c r="G394" s="40" t="str">
        <f t="shared" si="87"/>
        <v/>
      </c>
      <c r="H394" s="120" t="str">
        <f t="shared" si="88"/>
        <v/>
      </c>
      <c r="I394" s="123"/>
      <c r="J394" s="124"/>
      <c r="K394" s="129" t="str">
        <f t="shared" si="89"/>
        <v/>
      </c>
      <c r="L394" s="51"/>
      <c r="M394" s="46"/>
      <c r="N394" s="46"/>
      <c r="O394" s="46"/>
      <c r="P394" s="46"/>
      <c r="Q394" s="56"/>
      <c r="R394" s="47"/>
      <c r="S394" s="47"/>
      <c r="T394" s="47"/>
      <c r="U394" s="47"/>
      <c r="V394" s="51"/>
      <c r="W394" s="46"/>
      <c r="X394" s="46"/>
      <c r="Y394" s="46"/>
      <c r="Z394" s="46"/>
      <c r="AA394" s="51"/>
      <c r="AB394" s="46"/>
      <c r="AC394" s="46"/>
      <c r="AD394" s="46"/>
      <c r="AE394" s="51"/>
      <c r="AF394" s="46"/>
      <c r="AG394" s="46"/>
      <c r="AH394" s="46"/>
      <c r="AI394" s="51"/>
      <c r="AJ394" s="46"/>
      <c r="AK394" s="46"/>
      <c r="AL394" s="46"/>
      <c r="AM394" s="1"/>
      <c r="AN394" s="1"/>
      <c r="AO394" s="1"/>
      <c r="AP394" s="1"/>
      <c r="AQ394" s="1"/>
      <c r="BB394" s="201" t="str">
        <f t="shared" si="90"/>
        <v/>
      </c>
      <c r="BC394" s="204" t="str">
        <f>IFERROR(IF(G394="","",IF(K394="","",IF(AND(VLOOKUP(G394,Mark,5,0)&gt;85),5,IF(AND(VLOOKUP(G394,Mark,5,0)&gt;75),4,IF(AND(VLOOKUP(G394,Mark,5,0)&gt;=65),3,0)))))+ROUNDUP(SUM(L394:P394)*15%,0),"")</f>
        <v/>
      </c>
      <c r="BD394" s="201" t="str">
        <f>IFERROR(IF(G394="","",IF(K394="","",IF(AND(VLOOKUP(G394,Mark,5,0)&gt;85),5,IF(AND(VLOOKUP(G394,Mark,5,0)&gt;75),4,IF(AND(VLOOKUP(G394,Mark,5,0)&gt;=65),3,0)))))+ROUNDUP(SUM(Q394:U394)*15%,0),"")</f>
        <v/>
      </c>
      <c r="BE394" s="201" t="str">
        <f>IFERROR(IF(G394="","",IF(K394="","",IF(AND(VLOOKUP(G394,Mark,5,0)&gt;85),5,IF(AND(VLOOKUP(G394,Mark,5,0)&gt;75),4,IF(AND(VLOOKUP(G394,Mark,5,0)&gt;=65),3,0)))))+ROUNDUP(SUM(V394:Z394)*15%,0),"")</f>
        <v/>
      </c>
      <c r="BF394" s="201" t="str">
        <f>IFERROR(IF(G394="","",IF(K394="","",IF(AND(VLOOKUP(G394,Mark,5,0)&gt;85),5,IF(AND(VLOOKUP(G394,Mark,5,0)&gt;75),4,IF(AND(VLOOKUP(G394,Mark,5,0)&gt;=65),3,0)))))+ROUNDUP(SUM(AA394:AD394)*15%,0),"")</f>
        <v/>
      </c>
      <c r="BG394" s="201" t="str">
        <f t="shared" si="91"/>
        <v/>
      </c>
      <c r="BH394" s="201" t="str">
        <f t="shared" si="92"/>
        <v/>
      </c>
    </row>
    <row r="395" spans="1:60">
      <c r="A395" s="4">
        <v>389</v>
      </c>
      <c r="B395" s="30" t="str">
        <f t="shared" si="82"/>
        <v/>
      </c>
      <c r="C395" s="37" t="str">
        <f t="shared" si="83"/>
        <v/>
      </c>
      <c r="D395" s="38" t="str">
        <f t="shared" si="84"/>
        <v/>
      </c>
      <c r="E395" s="39" t="str">
        <f t="shared" si="85"/>
        <v/>
      </c>
      <c r="F395" s="39" t="str">
        <f t="shared" si="86"/>
        <v/>
      </c>
      <c r="G395" s="40" t="str">
        <f t="shared" si="87"/>
        <v/>
      </c>
      <c r="H395" s="120" t="str">
        <f t="shared" si="88"/>
        <v/>
      </c>
      <c r="I395" s="123"/>
      <c r="J395" s="124"/>
      <c r="K395" s="129" t="str">
        <f t="shared" si="89"/>
        <v/>
      </c>
      <c r="L395" s="51"/>
      <c r="M395" s="46"/>
      <c r="N395" s="46"/>
      <c r="O395" s="46"/>
      <c r="P395" s="46"/>
      <c r="Q395" s="56"/>
      <c r="R395" s="47"/>
      <c r="S395" s="47"/>
      <c r="T395" s="47"/>
      <c r="U395" s="47"/>
      <c r="V395" s="51"/>
      <c r="W395" s="46"/>
      <c r="X395" s="46"/>
      <c r="Y395" s="46"/>
      <c r="Z395" s="46"/>
      <c r="AA395" s="51"/>
      <c r="AB395" s="46"/>
      <c r="AC395" s="46"/>
      <c r="AD395" s="46"/>
      <c r="AE395" s="51"/>
      <c r="AF395" s="46"/>
      <c r="AG395" s="46"/>
      <c r="AH395" s="46"/>
      <c r="AI395" s="51"/>
      <c r="AJ395" s="46"/>
      <c r="AK395" s="46"/>
      <c r="AL395" s="46"/>
      <c r="AM395" s="1"/>
      <c r="AN395" s="1"/>
      <c r="AO395" s="1"/>
      <c r="AP395" s="1"/>
      <c r="AQ395" s="1"/>
      <c r="BB395" s="201" t="str">
        <f t="shared" si="90"/>
        <v/>
      </c>
      <c r="BC395" s="204" t="str">
        <f>IFERROR(IF(G395="","",IF(K395="","",IF(AND(VLOOKUP(G395,Mark,5,0)&gt;85),5,IF(AND(VLOOKUP(G395,Mark,5,0)&gt;75),4,IF(AND(VLOOKUP(G395,Mark,5,0)&gt;=65),3,0)))))+ROUNDUP(SUM(L395:P395)*15%,0),"")</f>
        <v/>
      </c>
      <c r="BD395" s="201" t="str">
        <f>IFERROR(IF(G395="","",IF(K395="","",IF(AND(VLOOKUP(G395,Mark,5,0)&gt;85),5,IF(AND(VLOOKUP(G395,Mark,5,0)&gt;75),4,IF(AND(VLOOKUP(G395,Mark,5,0)&gt;=65),3,0)))))+ROUNDUP(SUM(Q395:U395)*15%,0),"")</f>
        <v/>
      </c>
      <c r="BE395" s="201" t="str">
        <f>IFERROR(IF(G395="","",IF(K395="","",IF(AND(VLOOKUP(G395,Mark,5,0)&gt;85),5,IF(AND(VLOOKUP(G395,Mark,5,0)&gt;75),4,IF(AND(VLOOKUP(G395,Mark,5,0)&gt;=65),3,0)))))+ROUNDUP(SUM(V395:Z395)*15%,0),"")</f>
        <v/>
      </c>
      <c r="BF395" s="201" t="str">
        <f>IFERROR(IF(G395="","",IF(K395="","",IF(AND(VLOOKUP(G395,Mark,5,0)&gt;85),5,IF(AND(VLOOKUP(G395,Mark,5,0)&gt;75),4,IF(AND(VLOOKUP(G395,Mark,5,0)&gt;=65),3,0)))))+ROUNDUP(SUM(AA395:AD395)*15%,0),"")</f>
        <v/>
      </c>
      <c r="BG395" s="201" t="str">
        <f t="shared" si="91"/>
        <v/>
      </c>
      <c r="BH395" s="201" t="str">
        <f t="shared" si="92"/>
        <v/>
      </c>
    </row>
    <row r="396" spans="1:60">
      <c r="A396" s="4">
        <v>390</v>
      </c>
      <c r="B396" s="30" t="str">
        <f t="shared" si="82"/>
        <v/>
      </c>
      <c r="C396" s="37" t="str">
        <f t="shared" si="83"/>
        <v/>
      </c>
      <c r="D396" s="38" t="str">
        <f t="shared" si="84"/>
        <v/>
      </c>
      <c r="E396" s="39" t="str">
        <f t="shared" si="85"/>
        <v/>
      </c>
      <c r="F396" s="39" t="str">
        <f t="shared" si="86"/>
        <v/>
      </c>
      <c r="G396" s="40" t="str">
        <f t="shared" si="87"/>
        <v/>
      </c>
      <c r="H396" s="120" t="str">
        <f t="shared" si="88"/>
        <v/>
      </c>
      <c r="I396" s="123"/>
      <c r="J396" s="124"/>
      <c r="K396" s="129" t="str">
        <f t="shared" si="89"/>
        <v/>
      </c>
      <c r="L396" s="51"/>
      <c r="M396" s="46"/>
      <c r="N396" s="46"/>
      <c r="O396" s="46"/>
      <c r="P396" s="46"/>
      <c r="Q396" s="56"/>
      <c r="R396" s="47"/>
      <c r="S396" s="47"/>
      <c r="T396" s="47"/>
      <c r="U396" s="47"/>
      <c r="V396" s="51"/>
      <c r="W396" s="46"/>
      <c r="X396" s="46"/>
      <c r="Y396" s="46"/>
      <c r="Z396" s="46"/>
      <c r="AA396" s="51"/>
      <c r="AB396" s="46"/>
      <c r="AC396" s="46"/>
      <c r="AD396" s="46"/>
      <c r="AE396" s="51"/>
      <c r="AF396" s="46"/>
      <c r="AG396" s="46"/>
      <c r="AH396" s="46"/>
      <c r="AI396" s="51"/>
      <c r="AJ396" s="46"/>
      <c r="AK396" s="46"/>
      <c r="AL396" s="46"/>
      <c r="AM396" s="1"/>
      <c r="AN396" s="1"/>
      <c r="AO396" s="1"/>
      <c r="AP396" s="1"/>
      <c r="AQ396" s="1"/>
      <c r="BB396" s="201" t="str">
        <f t="shared" si="90"/>
        <v/>
      </c>
      <c r="BC396" s="204" t="str">
        <f>IFERROR(IF(G396="","",IF(K396="","",IF(AND(VLOOKUP(G396,Mark,5,0)&gt;85),5,IF(AND(VLOOKUP(G396,Mark,5,0)&gt;75),4,IF(AND(VLOOKUP(G396,Mark,5,0)&gt;=65),3,0)))))+ROUNDUP(SUM(L396:P396)*15%,0),"")</f>
        <v/>
      </c>
      <c r="BD396" s="201" t="str">
        <f>IFERROR(IF(G396="","",IF(K396="","",IF(AND(VLOOKUP(G396,Mark,5,0)&gt;85),5,IF(AND(VLOOKUP(G396,Mark,5,0)&gt;75),4,IF(AND(VLOOKUP(G396,Mark,5,0)&gt;=65),3,0)))))+ROUNDUP(SUM(Q396:U396)*15%,0),"")</f>
        <v/>
      </c>
      <c r="BE396" s="201" t="str">
        <f>IFERROR(IF(G396="","",IF(K396="","",IF(AND(VLOOKUP(G396,Mark,5,0)&gt;85),5,IF(AND(VLOOKUP(G396,Mark,5,0)&gt;75),4,IF(AND(VLOOKUP(G396,Mark,5,0)&gt;=65),3,0)))))+ROUNDUP(SUM(V396:Z396)*15%,0),"")</f>
        <v/>
      </c>
      <c r="BF396" s="201" t="str">
        <f>IFERROR(IF(G396="","",IF(K396="","",IF(AND(VLOOKUP(G396,Mark,5,0)&gt;85),5,IF(AND(VLOOKUP(G396,Mark,5,0)&gt;75),4,IF(AND(VLOOKUP(G396,Mark,5,0)&gt;=65),3,0)))))+ROUNDUP(SUM(AA396:AD396)*15%,0),"")</f>
        <v/>
      </c>
      <c r="BG396" s="201" t="str">
        <f t="shared" si="91"/>
        <v/>
      </c>
      <c r="BH396" s="201" t="str">
        <f t="shared" si="92"/>
        <v/>
      </c>
    </row>
    <row r="397" spans="1:60">
      <c r="A397" s="4">
        <v>391</v>
      </c>
      <c r="B397" s="30" t="str">
        <f t="shared" si="82"/>
        <v/>
      </c>
      <c r="C397" s="37" t="str">
        <f t="shared" si="83"/>
        <v/>
      </c>
      <c r="D397" s="38" t="str">
        <f t="shared" si="84"/>
        <v/>
      </c>
      <c r="E397" s="39" t="str">
        <f t="shared" si="85"/>
        <v/>
      </c>
      <c r="F397" s="39" t="str">
        <f t="shared" si="86"/>
        <v/>
      </c>
      <c r="G397" s="40" t="str">
        <f t="shared" si="87"/>
        <v/>
      </c>
      <c r="H397" s="120" t="str">
        <f t="shared" si="88"/>
        <v/>
      </c>
      <c r="I397" s="123"/>
      <c r="J397" s="124"/>
      <c r="K397" s="129" t="str">
        <f t="shared" si="89"/>
        <v/>
      </c>
      <c r="L397" s="51"/>
      <c r="M397" s="46"/>
      <c r="N397" s="46"/>
      <c r="O397" s="46"/>
      <c r="P397" s="46"/>
      <c r="Q397" s="56"/>
      <c r="R397" s="47"/>
      <c r="S397" s="47"/>
      <c r="T397" s="47"/>
      <c r="U397" s="47"/>
      <c r="V397" s="51"/>
      <c r="W397" s="46"/>
      <c r="X397" s="46"/>
      <c r="Y397" s="46"/>
      <c r="Z397" s="46"/>
      <c r="AA397" s="51"/>
      <c r="AB397" s="46"/>
      <c r="AC397" s="46"/>
      <c r="AD397" s="46"/>
      <c r="AE397" s="51"/>
      <c r="AF397" s="46"/>
      <c r="AG397" s="46"/>
      <c r="AH397" s="46"/>
      <c r="AI397" s="51"/>
      <c r="AJ397" s="46"/>
      <c r="AK397" s="46"/>
      <c r="AL397" s="46"/>
      <c r="AM397" s="1"/>
      <c r="AN397" s="1"/>
      <c r="AO397" s="1"/>
      <c r="AP397" s="1"/>
      <c r="AQ397" s="1"/>
      <c r="BB397" s="201" t="str">
        <f t="shared" si="90"/>
        <v/>
      </c>
      <c r="BC397" s="204" t="str">
        <f>IFERROR(IF(G397="","",IF(K397="","",IF(AND(VLOOKUP(G397,Mark,5,0)&gt;85),5,IF(AND(VLOOKUP(G397,Mark,5,0)&gt;75),4,IF(AND(VLOOKUP(G397,Mark,5,0)&gt;=65),3,0)))))+ROUNDUP(SUM(L397:P397)*15%,0),"")</f>
        <v/>
      </c>
      <c r="BD397" s="201" t="str">
        <f>IFERROR(IF(G397="","",IF(K397="","",IF(AND(VLOOKUP(G397,Mark,5,0)&gt;85),5,IF(AND(VLOOKUP(G397,Mark,5,0)&gt;75),4,IF(AND(VLOOKUP(G397,Mark,5,0)&gt;=65),3,0)))))+ROUNDUP(SUM(Q397:U397)*15%,0),"")</f>
        <v/>
      </c>
      <c r="BE397" s="201" t="str">
        <f>IFERROR(IF(G397="","",IF(K397="","",IF(AND(VLOOKUP(G397,Mark,5,0)&gt;85),5,IF(AND(VLOOKUP(G397,Mark,5,0)&gt;75),4,IF(AND(VLOOKUP(G397,Mark,5,0)&gt;=65),3,0)))))+ROUNDUP(SUM(V397:Z397)*15%,0),"")</f>
        <v/>
      </c>
      <c r="BF397" s="201" t="str">
        <f>IFERROR(IF(G397="","",IF(K397="","",IF(AND(VLOOKUP(G397,Mark,5,0)&gt;85),5,IF(AND(VLOOKUP(G397,Mark,5,0)&gt;75),4,IF(AND(VLOOKUP(G397,Mark,5,0)&gt;=65),3,0)))))+ROUNDUP(SUM(AA397:AD397)*15%,0),"")</f>
        <v/>
      </c>
      <c r="BG397" s="201" t="str">
        <f t="shared" si="91"/>
        <v/>
      </c>
      <c r="BH397" s="201" t="str">
        <f t="shared" si="92"/>
        <v/>
      </c>
    </row>
    <row r="398" spans="1:60">
      <c r="A398" s="4">
        <v>392</v>
      </c>
      <c r="B398" s="30" t="str">
        <f t="shared" si="82"/>
        <v/>
      </c>
      <c r="C398" s="37" t="str">
        <f t="shared" si="83"/>
        <v/>
      </c>
      <c r="D398" s="38" t="str">
        <f t="shared" si="84"/>
        <v/>
      </c>
      <c r="E398" s="39" t="str">
        <f t="shared" si="85"/>
        <v/>
      </c>
      <c r="F398" s="39" t="str">
        <f t="shared" si="86"/>
        <v/>
      </c>
      <c r="G398" s="40" t="str">
        <f t="shared" si="87"/>
        <v/>
      </c>
      <c r="H398" s="120" t="str">
        <f t="shared" si="88"/>
        <v/>
      </c>
      <c r="I398" s="123"/>
      <c r="J398" s="124"/>
      <c r="K398" s="129" t="str">
        <f t="shared" si="89"/>
        <v/>
      </c>
      <c r="L398" s="51"/>
      <c r="M398" s="46"/>
      <c r="N398" s="46"/>
      <c r="O398" s="46"/>
      <c r="P398" s="46"/>
      <c r="Q398" s="56"/>
      <c r="R398" s="47"/>
      <c r="S398" s="47"/>
      <c r="T398" s="47"/>
      <c r="U398" s="47"/>
      <c r="V398" s="51"/>
      <c r="W398" s="46"/>
      <c r="X398" s="46"/>
      <c r="Y398" s="46"/>
      <c r="Z398" s="46"/>
      <c r="AA398" s="51"/>
      <c r="AB398" s="46"/>
      <c r="AC398" s="46"/>
      <c r="AD398" s="46"/>
      <c r="AE398" s="51"/>
      <c r="AF398" s="46"/>
      <c r="AG398" s="46"/>
      <c r="AH398" s="46"/>
      <c r="AI398" s="51"/>
      <c r="AJ398" s="46"/>
      <c r="AK398" s="46"/>
      <c r="AL398" s="46"/>
      <c r="AM398" s="1"/>
      <c r="AN398" s="1"/>
      <c r="AO398" s="1"/>
      <c r="AP398" s="1"/>
      <c r="AQ398" s="1"/>
      <c r="BB398" s="201" t="str">
        <f t="shared" si="90"/>
        <v/>
      </c>
      <c r="BC398" s="204" t="str">
        <f>IFERROR(IF(G398="","",IF(K398="","",IF(AND(VLOOKUP(G398,Mark,5,0)&gt;85),5,IF(AND(VLOOKUP(G398,Mark,5,0)&gt;75),4,IF(AND(VLOOKUP(G398,Mark,5,0)&gt;=65),3,0)))))+ROUNDUP(SUM(L398:P398)*15%,0),"")</f>
        <v/>
      </c>
      <c r="BD398" s="201" t="str">
        <f>IFERROR(IF(G398="","",IF(K398="","",IF(AND(VLOOKUP(G398,Mark,5,0)&gt;85),5,IF(AND(VLOOKUP(G398,Mark,5,0)&gt;75),4,IF(AND(VLOOKUP(G398,Mark,5,0)&gt;=65),3,0)))))+ROUNDUP(SUM(Q398:U398)*15%,0),"")</f>
        <v/>
      </c>
      <c r="BE398" s="201" t="str">
        <f>IFERROR(IF(G398="","",IF(K398="","",IF(AND(VLOOKUP(G398,Mark,5,0)&gt;85),5,IF(AND(VLOOKUP(G398,Mark,5,0)&gt;75),4,IF(AND(VLOOKUP(G398,Mark,5,0)&gt;=65),3,0)))))+ROUNDUP(SUM(V398:Z398)*15%,0),"")</f>
        <v/>
      </c>
      <c r="BF398" s="201" t="str">
        <f>IFERROR(IF(G398="","",IF(K398="","",IF(AND(VLOOKUP(G398,Mark,5,0)&gt;85),5,IF(AND(VLOOKUP(G398,Mark,5,0)&gt;75),4,IF(AND(VLOOKUP(G398,Mark,5,0)&gt;=65),3,0)))))+ROUNDUP(SUM(AA398:AD398)*15%,0),"")</f>
        <v/>
      </c>
      <c r="BG398" s="201" t="str">
        <f t="shared" si="91"/>
        <v/>
      </c>
      <c r="BH398" s="201" t="str">
        <f t="shared" si="92"/>
        <v/>
      </c>
    </row>
    <row r="399" spans="1:60">
      <c r="A399" s="4">
        <v>393</v>
      </c>
      <c r="B399" s="30" t="str">
        <f t="shared" si="82"/>
        <v/>
      </c>
      <c r="C399" s="37" t="str">
        <f t="shared" si="83"/>
        <v/>
      </c>
      <c r="D399" s="38" t="str">
        <f t="shared" si="84"/>
        <v/>
      </c>
      <c r="E399" s="39" t="str">
        <f t="shared" si="85"/>
        <v/>
      </c>
      <c r="F399" s="39" t="str">
        <f t="shared" si="86"/>
        <v/>
      </c>
      <c r="G399" s="40" t="str">
        <f t="shared" si="87"/>
        <v/>
      </c>
      <c r="H399" s="120" t="str">
        <f t="shared" si="88"/>
        <v/>
      </c>
      <c r="I399" s="123"/>
      <c r="J399" s="124"/>
      <c r="K399" s="129" t="str">
        <f t="shared" si="89"/>
        <v/>
      </c>
      <c r="L399" s="51"/>
      <c r="M399" s="46"/>
      <c r="N399" s="46"/>
      <c r="O399" s="46"/>
      <c r="P399" s="46"/>
      <c r="Q399" s="56"/>
      <c r="R399" s="47"/>
      <c r="S399" s="47"/>
      <c r="T399" s="47"/>
      <c r="U399" s="47"/>
      <c r="V399" s="51"/>
      <c r="W399" s="46"/>
      <c r="X399" s="46"/>
      <c r="Y399" s="46"/>
      <c r="Z399" s="46"/>
      <c r="AA399" s="51"/>
      <c r="AB399" s="46"/>
      <c r="AC399" s="46"/>
      <c r="AD399" s="46"/>
      <c r="AE399" s="51"/>
      <c r="AF399" s="46"/>
      <c r="AG399" s="46"/>
      <c r="AH399" s="46"/>
      <c r="AI399" s="51"/>
      <c r="AJ399" s="46"/>
      <c r="AK399" s="46"/>
      <c r="AL399" s="46"/>
      <c r="AM399" s="1"/>
      <c r="AN399" s="1"/>
      <c r="AO399" s="1"/>
      <c r="AP399" s="1"/>
      <c r="AQ399" s="1"/>
      <c r="BB399" s="201" t="str">
        <f t="shared" si="90"/>
        <v/>
      </c>
      <c r="BC399" s="204" t="str">
        <f>IFERROR(IF(G399="","",IF(K399="","",IF(AND(VLOOKUP(G399,Mark,5,0)&gt;85),5,IF(AND(VLOOKUP(G399,Mark,5,0)&gt;75),4,IF(AND(VLOOKUP(G399,Mark,5,0)&gt;=65),3,0)))))+ROUNDUP(SUM(L399:P399)*15%,0),"")</f>
        <v/>
      </c>
      <c r="BD399" s="201" t="str">
        <f>IFERROR(IF(G399="","",IF(K399="","",IF(AND(VLOOKUP(G399,Mark,5,0)&gt;85),5,IF(AND(VLOOKUP(G399,Mark,5,0)&gt;75),4,IF(AND(VLOOKUP(G399,Mark,5,0)&gt;=65),3,0)))))+ROUNDUP(SUM(Q399:U399)*15%,0),"")</f>
        <v/>
      </c>
      <c r="BE399" s="201" t="str">
        <f>IFERROR(IF(G399="","",IF(K399="","",IF(AND(VLOOKUP(G399,Mark,5,0)&gt;85),5,IF(AND(VLOOKUP(G399,Mark,5,0)&gt;75),4,IF(AND(VLOOKUP(G399,Mark,5,0)&gt;=65),3,0)))))+ROUNDUP(SUM(V399:Z399)*15%,0),"")</f>
        <v/>
      </c>
      <c r="BF399" s="201" t="str">
        <f>IFERROR(IF(G399="","",IF(K399="","",IF(AND(VLOOKUP(G399,Mark,5,0)&gt;85),5,IF(AND(VLOOKUP(G399,Mark,5,0)&gt;75),4,IF(AND(VLOOKUP(G399,Mark,5,0)&gt;=65),3,0)))))+ROUNDUP(SUM(AA399:AD399)*15%,0),"")</f>
        <v/>
      </c>
      <c r="BG399" s="201" t="str">
        <f t="shared" si="91"/>
        <v/>
      </c>
      <c r="BH399" s="201" t="str">
        <f t="shared" si="92"/>
        <v/>
      </c>
    </row>
    <row r="400" spans="1:60">
      <c r="A400" s="4">
        <v>394</v>
      </c>
      <c r="B400" s="30" t="str">
        <f t="shared" ref="B400:B407" si="93">IFERROR(VLOOKUP(A400,Name1,3,0),"")</f>
        <v/>
      </c>
      <c r="C400" s="37" t="str">
        <f t="shared" ref="C400:C407" si="94">IFERROR(VLOOKUP(A400,Name1,4,0),"")</f>
        <v/>
      </c>
      <c r="D400" s="38" t="str">
        <f t="shared" ref="D400:D407" si="95">IFERROR(VLOOKUP(A400,Name1,11,0),"")</f>
        <v/>
      </c>
      <c r="E400" s="39" t="str">
        <f t="shared" ref="E400:E407" si="96">IFERROR(VLOOKUP(A400,Name1,6,0),"")</f>
        <v/>
      </c>
      <c r="F400" s="39" t="str">
        <f t="shared" ref="F400:F407" si="97">IFERROR(VLOOKUP(A400,Name1,8,0),"")</f>
        <v/>
      </c>
      <c r="G400" s="40" t="str">
        <f t="shared" ref="G400:G407" si="98">IFERROR(VLOOKUP(A400,Name1,12,0),"")</f>
        <v/>
      </c>
      <c r="H400" s="120" t="str">
        <f t="shared" ref="H400:H407" si="99">IFERROR(VLOOKUP(A400,Name1,13,0),"")</f>
        <v/>
      </c>
      <c r="I400" s="123"/>
      <c r="J400" s="124"/>
      <c r="K400" s="129" t="str">
        <f t="shared" si="89"/>
        <v/>
      </c>
      <c r="L400" s="51"/>
      <c r="M400" s="46"/>
      <c r="N400" s="46"/>
      <c r="O400" s="46"/>
      <c r="P400" s="46"/>
      <c r="Q400" s="56"/>
      <c r="R400" s="47"/>
      <c r="S400" s="47"/>
      <c r="T400" s="47"/>
      <c r="U400" s="47"/>
      <c r="V400" s="51"/>
      <c r="W400" s="46"/>
      <c r="X400" s="46"/>
      <c r="Y400" s="46"/>
      <c r="Z400" s="46"/>
      <c r="AA400" s="51"/>
      <c r="AB400" s="46"/>
      <c r="AC400" s="46"/>
      <c r="AD400" s="46"/>
      <c r="AE400" s="51"/>
      <c r="AF400" s="46"/>
      <c r="AG400" s="46"/>
      <c r="AH400" s="46"/>
      <c r="AI400" s="51"/>
      <c r="AJ400" s="46"/>
      <c r="AK400" s="46"/>
      <c r="AL400" s="46"/>
      <c r="AM400" s="1"/>
      <c r="AN400" s="1"/>
      <c r="AO400" s="1"/>
      <c r="AP400" s="1"/>
      <c r="AQ400" s="1"/>
      <c r="BB400" s="201" t="str">
        <f t="shared" si="90"/>
        <v/>
      </c>
      <c r="BC400" s="204" t="str">
        <f>IFERROR(IF(G400="","",IF(K400="","",IF(AND(VLOOKUP(G400,Mark,5,0)&gt;85),5,IF(AND(VLOOKUP(G400,Mark,5,0)&gt;75),4,IF(AND(VLOOKUP(G400,Mark,5,0)&gt;=65),3,0)))))+ROUNDUP(SUM(L400:P400)*15%,0),"")</f>
        <v/>
      </c>
      <c r="BD400" s="201" t="str">
        <f>IFERROR(IF(G400="","",IF(K400="","",IF(AND(VLOOKUP(G400,Mark,5,0)&gt;85),5,IF(AND(VLOOKUP(G400,Mark,5,0)&gt;75),4,IF(AND(VLOOKUP(G400,Mark,5,0)&gt;=65),3,0)))))+ROUNDUP(SUM(Q400:U400)*15%,0),"")</f>
        <v/>
      </c>
      <c r="BE400" s="201" t="str">
        <f>IFERROR(IF(G400="","",IF(K400="","",IF(AND(VLOOKUP(G400,Mark,5,0)&gt;85),5,IF(AND(VLOOKUP(G400,Mark,5,0)&gt;75),4,IF(AND(VLOOKUP(G400,Mark,5,0)&gt;=65),3,0)))))+ROUNDUP(SUM(V400:Z400)*15%,0),"")</f>
        <v/>
      </c>
      <c r="BF400" s="201" t="str">
        <f>IFERROR(IF(G400="","",IF(K400="","",IF(AND(VLOOKUP(G400,Mark,5,0)&gt;85),5,IF(AND(VLOOKUP(G400,Mark,5,0)&gt;75),4,IF(AND(VLOOKUP(G400,Mark,5,0)&gt;=65),3,0)))))+ROUNDUP(SUM(AA400:AD400)*15%,0),"")</f>
        <v/>
      </c>
      <c r="BG400" s="201" t="str">
        <f t="shared" si="91"/>
        <v/>
      </c>
      <c r="BH400" s="201" t="str">
        <f t="shared" si="92"/>
        <v/>
      </c>
    </row>
    <row r="401" spans="1:60">
      <c r="A401" s="4">
        <v>395</v>
      </c>
      <c r="B401" s="30" t="str">
        <f t="shared" si="93"/>
        <v/>
      </c>
      <c r="C401" s="37" t="str">
        <f t="shared" si="94"/>
        <v/>
      </c>
      <c r="D401" s="38" t="str">
        <f t="shared" si="95"/>
        <v/>
      </c>
      <c r="E401" s="39" t="str">
        <f t="shared" si="96"/>
        <v/>
      </c>
      <c r="F401" s="39" t="str">
        <f t="shared" si="97"/>
        <v/>
      </c>
      <c r="G401" s="40" t="str">
        <f t="shared" si="98"/>
        <v/>
      </c>
      <c r="H401" s="120" t="str">
        <f t="shared" si="99"/>
        <v/>
      </c>
      <c r="I401" s="123"/>
      <c r="J401" s="124"/>
      <c r="K401" s="129" t="str">
        <f t="shared" si="89"/>
        <v/>
      </c>
      <c r="L401" s="51"/>
      <c r="M401" s="46"/>
      <c r="N401" s="46"/>
      <c r="O401" s="46"/>
      <c r="P401" s="46"/>
      <c r="Q401" s="56"/>
      <c r="R401" s="47"/>
      <c r="S401" s="47"/>
      <c r="T401" s="47"/>
      <c r="U401" s="47"/>
      <c r="V401" s="51"/>
      <c r="W401" s="46"/>
      <c r="X401" s="46"/>
      <c r="Y401" s="46"/>
      <c r="Z401" s="46"/>
      <c r="AA401" s="51"/>
      <c r="AB401" s="46"/>
      <c r="AC401" s="46"/>
      <c r="AD401" s="46"/>
      <c r="AE401" s="51"/>
      <c r="AF401" s="46"/>
      <c r="AG401" s="46"/>
      <c r="AH401" s="46"/>
      <c r="AI401" s="51"/>
      <c r="AJ401" s="46"/>
      <c r="AK401" s="46"/>
      <c r="AL401" s="46"/>
      <c r="AM401" s="1"/>
      <c r="AN401" s="1"/>
      <c r="AO401" s="1"/>
      <c r="AP401" s="1"/>
      <c r="AQ401" s="1"/>
      <c r="BB401" s="201" t="str">
        <f t="shared" si="90"/>
        <v/>
      </c>
      <c r="BC401" s="204" t="str">
        <f>IFERROR(IF(G401="","",IF(K401="","",IF(AND(VLOOKUP(G401,Mark,5,0)&gt;85),5,IF(AND(VLOOKUP(G401,Mark,5,0)&gt;75),4,IF(AND(VLOOKUP(G401,Mark,5,0)&gt;=65),3,0)))))+ROUNDUP(SUM(L401:P401)*15%,0),"")</f>
        <v/>
      </c>
      <c r="BD401" s="201" t="str">
        <f>IFERROR(IF(G401="","",IF(K401="","",IF(AND(VLOOKUP(G401,Mark,5,0)&gt;85),5,IF(AND(VLOOKUP(G401,Mark,5,0)&gt;75),4,IF(AND(VLOOKUP(G401,Mark,5,0)&gt;=65),3,0)))))+ROUNDUP(SUM(Q401:U401)*15%,0),"")</f>
        <v/>
      </c>
      <c r="BE401" s="201" t="str">
        <f>IFERROR(IF(G401="","",IF(K401="","",IF(AND(VLOOKUP(G401,Mark,5,0)&gt;85),5,IF(AND(VLOOKUP(G401,Mark,5,0)&gt;75),4,IF(AND(VLOOKUP(G401,Mark,5,0)&gt;=65),3,0)))))+ROUNDUP(SUM(V401:Z401)*15%,0),"")</f>
        <v/>
      </c>
      <c r="BF401" s="201" t="str">
        <f>IFERROR(IF(G401="","",IF(K401="","",IF(AND(VLOOKUP(G401,Mark,5,0)&gt;85),5,IF(AND(VLOOKUP(G401,Mark,5,0)&gt;75),4,IF(AND(VLOOKUP(G401,Mark,5,0)&gt;=65),3,0)))))+ROUNDUP(SUM(AA401:AD401)*15%,0),"")</f>
        <v/>
      </c>
      <c r="BG401" s="201" t="str">
        <f t="shared" si="91"/>
        <v/>
      </c>
      <c r="BH401" s="201" t="str">
        <f t="shared" si="92"/>
        <v/>
      </c>
    </row>
    <row r="402" spans="1:60">
      <c r="A402" s="4">
        <v>396</v>
      </c>
      <c r="B402" s="30" t="str">
        <f t="shared" si="93"/>
        <v/>
      </c>
      <c r="C402" s="37" t="str">
        <f t="shared" si="94"/>
        <v/>
      </c>
      <c r="D402" s="38" t="str">
        <f t="shared" si="95"/>
        <v/>
      </c>
      <c r="E402" s="39" t="str">
        <f t="shared" si="96"/>
        <v/>
      </c>
      <c r="F402" s="39" t="str">
        <f t="shared" si="97"/>
        <v/>
      </c>
      <c r="G402" s="40" t="str">
        <f t="shared" si="98"/>
        <v/>
      </c>
      <c r="H402" s="120" t="str">
        <f t="shared" si="99"/>
        <v/>
      </c>
      <c r="I402" s="123"/>
      <c r="J402" s="124"/>
      <c r="K402" s="129" t="str">
        <f t="shared" si="89"/>
        <v/>
      </c>
      <c r="L402" s="51"/>
      <c r="M402" s="46"/>
      <c r="N402" s="46"/>
      <c r="O402" s="46"/>
      <c r="P402" s="46"/>
      <c r="Q402" s="56"/>
      <c r="R402" s="47"/>
      <c r="S402" s="47"/>
      <c r="T402" s="47"/>
      <c r="U402" s="47"/>
      <c r="V402" s="51"/>
      <c r="W402" s="46"/>
      <c r="X402" s="46"/>
      <c r="Y402" s="46"/>
      <c r="Z402" s="46"/>
      <c r="AA402" s="51"/>
      <c r="AB402" s="46"/>
      <c r="AC402" s="46"/>
      <c r="AD402" s="46"/>
      <c r="AE402" s="51"/>
      <c r="AF402" s="46"/>
      <c r="AG402" s="46"/>
      <c r="AH402" s="46"/>
      <c r="AI402" s="51"/>
      <c r="AJ402" s="46"/>
      <c r="AK402" s="46"/>
      <c r="AL402" s="46"/>
      <c r="AM402" s="1"/>
      <c r="AN402" s="1"/>
      <c r="AO402" s="1"/>
      <c r="AP402" s="1"/>
      <c r="AQ402" s="1"/>
      <c r="BB402" s="201" t="str">
        <f t="shared" si="90"/>
        <v/>
      </c>
      <c r="BC402" s="204" t="str">
        <f>IFERROR(IF(G402="","",IF(K402="","",IF(AND(VLOOKUP(G402,Mark,5,0)&gt;85),5,IF(AND(VLOOKUP(G402,Mark,5,0)&gt;75),4,IF(AND(VLOOKUP(G402,Mark,5,0)&gt;=65),3,0)))))+ROUNDUP(SUM(L402:P402)*15%,0),"")</f>
        <v/>
      </c>
      <c r="BD402" s="201" t="str">
        <f>IFERROR(IF(G402="","",IF(K402="","",IF(AND(VLOOKUP(G402,Mark,5,0)&gt;85),5,IF(AND(VLOOKUP(G402,Mark,5,0)&gt;75),4,IF(AND(VLOOKUP(G402,Mark,5,0)&gt;=65),3,0)))))+ROUNDUP(SUM(Q402:U402)*15%,0),"")</f>
        <v/>
      </c>
      <c r="BE402" s="201" t="str">
        <f>IFERROR(IF(G402="","",IF(K402="","",IF(AND(VLOOKUP(G402,Mark,5,0)&gt;85),5,IF(AND(VLOOKUP(G402,Mark,5,0)&gt;75),4,IF(AND(VLOOKUP(G402,Mark,5,0)&gt;=65),3,0)))))+ROUNDUP(SUM(V402:Z402)*15%,0),"")</f>
        <v/>
      </c>
      <c r="BF402" s="201" t="str">
        <f>IFERROR(IF(G402="","",IF(K402="","",IF(AND(VLOOKUP(G402,Mark,5,0)&gt;85),5,IF(AND(VLOOKUP(G402,Mark,5,0)&gt;75),4,IF(AND(VLOOKUP(G402,Mark,5,0)&gt;=65),3,0)))))+ROUNDUP(SUM(AA402:AD402)*15%,0),"")</f>
        <v/>
      </c>
      <c r="BG402" s="201" t="str">
        <f t="shared" si="91"/>
        <v/>
      </c>
      <c r="BH402" s="201" t="str">
        <f t="shared" si="92"/>
        <v/>
      </c>
    </row>
    <row r="403" spans="1:60">
      <c r="A403" s="4">
        <v>397</v>
      </c>
      <c r="B403" s="30" t="str">
        <f t="shared" si="93"/>
        <v/>
      </c>
      <c r="C403" s="37" t="str">
        <f t="shared" si="94"/>
        <v/>
      </c>
      <c r="D403" s="38" t="str">
        <f t="shared" si="95"/>
        <v/>
      </c>
      <c r="E403" s="39" t="str">
        <f t="shared" si="96"/>
        <v/>
      </c>
      <c r="F403" s="39" t="str">
        <f t="shared" si="97"/>
        <v/>
      </c>
      <c r="G403" s="40" t="str">
        <f t="shared" si="98"/>
        <v/>
      </c>
      <c r="H403" s="120" t="str">
        <f t="shared" si="99"/>
        <v/>
      </c>
      <c r="I403" s="123"/>
      <c r="J403" s="124"/>
      <c r="K403" s="129" t="str">
        <f t="shared" si="89"/>
        <v/>
      </c>
      <c r="L403" s="51"/>
      <c r="M403" s="46"/>
      <c r="N403" s="46"/>
      <c r="O403" s="46"/>
      <c r="P403" s="46"/>
      <c r="Q403" s="56"/>
      <c r="R403" s="47"/>
      <c r="S403" s="47"/>
      <c r="T403" s="47"/>
      <c r="U403" s="47"/>
      <c r="V403" s="51"/>
      <c r="W403" s="46"/>
      <c r="X403" s="46"/>
      <c r="Y403" s="46"/>
      <c r="Z403" s="46"/>
      <c r="AA403" s="51"/>
      <c r="AB403" s="46"/>
      <c r="AC403" s="46"/>
      <c r="AD403" s="46"/>
      <c r="AE403" s="51"/>
      <c r="AF403" s="46"/>
      <c r="AG403" s="46"/>
      <c r="AH403" s="46"/>
      <c r="AI403" s="51"/>
      <c r="AJ403" s="46"/>
      <c r="AK403" s="46"/>
      <c r="AL403" s="46"/>
      <c r="AM403" s="1"/>
      <c r="AN403" s="1"/>
      <c r="AO403" s="1"/>
      <c r="AP403" s="1"/>
      <c r="AQ403" s="1"/>
      <c r="BB403" s="201" t="str">
        <f t="shared" si="90"/>
        <v/>
      </c>
      <c r="BC403" s="204" t="str">
        <f>IFERROR(IF(G403="","",IF(K403="","",IF(AND(VLOOKUP(G403,Mark,5,0)&gt;85),5,IF(AND(VLOOKUP(G403,Mark,5,0)&gt;75),4,IF(AND(VLOOKUP(G403,Mark,5,0)&gt;=65),3,0)))))+ROUNDUP(SUM(L403:P403)*15%,0),"")</f>
        <v/>
      </c>
      <c r="BD403" s="201" t="str">
        <f>IFERROR(IF(G403="","",IF(K403="","",IF(AND(VLOOKUP(G403,Mark,5,0)&gt;85),5,IF(AND(VLOOKUP(G403,Mark,5,0)&gt;75),4,IF(AND(VLOOKUP(G403,Mark,5,0)&gt;=65),3,0)))))+ROUNDUP(SUM(Q403:U403)*15%,0),"")</f>
        <v/>
      </c>
      <c r="BE403" s="201" t="str">
        <f>IFERROR(IF(G403="","",IF(K403="","",IF(AND(VLOOKUP(G403,Mark,5,0)&gt;85),5,IF(AND(VLOOKUP(G403,Mark,5,0)&gt;75),4,IF(AND(VLOOKUP(G403,Mark,5,0)&gt;=65),3,0)))))+ROUNDUP(SUM(V403:Z403)*15%,0),"")</f>
        <v/>
      </c>
      <c r="BF403" s="201" t="str">
        <f>IFERROR(IF(G403="","",IF(K403="","",IF(AND(VLOOKUP(G403,Mark,5,0)&gt;85),5,IF(AND(VLOOKUP(G403,Mark,5,0)&gt;75),4,IF(AND(VLOOKUP(G403,Mark,5,0)&gt;=65),3,0)))))+ROUNDUP(SUM(AA403:AD403)*15%,0),"")</f>
        <v/>
      </c>
      <c r="BG403" s="201" t="str">
        <f t="shared" si="91"/>
        <v/>
      </c>
      <c r="BH403" s="201" t="str">
        <f t="shared" si="92"/>
        <v/>
      </c>
    </row>
    <row r="404" spans="1:60">
      <c r="A404" s="4">
        <v>398</v>
      </c>
      <c r="B404" s="30" t="str">
        <f t="shared" si="93"/>
        <v/>
      </c>
      <c r="C404" s="37" t="str">
        <f t="shared" si="94"/>
        <v/>
      </c>
      <c r="D404" s="38" t="str">
        <f t="shared" si="95"/>
        <v/>
      </c>
      <c r="E404" s="39" t="str">
        <f t="shared" si="96"/>
        <v/>
      </c>
      <c r="F404" s="39" t="str">
        <f t="shared" si="97"/>
        <v/>
      </c>
      <c r="G404" s="40" t="str">
        <f t="shared" si="98"/>
        <v/>
      </c>
      <c r="H404" s="120" t="str">
        <f t="shared" si="99"/>
        <v/>
      </c>
      <c r="I404" s="123"/>
      <c r="J404" s="124"/>
      <c r="K404" s="129" t="str">
        <f t="shared" si="89"/>
        <v/>
      </c>
      <c r="L404" s="51"/>
      <c r="M404" s="46"/>
      <c r="N404" s="46"/>
      <c r="O404" s="46"/>
      <c r="P404" s="46"/>
      <c r="Q404" s="56"/>
      <c r="R404" s="47"/>
      <c r="S404" s="47"/>
      <c r="T404" s="47"/>
      <c r="U404" s="47"/>
      <c r="V404" s="51"/>
      <c r="W404" s="46"/>
      <c r="X404" s="46"/>
      <c r="Y404" s="46"/>
      <c r="Z404" s="46"/>
      <c r="AA404" s="51"/>
      <c r="AB404" s="46"/>
      <c r="AC404" s="46"/>
      <c r="AD404" s="46"/>
      <c r="AE404" s="51"/>
      <c r="AF404" s="46"/>
      <c r="AG404" s="46"/>
      <c r="AH404" s="46"/>
      <c r="AI404" s="51"/>
      <c r="AJ404" s="46"/>
      <c r="AK404" s="46"/>
      <c r="AL404" s="46"/>
      <c r="AM404" s="1"/>
      <c r="AN404" s="1"/>
      <c r="AO404" s="1"/>
      <c r="AP404" s="1"/>
      <c r="AQ404" s="1"/>
      <c r="BB404" s="201" t="str">
        <f t="shared" si="90"/>
        <v/>
      </c>
      <c r="BC404" s="204" t="str">
        <f>IFERROR(IF(G404="","",IF(K404="","",IF(AND(VLOOKUP(G404,Mark,5,0)&gt;85),5,IF(AND(VLOOKUP(G404,Mark,5,0)&gt;75),4,IF(AND(VLOOKUP(G404,Mark,5,0)&gt;=65),3,0)))))+ROUNDUP(SUM(L404:P404)*15%,0),"")</f>
        <v/>
      </c>
      <c r="BD404" s="201" t="str">
        <f>IFERROR(IF(G404="","",IF(K404="","",IF(AND(VLOOKUP(G404,Mark,5,0)&gt;85),5,IF(AND(VLOOKUP(G404,Mark,5,0)&gt;75),4,IF(AND(VLOOKUP(G404,Mark,5,0)&gt;=65),3,0)))))+ROUNDUP(SUM(Q404:U404)*15%,0),"")</f>
        <v/>
      </c>
      <c r="BE404" s="201" t="str">
        <f>IFERROR(IF(G404="","",IF(K404="","",IF(AND(VLOOKUP(G404,Mark,5,0)&gt;85),5,IF(AND(VLOOKUP(G404,Mark,5,0)&gt;75),4,IF(AND(VLOOKUP(G404,Mark,5,0)&gt;=65),3,0)))))+ROUNDUP(SUM(V404:Z404)*15%,0),"")</f>
        <v/>
      </c>
      <c r="BF404" s="201" t="str">
        <f>IFERROR(IF(G404="","",IF(K404="","",IF(AND(VLOOKUP(G404,Mark,5,0)&gt;85),5,IF(AND(VLOOKUP(G404,Mark,5,0)&gt;75),4,IF(AND(VLOOKUP(G404,Mark,5,0)&gt;=65),3,0)))))+ROUNDUP(SUM(AA404:AD404)*15%,0),"")</f>
        <v/>
      </c>
      <c r="BG404" s="201" t="str">
        <f t="shared" si="91"/>
        <v/>
      </c>
      <c r="BH404" s="201" t="str">
        <f t="shared" si="92"/>
        <v/>
      </c>
    </row>
    <row r="405" spans="1:60">
      <c r="A405" s="4">
        <v>399</v>
      </c>
      <c r="B405" s="30" t="str">
        <f t="shared" si="93"/>
        <v/>
      </c>
      <c r="C405" s="37" t="str">
        <f t="shared" si="94"/>
        <v/>
      </c>
      <c r="D405" s="38" t="str">
        <f t="shared" si="95"/>
        <v/>
      </c>
      <c r="E405" s="39" t="str">
        <f t="shared" si="96"/>
        <v/>
      </c>
      <c r="F405" s="39" t="str">
        <f t="shared" si="97"/>
        <v/>
      </c>
      <c r="G405" s="40" t="str">
        <f t="shared" si="98"/>
        <v/>
      </c>
      <c r="H405" s="120" t="str">
        <f t="shared" si="99"/>
        <v/>
      </c>
      <c r="I405" s="123"/>
      <c r="J405" s="124"/>
      <c r="K405" s="129" t="str">
        <f t="shared" si="89"/>
        <v/>
      </c>
      <c r="L405" s="51"/>
      <c r="M405" s="46"/>
      <c r="N405" s="46"/>
      <c r="O405" s="46"/>
      <c r="P405" s="46"/>
      <c r="Q405" s="56"/>
      <c r="R405" s="47"/>
      <c r="S405" s="47"/>
      <c r="T405" s="47"/>
      <c r="U405" s="47"/>
      <c r="V405" s="51"/>
      <c r="W405" s="46"/>
      <c r="X405" s="46"/>
      <c r="Y405" s="46"/>
      <c r="Z405" s="46"/>
      <c r="AA405" s="51"/>
      <c r="AB405" s="46"/>
      <c r="AC405" s="46"/>
      <c r="AD405" s="46"/>
      <c r="AE405" s="51"/>
      <c r="AF405" s="46"/>
      <c r="AG405" s="46"/>
      <c r="AH405" s="46"/>
      <c r="AI405" s="51"/>
      <c r="AJ405" s="46"/>
      <c r="AK405" s="46"/>
      <c r="AL405" s="46"/>
      <c r="AM405" s="1"/>
      <c r="AN405" s="1"/>
      <c r="AO405" s="1"/>
      <c r="AP405" s="1"/>
      <c r="AQ405" s="1"/>
      <c r="BB405" s="201" t="str">
        <f t="shared" si="90"/>
        <v/>
      </c>
      <c r="BC405" s="204" t="str">
        <f>IFERROR(IF(G405="","",IF(K405="","",IF(AND(VLOOKUP(G405,Mark,5,0)&gt;85),5,IF(AND(VLOOKUP(G405,Mark,5,0)&gt;75),4,IF(AND(VLOOKUP(G405,Mark,5,0)&gt;=65),3,0)))))+ROUNDUP(SUM(L405:P405)*15%,0),"")</f>
        <v/>
      </c>
      <c r="BD405" s="201" t="str">
        <f>IFERROR(IF(G405="","",IF(K405="","",IF(AND(VLOOKUP(G405,Mark,5,0)&gt;85),5,IF(AND(VLOOKUP(G405,Mark,5,0)&gt;75),4,IF(AND(VLOOKUP(G405,Mark,5,0)&gt;=65),3,0)))))+ROUNDUP(SUM(Q405:U405)*15%,0),"")</f>
        <v/>
      </c>
      <c r="BE405" s="201" t="str">
        <f>IFERROR(IF(G405="","",IF(K405="","",IF(AND(VLOOKUP(G405,Mark,5,0)&gt;85),5,IF(AND(VLOOKUP(G405,Mark,5,0)&gt;75),4,IF(AND(VLOOKUP(G405,Mark,5,0)&gt;=65),3,0)))))+ROUNDUP(SUM(V405:Z405)*15%,0),"")</f>
        <v/>
      </c>
      <c r="BF405" s="201" t="str">
        <f>IFERROR(IF(G405="","",IF(K405="","",IF(AND(VLOOKUP(G405,Mark,5,0)&gt;85),5,IF(AND(VLOOKUP(G405,Mark,5,0)&gt;75),4,IF(AND(VLOOKUP(G405,Mark,5,0)&gt;=65),3,0)))))+ROUNDUP(SUM(AA405:AD405)*15%,0),"")</f>
        <v/>
      </c>
      <c r="BG405" s="201" t="str">
        <f t="shared" si="91"/>
        <v/>
      </c>
      <c r="BH405" s="201" t="str">
        <f t="shared" si="92"/>
        <v/>
      </c>
    </row>
    <row r="406" spans="1:60">
      <c r="A406" s="4">
        <v>400</v>
      </c>
      <c r="B406" s="30" t="str">
        <f t="shared" si="93"/>
        <v/>
      </c>
      <c r="C406" s="37" t="str">
        <f t="shared" si="94"/>
        <v/>
      </c>
      <c r="D406" s="38" t="str">
        <f t="shared" si="95"/>
        <v/>
      </c>
      <c r="E406" s="39" t="str">
        <f t="shared" si="96"/>
        <v/>
      </c>
      <c r="F406" s="39" t="str">
        <f t="shared" si="97"/>
        <v/>
      </c>
      <c r="G406" s="40" t="str">
        <f t="shared" si="98"/>
        <v/>
      </c>
      <c r="H406" s="120" t="str">
        <f t="shared" si="99"/>
        <v/>
      </c>
      <c r="I406" s="123"/>
      <c r="J406" s="124"/>
      <c r="K406" s="129" t="str">
        <f t="shared" si="89"/>
        <v/>
      </c>
      <c r="L406" s="51"/>
      <c r="M406" s="46"/>
      <c r="N406" s="46"/>
      <c r="O406" s="46"/>
      <c r="P406" s="46"/>
      <c r="Q406" s="56"/>
      <c r="R406" s="47"/>
      <c r="S406" s="47"/>
      <c r="T406" s="47"/>
      <c r="U406" s="47"/>
      <c r="V406" s="51"/>
      <c r="W406" s="46"/>
      <c r="X406" s="46"/>
      <c r="Y406" s="46"/>
      <c r="Z406" s="46"/>
      <c r="AA406" s="51"/>
      <c r="AB406" s="46"/>
      <c r="AC406" s="46"/>
      <c r="AD406" s="46"/>
      <c r="AE406" s="51"/>
      <c r="AF406" s="46"/>
      <c r="AG406" s="46"/>
      <c r="AH406" s="46"/>
      <c r="AI406" s="51"/>
      <c r="AJ406" s="46"/>
      <c r="AK406" s="46"/>
      <c r="AL406" s="46"/>
      <c r="AM406" s="1"/>
      <c r="AN406" s="1"/>
      <c r="AO406" s="1"/>
      <c r="AP406" s="1"/>
      <c r="AQ406" s="1"/>
      <c r="BB406" s="201" t="str">
        <f t="shared" si="90"/>
        <v/>
      </c>
      <c r="BC406" s="204" t="str">
        <f>IFERROR(IF(G406="","",IF(K406="","",IF(AND(VLOOKUP(G406,Mark,5,0)&gt;85),5,IF(AND(VLOOKUP(G406,Mark,5,0)&gt;75),4,IF(AND(VLOOKUP(G406,Mark,5,0)&gt;=65),3,0)))))+ROUNDUP(SUM(L406:P406)*15%,0),"")</f>
        <v/>
      </c>
      <c r="BD406" s="201" t="str">
        <f>IFERROR(IF(G406="","",IF(K406="","",IF(AND(VLOOKUP(G406,Mark,5,0)&gt;85),5,IF(AND(VLOOKUP(G406,Mark,5,0)&gt;75),4,IF(AND(VLOOKUP(G406,Mark,5,0)&gt;=65),3,0)))))+ROUNDUP(SUM(Q406:U406)*15%,0),"")</f>
        <v/>
      </c>
      <c r="BE406" s="201" t="str">
        <f>IFERROR(IF(G406="","",IF(K406="","",IF(AND(VLOOKUP(G406,Mark,5,0)&gt;85),5,IF(AND(VLOOKUP(G406,Mark,5,0)&gt;75),4,IF(AND(VLOOKUP(G406,Mark,5,0)&gt;=65),3,0)))))+ROUNDUP(SUM(V406:Z406)*15%,0),"")</f>
        <v/>
      </c>
      <c r="BF406" s="201" t="str">
        <f>IFERROR(IF(G406="","",IF(K406="","",IF(AND(VLOOKUP(G406,Mark,5,0)&gt;85),5,IF(AND(VLOOKUP(G406,Mark,5,0)&gt;75),4,IF(AND(VLOOKUP(G406,Mark,5,0)&gt;=65),3,0)))))+ROUNDUP(SUM(AA406:AD406)*15%,0),"")</f>
        <v/>
      </c>
      <c r="BG406" s="201" t="str">
        <f t="shared" si="91"/>
        <v/>
      </c>
      <c r="BH406" s="201" t="str">
        <f t="shared" si="92"/>
        <v/>
      </c>
    </row>
    <row r="407" spans="1:60" ht="19.5" thickBot="1">
      <c r="A407" s="4">
        <v>401</v>
      </c>
      <c r="B407" s="30" t="str">
        <f t="shared" si="93"/>
        <v/>
      </c>
      <c r="C407" s="37" t="str">
        <f t="shared" si="94"/>
        <v/>
      </c>
      <c r="D407" s="38" t="str">
        <f t="shared" si="95"/>
        <v/>
      </c>
      <c r="E407" s="39" t="str">
        <f t="shared" si="96"/>
        <v/>
      </c>
      <c r="F407" s="39" t="str">
        <f t="shared" si="97"/>
        <v/>
      </c>
      <c r="G407" s="40" t="str">
        <f t="shared" si="98"/>
        <v/>
      </c>
      <c r="H407" s="120" t="str">
        <f t="shared" si="99"/>
        <v/>
      </c>
      <c r="I407" s="123"/>
      <c r="J407" s="124"/>
      <c r="K407" s="129" t="str">
        <f t="shared" si="89"/>
        <v/>
      </c>
      <c r="L407" s="52"/>
      <c r="M407" s="53"/>
      <c r="N407" s="53"/>
      <c r="O407" s="53"/>
      <c r="P407" s="53"/>
      <c r="Q407" s="57"/>
      <c r="R407" s="58"/>
      <c r="S407" s="58"/>
      <c r="T407" s="58"/>
      <c r="U407" s="58"/>
      <c r="V407" s="52"/>
      <c r="W407" s="53"/>
      <c r="X407" s="53"/>
      <c r="Y407" s="53"/>
      <c r="Z407" s="53"/>
      <c r="AA407" s="52"/>
      <c r="AB407" s="53"/>
      <c r="AC407" s="53"/>
      <c r="AD407" s="53"/>
      <c r="AE407" s="52"/>
      <c r="AF407" s="53"/>
      <c r="AG407" s="53"/>
      <c r="AH407" s="53"/>
      <c r="AI407" s="52"/>
      <c r="AJ407" s="53"/>
      <c r="AK407" s="53"/>
      <c r="AL407" s="53"/>
      <c r="AM407" s="1"/>
      <c r="AN407" s="1"/>
      <c r="AO407" s="1"/>
      <c r="AP407" s="1"/>
      <c r="AQ407" s="1"/>
      <c r="BB407" s="201" t="str">
        <f t="shared" si="90"/>
        <v/>
      </c>
      <c r="BC407" s="204" t="str">
        <f>IFERROR(IF(G407="","",IF(K407="","",IF(AND(VLOOKUP(G407,Mark,5,0)&gt;85),5,IF(AND(VLOOKUP(G407,Mark,5,0)&gt;75),4,IF(AND(VLOOKUP(G407,Mark,5,0)&gt;=65),3,0)))))+ROUNDUP(SUM(L407:P407)*15%,0),"")</f>
        <v/>
      </c>
      <c r="BD407" s="201" t="str">
        <f>IFERROR(IF(G407="","",IF(K407="","",IF(AND(VLOOKUP(G407,Mark,5,0)&gt;85),5,IF(AND(VLOOKUP(G407,Mark,5,0)&gt;75),4,IF(AND(VLOOKUP(G407,Mark,5,0)&gt;=65),3,0)))))+ROUNDUP(SUM(Q407:U407)*15%,0),"")</f>
        <v/>
      </c>
      <c r="BE407" s="201" t="str">
        <f>IFERROR(IF(G407="","",IF(K407="","",IF(AND(VLOOKUP(G407,Mark,5,0)&gt;85),5,IF(AND(VLOOKUP(G407,Mark,5,0)&gt;75),4,IF(AND(VLOOKUP(G407,Mark,5,0)&gt;=65),3,0)))))+ROUNDUP(SUM(V407:Z407)*15%,0),"")</f>
        <v/>
      </c>
      <c r="BF407" s="201" t="str">
        <f>IFERROR(IF(G407="","",IF(K407="","",IF(AND(VLOOKUP(G407,Mark,5,0)&gt;85),5,IF(AND(VLOOKUP(G407,Mark,5,0)&gt;75),4,IF(AND(VLOOKUP(G407,Mark,5,0)&gt;=65),3,0)))))+ROUNDUP(SUM(AA407:AD407)*15%,0),"")</f>
        <v/>
      </c>
      <c r="BG407" s="201" t="str">
        <f t="shared" si="91"/>
        <v/>
      </c>
      <c r="BH407" s="201" t="str">
        <f t="shared" si="92"/>
        <v/>
      </c>
    </row>
    <row r="408" spans="1:6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BB408" s="201">
        <f t="shared" si="90"/>
        <v>0</v>
      </c>
      <c r="BC408" s="204" t="str">
        <f>IFERROR(IF(G408="","",IF(K408="","",IF(AND(VLOOKUP(G408,Mark,5,0)&gt;85),5,IF(AND(VLOOKUP(G408,Mark,5,0)&gt;75),4,IF(AND(VLOOKUP(G408,Mark,5,0)&gt;=65),3,0)))))+ROUNDUP(SUM(L408:P408)*15%,0),"")</f>
        <v/>
      </c>
      <c r="BD408" s="201" t="str">
        <f>IFERROR(IF(G408="","",IF(K408="","",IF(AND(VLOOKUP(G408,Mark,5,0)&gt;85),5,IF(AND(VLOOKUP(G408,Mark,5,0)&gt;75),4,IF(AND(VLOOKUP(G408,Mark,5,0)&gt;=65),3,0)))))+ROUNDUP(SUM(Q408:U408)*15%,0),"")</f>
        <v/>
      </c>
      <c r="BE408" s="201" t="str">
        <f>IFERROR(IF(G408="","",IF(K408="","",IF(AND(VLOOKUP(G408,Mark,5,0)&gt;85),5,IF(AND(VLOOKUP(G408,Mark,5,0)&gt;75),4,IF(AND(VLOOKUP(G408,Mark,5,0)&gt;=65),3,0)))))+ROUNDUP(SUM(V408:Z408)*15%,0),"")</f>
        <v/>
      </c>
      <c r="BF408" s="201" t="str">
        <f>IFERROR(IF(G408="","",IF(K408="","",IF(AND(VLOOKUP(G408,Mark,5,0)&gt;85),5,IF(AND(VLOOKUP(G408,Mark,5,0)&gt;75),4,IF(AND(VLOOKUP(G408,Mark,5,0)&gt;=65),3,0)))))+ROUNDUP(SUM(AA408:AD408)*15%,0),"")</f>
        <v/>
      </c>
      <c r="BG408" s="201" t="str">
        <f t="shared" si="91"/>
        <v/>
      </c>
      <c r="BH408" s="201" t="str">
        <f t="shared" si="92"/>
        <v/>
      </c>
    </row>
    <row r="409" spans="1:6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6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60"/>
    <row r="412" spans="1:60"/>
    <row r="413" spans="1:60"/>
    <row r="414" spans="1:60"/>
  </sheetData>
  <sheetProtection password="F51B" sheet="1" objects="1" scenarios="1" formatColumns="0" formatRows="0" selectLockedCells="1"/>
  <protectedRanges>
    <protectedRange password="DC77" sqref="AI7:AL407" name="Range15"/>
    <protectedRange password="DC77" sqref="A1:J3" name="Range1"/>
    <protectedRange password="DC77" sqref="AF4:AH4 W4:Z4 AJ4:AL4" name="Range3"/>
    <protectedRange password="DC77" sqref="L6:AL6" name="Range5"/>
    <protectedRange password="DC77" sqref="C7:K407" name="Range12"/>
  </protectedRanges>
  <mergeCells count="30">
    <mergeCell ref="AA4:AB4"/>
    <mergeCell ref="AC4:AD4"/>
    <mergeCell ref="L3:Z3"/>
    <mergeCell ref="AA3:AL3"/>
    <mergeCell ref="A5:A6"/>
    <mergeCell ref="E5:E6"/>
    <mergeCell ref="G5:G6"/>
    <mergeCell ref="H5:H6"/>
    <mergeCell ref="F5:F6"/>
    <mergeCell ref="D5:D6"/>
    <mergeCell ref="B5:B6"/>
    <mergeCell ref="AE4:AH4"/>
    <mergeCell ref="AI4:AL4"/>
    <mergeCell ref="AN16:AP17"/>
    <mergeCell ref="AN6:AP6"/>
    <mergeCell ref="AN8:AP8"/>
    <mergeCell ref="C5:C6"/>
    <mergeCell ref="J5:J6"/>
    <mergeCell ref="K5:K6"/>
    <mergeCell ref="AN10:AP11"/>
    <mergeCell ref="AN12:AP13"/>
    <mergeCell ref="AN14:AP15"/>
    <mergeCell ref="A1:J1"/>
    <mergeCell ref="A3:J3"/>
    <mergeCell ref="V4:Z4"/>
    <mergeCell ref="A4:F4"/>
    <mergeCell ref="Q4:U4"/>
    <mergeCell ref="L4:P4"/>
    <mergeCell ref="I4:K4"/>
    <mergeCell ref="A2:J2"/>
  </mergeCells>
  <dataValidations count="7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list" allowBlank="1" showInputMessage="1" showErrorMessage="1" sqref="AC4:AD4">
      <formula1>$AO$21:$AO$27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L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K3">
      <formula1>"Hindi, English"</formula1>
    </dataValidation>
  </dataValidations>
  <hyperlinks>
    <hyperlink ref="AN8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9"/>
  <sheetViews>
    <sheetView showGridLines="0" view="pageBreakPreview" zoomScaleSheetLayoutView="100" workbookViewId="0">
      <selection activeCell="S5" sqref="S5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7" width="4.625" style="2" customWidth="1"/>
    <col min="18" max="18" width="9.125" style="2"/>
    <col min="19" max="19" width="10.5" style="2" bestFit="1" customWidth="1"/>
    <col min="20" max="20" width="20.25" style="2" customWidth="1"/>
    <col min="21" max="31" width="9.125" style="2"/>
    <col min="32" max="32" width="0" style="2" hidden="1" customWidth="1"/>
    <col min="33" max="16384" width="9.125" style="2"/>
  </cols>
  <sheetData>
    <row r="1" spans="1:32" ht="27" customHeight="1">
      <c r="A1" s="191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AF1" s="2" t="str">
        <f>'Data Entry'!BJ1</f>
        <v xml:space="preserve">हिन्दी </v>
      </c>
    </row>
    <row r="2" spans="1:32" ht="22.5" customHeight="1">
      <c r="A2" s="192" t="str">
        <f>IF('Data Entry'!A3="","",'Data Entry'!A3)</f>
        <v>सत्रांक वर्कशीट 2023-2024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AF2" s="2" t="str">
        <f>'Data Entry'!BJ3</f>
        <v xml:space="preserve">अंग्रेजी </v>
      </c>
    </row>
    <row r="3" spans="1:32" s="31" customFormat="1" ht="23.25" customHeight="1">
      <c r="A3" s="193" t="str">
        <f>IF('Data Entry'!$K$3="Hindi",CONCATENATE("कक्षा :-   ",'Data Entry'!H4," "),CONCATENATE("Class :-   ",'Data Entry'!H4," "))</f>
        <v xml:space="preserve">कक्षा :-   8 </v>
      </c>
      <c r="B3" s="193"/>
      <c r="C3" s="64" t="s">
        <v>39</v>
      </c>
      <c r="D3" s="74"/>
      <c r="E3" s="74"/>
      <c r="F3" s="196" t="str">
        <f>IF('Data Entry'!$K$3="Hindi","प्रपत्र - 'ब'","Format - 'B'")</f>
        <v>प्रपत्र - 'ब'</v>
      </c>
      <c r="G3" s="196"/>
      <c r="H3" s="68"/>
      <c r="I3" s="69"/>
      <c r="J3" s="68"/>
      <c r="K3" s="186"/>
      <c r="L3" s="186"/>
      <c r="M3" s="197" t="s">
        <v>1678</v>
      </c>
      <c r="N3" s="197"/>
      <c r="O3" s="197"/>
      <c r="P3" s="197"/>
      <c r="Q3" s="197"/>
      <c r="AF3" s="2" t="str">
        <f>'Data Entry'!BJ4</f>
        <v xml:space="preserve">गणित </v>
      </c>
    </row>
    <row r="4" spans="1:32" s="31" customFormat="1" ht="31.5" customHeight="1">
      <c r="A4" s="194" t="str">
        <f>IF('Data Entry'!$K$3="Hindi","क्र. स.","Sr. No. ")</f>
        <v>क्र. स.</v>
      </c>
      <c r="B4" s="195" t="str">
        <f>IF('Data Entry'!$K$3="Hindi","प्रवेशांक","SR. NO.")</f>
        <v>प्रवेशांक</v>
      </c>
      <c r="C4" s="195" t="str">
        <f>IF('Data Entry'!$K$3="Hindi","जन्म दिनांक","Date of Birth")</f>
        <v>जन्म दिनांक</v>
      </c>
      <c r="D4" s="187" t="str">
        <f>IF('Data Entry'!$K$3="Hindi","विद्यार्थी का नाम","Student's Name")</f>
        <v>विद्यार्थी का नाम</v>
      </c>
      <c r="E4" s="187" t="str">
        <f>IF('Data Entry'!$K$3="Hindi","पिता का नाम","Father's Name")</f>
        <v>पिता का नाम</v>
      </c>
      <c r="F4" s="184" t="str">
        <f>IF('Data Entry'!$K$3="Hindi","कक्षा रोल न. ","Class Roll No.")</f>
        <v xml:space="preserve">कक्षा रोल न. </v>
      </c>
      <c r="G4" s="188" t="str">
        <f>IF('Data Entry'!$K$3="Hindi","बोर्ड रोल न. ","Board Roll No.")</f>
        <v xml:space="preserve">बोर्ड रोल न. </v>
      </c>
      <c r="H4" s="184" t="str">
        <f>IF('Data Entry'!$K$3="Hindi","आरकेएसएमबीके-1 (अंक)","RKSMBK-1  (Marks)")</f>
        <v>आरकेएसएमबीके-1 (अंक)</v>
      </c>
      <c r="I4" s="184" t="str">
        <f>IF('Data Entry'!$K$3="Hindi","आरकेएसएमबीके-2 (अंक)","RKSMBK-2  (Marks)")</f>
        <v>आरकेएसएमबीके-2 (अंक)</v>
      </c>
      <c r="J4" s="184" t="str">
        <f>IF('Data Entry'!$K$3="Hindi","अर्द्धवार्षिक","Half Yearly")</f>
        <v>अर्द्धवार्षिक</v>
      </c>
      <c r="K4" s="184" t="str">
        <f>IF('Data Entry'!$K$3="Hindi","प्रथम परख ","First Test")</f>
        <v xml:space="preserve">प्रथम परख </v>
      </c>
      <c r="L4" s="184" t="str">
        <f>IF('Data Entry'!$K$3="Hindi","द्वितीय परख","Second Test")</f>
        <v>द्वितीय परख</v>
      </c>
      <c r="M4" s="184" t="str">
        <f>IF('Data Entry'!$K$3="Hindi","कुल योग","Total")</f>
        <v>कुल योग</v>
      </c>
      <c r="N4" s="184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O4" s="184" t="str">
        <f>IF('Data Entry'!$K$3="Hindi","उपस्थिति","Attendance")</f>
        <v>उपस्थिति</v>
      </c>
      <c r="P4" s="184" t="str">
        <f>IF('Data Entry'!$K$3="Hindi","योग सत्रांक","Total Sessional Marks")</f>
        <v>योग सत्रांक</v>
      </c>
      <c r="Q4" s="184" t="str">
        <f>IF('Data Entry'!$K$3="Hindi","विशेष विवरण","Specifications")</f>
        <v>विशेष विवरण</v>
      </c>
      <c r="AF4" s="2"/>
    </row>
    <row r="5" spans="1:32" ht="122.25" customHeight="1">
      <c r="A5" s="194"/>
      <c r="B5" s="195"/>
      <c r="C5" s="195"/>
      <c r="D5" s="187"/>
      <c r="E5" s="187"/>
      <c r="F5" s="184"/>
      <c r="G5" s="189"/>
      <c r="H5" s="184" t="e">
        <f>IF(#REF!="Hindi","आरकेएसएमबीके-1 (अंक)","RKSMBK-1  (Marks)")</f>
        <v>#REF!</v>
      </c>
      <c r="I5" s="184" t="e">
        <f>IF(#REF!="Hindi","आरकेएसएमबीके-2 (अंक)","RKSMBK-2  (Marks)")</f>
        <v>#REF!</v>
      </c>
      <c r="J5" s="184" t="e">
        <f>IF(#REF!="Hindi","अर्द्धवार्षिक","Half Yearly")</f>
        <v>#REF!</v>
      </c>
      <c r="K5" s="184" t="e">
        <f>IF(#REF!="Hindi","प्रथम परख ","First Test")</f>
        <v>#REF!</v>
      </c>
      <c r="L5" s="184" t="e">
        <f>IF(#REF!="Hindi","द्वितीय परख","Second Test")</f>
        <v>#REF!</v>
      </c>
      <c r="M5" s="184"/>
      <c r="N5" s="184"/>
      <c r="O5" s="184"/>
      <c r="P5" s="184"/>
      <c r="Q5" s="184"/>
      <c r="V5" s="61"/>
    </row>
    <row r="6" spans="1:32" ht="21.75" customHeight="1">
      <c r="A6" s="194"/>
      <c r="B6" s="195"/>
      <c r="C6" s="195"/>
      <c r="D6" s="187"/>
      <c r="E6" s="187"/>
      <c r="F6" s="184"/>
      <c r="G6" s="190"/>
      <c r="H6" s="72">
        <v>15</v>
      </c>
      <c r="I6" s="72">
        <v>15</v>
      </c>
      <c r="J6" s="72">
        <v>50</v>
      </c>
      <c r="K6" s="72">
        <v>10</v>
      </c>
      <c r="L6" s="72">
        <v>10</v>
      </c>
      <c r="M6" s="72">
        <v>100</v>
      </c>
      <c r="N6" s="72">
        <v>15</v>
      </c>
      <c r="O6" s="72">
        <v>5</v>
      </c>
      <c r="P6" s="72">
        <v>20</v>
      </c>
      <c r="Q6" s="70"/>
    </row>
    <row r="7" spans="1:32" ht="21.95" customHeight="1">
      <c r="A7" s="7">
        <v>1</v>
      </c>
      <c r="B7" s="32">
        <f t="shared" ref="B7:B38" si="0">IFERROR(IF($C$3="","",VLOOKUP(A7,NAME,4,0)),"")</f>
        <v>896</v>
      </c>
      <c r="C7" s="42">
        <f t="shared" ref="C7:C38" si="1">IFERROR(IF($C$3="","",VLOOKUP(A7,NAME,11,0)),"")</f>
        <v>41074</v>
      </c>
      <c r="D7" s="8" t="str">
        <f t="shared" ref="D7:D38" si="2">IFERROR(IF($C$3="","",VLOOKUP(A7,NAME,6,0)),"")</f>
        <v>ARJUN KEER</v>
      </c>
      <c r="E7" s="8" t="str">
        <f t="shared" ref="E7:E38" si="3">IFERROR(IF($C$3="","",VLOOKUP(A7,NAME,8,0)),"")</f>
        <v>ASHOK KEER</v>
      </c>
      <c r="F7" s="5">
        <f t="shared" ref="F7:F38" si="4">IFERROR(IF($C$3="","",VLOOKUP(A7,NAME,12,0)),"")</f>
        <v>601</v>
      </c>
      <c r="G7" s="9" t="str">
        <f t="shared" ref="G7:G38" si="5">IFERROR(IF($C$3="","",VLOOKUP(A7,NAME,13,0)),"")</f>
        <v/>
      </c>
      <c r="H7" s="62">
        <f>IF(AND(B7="",D7="",F7="",G7=""),"",IF($M$3='Data Entry'!$BJ$1,VLOOKUP(F7,Mark,6,0),IF($M$3='Data Entry'!$BJ$3,VLOOKUP(F7,Mark,11,0),IF($M$3='Data Entry'!$BJ$4,VLOOKUP(F7,Mark,16,0),""))))</f>
        <v>11</v>
      </c>
      <c r="I7" s="62">
        <f>IF(AND(B7="",D7="",F7="",G7=""),"",IF($M$3='Data Entry'!$BJ$1,VLOOKUP(F7,Mark,7,0),IF($M$3='Data Entry'!$BJ$3,VLOOKUP(F7,Mark,12,0),IF($M$3='Data Entry'!$BJ$4,VLOOKUP(F7,Mark,17,0),""))))</f>
        <v>11</v>
      </c>
      <c r="J7" s="62">
        <f>IF(AND(B7="",D7="",F7="",G7=""),"",IF($M$3='Data Entry'!$BJ$1,VLOOKUP(F7,Mark,8,0),IF($M$3='Data Entry'!$BJ$3,VLOOKUP(F7,Mark,13,0),IF($M$3='Data Entry'!$BJ$4,VLOOKUP(F7,Mark,18,0),""))))</f>
        <v>45</v>
      </c>
      <c r="K7" s="34">
        <f>IF(AND(B7="",D7="",F7="",G7=""),"",IF($M$3='Data Entry'!$BJ$1,VLOOKUP(F7,Mark,9,0),IF($M$3='Data Entry'!$BJ$3,VLOOKUP(F7,Mark,14,0),IF($M$3='Data Entry'!$BJ$4,VLOOKUP(F7,Mark,19,0),""))))</f>
        <v>9</v>
      </c>
      <c r="L7" s="35">
        <f>IF(AND(B7="",D7="",F7="",G7=""),"",IF($M$3='Data Entry'!$BJ$1,VLOOKUP(F7,Mark,10,0),IF($M$3='Data Entry'!$BJ$3,VLOOKUP(F7,Mark,15,0),IF($M$3='Data Entry'!$BJ$4,VLOOKUP(F7,Mark,20,0),""))))</f>
        <v>9</v>
      </c>
      <c r="M7" s="36">
        <f>IF(AND(H7="",I7="",J7="",K7="",L7=""),"",IF($M$3="","",SUM(H7,I7,J7,K7,L7)))</f>
        <v>85</v>
      </c>
      <c r="N7" s="63">
        <f>IFERROR(IF(OR(M7="",$M$3="",D7=""),"",ROUNDUP(M7*$N$6%,0)),"")</f>
        <v>13</v>
      </c>
      <c r="O7" s="63">
        <f>IFERROR(IF(AND($M$3=""),"",IF(AND(M7=""),"",IF(AND(F7=""),"",IF(AND(VLOOKUP(F7,Mark,5,0)=""),"",IF(AND(VLOOKUP(F7,Mark,5,0)&gt;85),5,IF(AND(VLOOKUP(F7,Mark,5,0)&gt;75),4,IF(AND(VLOOKUP(F7,Mark,5,0)&gt;=65),3,0))))))),"")</f>
        <v>5</v>
      </c>
      <c r="P7" s="71">
        <f>IFERROR(IF(F7="","",IF(M7="","",IF(N7="","",SUM(N7:O7)))),"")</f>
        <v>18</v>
      </c>
      <c r="Q7" s="10"/>
    </row>
    <row r="8" spans="1:32" ht="21.95" customHeight="1">
      <c r="A8" s="7">
        <v>2</v>
      </c>
      <c r="B8" s="32">
        <f t="shared" si="0"/>
        <v>821</v>
      </c>
      <c r="C8" s="42">
        <f t="shared" si="1"/>
        <v>40532</v>
      </c>
      <c r="D8" s="8" t="str">
        <f t="shared" si="2"/>
        <v>ARMAN KHAN</v>
      </c>
      <c r="E8" s="8" t="str">
        <f t="shared" si="3"/>
        <v>BABU MOHAMMAD</v>
      </c>
      <c r="F8" s="5">
        <f t="shared" si="4"/>
        <v>602</v>
      </c>
      <c r="G8" s="9" t="str">
        <f t="shared" si="5"/>
        <v/>
      </c>
      <c r="H8" s="62">
        <f>IF(AND(B8="",D8="",F8="",G8=""),"",IF($M$3='Data Entry'!$BJ$1,VLOOKUP(F8,Mark,6,0),IF($M$3='Data Entry'!$BJ$3,VLOOKUP(F8,Mark,11,0),IF($M$3='Data Entry'!$BJ$4,VLOOKUP(F8,Mark,16,0),""))))</f>
        <v>12</v>
      </c>
      <c r="I8" s="62">
        <f>IF(AND(B8="",D8="",F8="",G8=""),"",IF($M$3='Data Entry'!$BJ$1,VLOOKUP(F8,Mark,7,0),IF($M$3='Data Entry'!$BJ$3,VLOOKUP(F8,Mark,12,0),IF($M$3='Data Entry'!$BJ$4,VLOOKUP(F8,Mark,17,0),""))))</f>
        <v>12</v>
      </c>
      <c r="J8" s="62">
        <f>IF(AND(B8="",D8="",F8="",G8=""),"",IF($M$3='Data Entry'!$BJ$1,VLOOKUP(F8,Mark,8,0),IF($M$3='Data Entry'!$BJ$3,VLOOKUP(F8,Mark,13,0),IF($M$3='Data Entry'!$BJ$4,VLOOKUP(F8,Mark,18,0),""))))</f>
        <v>41</v>
      </c>
      <c r="K8" s="34">
        <f>IF(AND(B8="",D8="",F8="",G8=""),"",IF($M$3='Data Entry'!$BJ$1,VLOOKUP(F8,Mark,9,0),IF($M$3='Data Entry'!$BJ$3,VLOOKUP(F8,Mark,14,0),IF($M$3='Data Entry'!$BJ$4,VLOOKUP(F8,Mark,19,0),""))))</f>
        <v>10</v>
      </c>
      <c r="L8" s="35">
        <f>IF(AND(B8="",D8="",F8="",G8=""),"",IF($M$3='Data Entry'!$BJ$1,VLOOKUP(F8,Mark,10,0),IF($M$3='Data Entry'!$BJ$3,VLOOKUP(F8,Mark,15,0),IF($M$3='Data Entry'!$BJ$4,VLOOKUP(F8,Mark,20,0),""))))</f>
        <v>9</v>
      </c>
      <c r="M8" s="36">
        <f t="shared" ref="M8:M71" si="6">IF(AND(H8="",I8="",J8="",K8="",L8=""),"",IF($M$3="","",SUM(H8,I8,J8,K8,L8)))</f>
        <v>84</v>
      </c>
      <c r="N8" s="63">
        <f>IFERROR(IF(OR(M8="",$M$3="",D8=""),"",ROUNDUP(M8*$N$6%,0)),"")</f>
        <v>13</v>
      </c>
      <c r="O8" s="63">
        <f>IFERROR(IF(AND($M$3=""),"",IF(AND(M8=""),"",IF(AND(F8=""),"",IF(AND(VLOOKUP(F8,Mark,5,0)=""),"",IF(AND(VLOOKUP(F8,Mark,5,0)&gt;85),5,IF(AND(VLOOKUP(F8,Mark,5,0)&gt;75),4,IF(AND(VLOOKUP(F8,Mark,5,0)&gt;=65),3,0))))))),"")</f>
        <v>5</v>
      </c>
      <c r="P8" s="71">
        <f>IFERROR(IF(F8="","",IF(M8="","",IF(N8="","",SUM(N8:O8)))),"")</f>
        <v>18</v>
      </c>
      <c r="Q8" s="10"/>
      <c r="T8" s="95" t="s">
        <v>1674</v>
      </c>
    </row>
    <row r="9" spans="1:32" ht="21.95" customHeight="1">
      <c r="A9" s="7">
        <v>3</v>
      </c>
      <c r="B9" s="32">
        <f t="shared" si="0"/>
        <v>899</v>
      </c>
      <c r="C9" s="42">
        <f t="shared" si="1"/>
        <v>39958</v>
      </c>
      <c r="D9" s="8" t="str">
        <f t="shared" si="2"/>
        <v>BALKISHAN</v>
      </c>
      <c r="E9" s="8" t="str">
        <f t="shared" si="3"/>
        <v>MEETHA LAL</v>
      </c>
      <c r="F9" s="5">
        <f t="shared" si="4"/>
        <v>603</v>
      </c>
      <c r="G9" s="9" t="str">
        <f t="shared" si="5"/>
        <v/>
      </c>
      <c r="H9" s="62">
        <f>IF(AND(B9="",D9="",F9="",G9=""),"",IF($M$3='Data Entry'!$BJ$1,VLOOKUP(F9,Mark,6,0),IF($M$3='Data Entry'!$BJ$3,VLOOKUP(F9,Mark,11,0),IF($M$3='Data Entry'!$BJ$4,VLOOKUP(F9,Mark,16,0),""))))</f>
        <v>13</v>
      </c>
      <c r="I9" s="62">
        <f>IF(AND(B9="",D9="",F9="",G9=""),"",IF($M$3='Data Entry'!$BJ$1,VLOOKUP(F9,Mark,7,0),IF($M$3='Data Entry'!$BJ$3,VLOOKUP(F9,Mark,12,0),IF($M$3='Data Entry'!$BJ$4,VLOOKUP(F9,Mark,17,0),""))))</f>
        <v>12</v>
      </c>
      <c r="J9" s="62">
        <f>IF(AND(B9="",D9="",F9="",G9=""),"",IF($M$3='Data Entry'!$BJ$1,VLOOKUP(F9,Mark,8,0),IF($M$3='Data Entry'!$BJ$3,VLOOKUP(F9,Mark,13,0),IF($M$3='Data Entry'!$BJ$4,VLOOKUP(F9,Mark,18,0),""))))</f>
        <v>45</v>
      </c>
      <c r="K9" s="34">
        <f>IF(AND(B9="",D9="",F9="",G9=""),"",IF($M$3='Data Entry'!$BJ$1,VLOOKUP(F9,Mark,9,0),IF($M$3='Data Entry'!$BJ$3,VLOOKUP(F9,Mark,14,0),IF($M$3='Data Entry'!$BJ$4,VLOOKUP(F9,Mark,19,0),""))))</f>
        <v>10</v>
      </c>
      <c r="L9" s="35">
        <f>IF(AND(B9="",D9="",F9="",G9=""),"",IF($M$3='Data Entry'!$BJ$1,VLOOKUP(F9,Mark,10,0),IF($M$3='Data Entry'!$BJ$3,VLOOKUP(F9,Mark,15,0),IF($M$3='Data Entry'!$BJ$4,VLOOKUP(F9,Mark,20,0),""))))</f>
        <v>10</v>
      </c>
      <c r="M9" s="36">
        <f t="shared" si="6"/>
        <v>90</v>
      </c>
      <c r="N9" s="63">
        <f>IFERROR(IF(OR(M9="",$M$3="",D9=""),"",ROUNDUP(M9*$N$6%,0)),"")</f>
        <v>14</v>
      </c>
      <c r="O9" s="63">
        <f>IFERROR(IF(AND($M$3=""),"",IF(AND(M9=""),"",IF(AND(F9=""),"",IF(AND(VLOOKUP(F9,Mark,5,0)=""),"",IF(AND(VLOOKUP(F9,Mark,5,0)&gt;85),5,IF(AND(VLOOKUP(F9,Mark,5,0)&gt;75),4,IF(AND(VLOOKUP(F9,Mark,5,0)&gt;=65),3,0))))))),"")</f>
        <v>5</v>
      </c>
      <c r="P9" s="71">
        <f>IFERROR(IF(F9="","",IF(M9="","",IF(N9="","",SUM(N9:O9)))),"")</f>
        <v>19</v>
      </c>
      <c r="Q9" s="10"/>
      <c r="T9" s="96" t="s">
        <v>1682</v>
      </c>
    </row>
    <row r="10" spans="1:32" ht="21.95" customHeight="1">
      <c r="A10" s="7">
        <v>4</v>
      </c>
      <c r="B10" s="32">
        <f t="shared" si="0"/>
        <v>898</v>
      </c>
      <c r="C10" s="42">
        <f t="shared" si="1"/>
        <v>40168</v>
      </c>
      <c r="D10" s="8" t="str">
        <f t="shared" si="2"/>
        <v>BHANU PRIYA</v>
      </c>
      <c r="E10" s="8" t="str">
        <f t="shared" si="3"/>
        <v>RAMESH KUMAR MEGHWAL</v>
      </c>
      <c r="F10" s="5">
        <f t="shared" si="4"/>
        <v>604</v>
      </c>
      <c r="G10" s="9" t="str">
        <f t="shared" si="5"/>
        <v/>
      </c>
      <c r="H10" s="62">
        <f>IF(AND(B10="",D10="",F10="",G10=""),"",IF($M$3='Data Entry'!$BJ$1,VLOOKUP(F10,Mark,6,0),IF($M$3='Data Entry'!$BJ$3,VLOOKUP(F10,Mark,11,0),IF($M$3='Data Entry'!$BJ$4,VLOOKUP(F10,Mark,16,0),""))))</f>
        <v>14</v>
      </c>
      <c r="I10" s="62">
        <f>IF(AND(B10="",D10="",F10="",G10=""),"",IF($M$3='Data Entry'!$BJ$1,VLOOKUP(F10,Mark,7,0),IF($M$3='Data Entry'!$BJ$3,VLOOKUP(F10,Mark,12,0),IF($M$3='Data Entry'!$BJ$4,VLOOKUP(F10,Mark,17,0),""))))</f>
        <v>12</v>
      </c>
      <c r="J10" s="62">
        <f>IF(AND(B10="",D10="",F10="",G10=""),"",IF($M$3='Data Entry'!$BJ$1,VLOOKUP(F10,Mark,8,0),IF($M$3='Data Entry'!$BJ$3,VLOOKUP(F10,Mark,13,0),IF($M$3='Data Entry'!$BJ$4,VLOOKUP(F10,Mark,18,0),""))))</f>
        <v>41</v>
      </c>
      <c r="K10" s="34">
        <f>IF(AND(B10="",D10="",F10="",G10=""),"",IF($M$3='Data Entry'!$BJ$1,VLOOKUP(F10,Mark,9,0),IF($M$3='Data Entry'!$BJ$3,VLOOKUP(F10,Mark,14,0),IF($M$3='Data Entry'!$BJ$4,VLOOKUP(F10,Mark,19,0),""))))</f>
        <v>10</v>
      </c>
      <c r="L10" s="35">
        <f>IF(AND(B10="",D10="",F10="",G10=""),"",IF($M$3='Data Entry'!$BJ$1,VLOOKUP(F10,Mark,10,0),IF($M$3='Data Entry'!$BJ$3,VLOOKUP(F10,Mark,15,0),IF($M$3='Data Entry'!$BJ$4,VLOOKUP(F10,Mark,20,0),""))))</f>
        <v>9</v>
      </c>
      <c r="M10" s="36">
        <f t="shared" si="6"/>
        <v>86</v>
      </c>
      <c r="N10" s="63">
        <f>IFERROR(IF(OR(M10="",$M$3="",D10=""),"",ROUNDUP(M10*$N$6%,0)),"")</f>
        <v>13</v>
      </c>
      <c r="O10" s="63">
        <f>IFERROR(IF(AND($M$3=""),"",IF(AND(M10=""),"",IF(AND(F10=""),"",IF(AND(VLOOKUP(F10,Mark,5,0)=""),"",IF(AND(VLOOKUP(F10,Mark,5,0)&gt;85),5,IF(AND(VLOOKUP(F10,Mark,5,0)&gt;75),4,IF(AND(VLOOKUP(F10,Mark,5,0)&gt;=65),3,0))))))),"")</f>
        <v>5</v>
      </c>
      <c r="P10" s="71">
        <f>IFERROR(IF(F10="","",IF(M10="","",IF(N10="","",SUM(N10:O10)))),"")</f>
        <v>18</v>
      </c>
      <c r="Q10" s="10"/>
    </row>
    <row r="11" spans="1:32" ht="21.95" customHeight="1">
      <c r="A11" s="7">
        <v>5</v>
      </c>
      <c r="B11" s="32">
        <f t="shared" si="0"/>
        <v>825</v>
      </c>
      <c r="C11" s="42">
        <f t="shared" si="1"/>
        <v>40519</v>
      </c>
      <c r="D11" s="8" t="str">
        <f t="shared" si="2"/>
        <v>BHARAT</v>
      </c>
      <c r="E11" s="8" t="str">
        <f t="shared" si="3"/>
        <v>DHARMA RAM</v>
      </c>
      <c r="F11" s="5">
        <f t="shared" si="4"/>
        <v>605</v>
      </c>
      <c r="G11" s="9" t="str">
        <f t="shared" si="5"/>
        <v/>
      </c>
      <c r="H11" s="62">
        <f>IF(AND(B11="",D11="",F11="",G11=""),"",IF($M$3='Data Entry'!$BJ$1,VLOOKUP(F11,Mark,6,0),IF($M$3='Data Entry'!$BJ$3,VLOOKUP(F11,Mark,11,0),IF($M$3='Data Entry'!$BJ$4,VLOOKUP(F11,Mark,16,0),""))))</f>
        <v>15</v>
      </c>
      <c r="I11" s="62">
        <f>IF(AND(B11="",D11="",F11="",G11=""),"",IF($M$3='Data Entry'!$BJ$1,VLOOKUP(F11,Mark,7,0),IF($M$3='Data Entry'!$BJ$3,VLOOKUP(F11,Mark,12,0),IF($M$3='Data Entry'!$BJ$4,VLOOKUP(F11,Mark,17,0),""))))</f>
        <v>12</v>
      </c>
      <c r="J11" s="62">
        <f>IF(AND(B11="",D11="",F11="",G11=""),"",IF($M$3='Data Entry'!$BJ$1,VLOOKUP(F11,Mark,8,0),IF($M$3='Data Entry'!$BJ$3,VLOOKUP(F11,Mark,13,0),IF($M$3='Data Entry'!$BJ$4,VLOOKUP(F11,Mark,18,0),""))))</f>
        <v>30</v>
      </c>
      <c r="K11" s="34">
        <f>IF(AND(B11="",D11="",F11="",G11=""),"",IF($M$3='Data Entry'!$BJ$1,VLOOKUP(F11,Mark,9,0),IF($M$3='Data Entry'!$BJ$3,VLOOKUP(F11,Mark,14,0),IF($M$3='Data Entry'!$BJ$4,VLOOKUP(F11,Mark,19,0),""))))</f>
        <v>8</v>
      </c>
      <c r="L11" s="35">
        <f>IF(AND(B11="",D11="",F11="",G11=""),"",IF($M$3='Data Entry'!$BJ$1,VLOOKUP(F11,Mark,10,0),IF($M$3='Data Entry'!$BJ$3,VLOOKUP(F11,Mark,15,0),IF($M$3='Data Entry'!$BJ$4,VLOOKUP(F11,Mark,20,0),""))))</f>
        <v>7</v>
      </c>
      <c r="M11" s="36">
        <f t="shared" si="6"/>
        <v>72</v>
      </c>
      <c r="N11" s="63">
        <f>IFERROR(IF(OR(M11="",$M$3="",D11=""),"",ROUNDUP(M11*$N$6%,0)),"")</f>
        <v>11</v>
      </c>
      <c r="O11" s="63">
        <f>IFERROR(IF(AND($M$3=""),"",IF(AND(M11=""),"",IF(AND(F11=""),"",IF(AND(VLOOKUP(F11,Mark,5,0)=""),"",IF(AND(VLOOKUP(F11,Mark,5,0)&gt;85),5,IF(AND(VLOOKUP(F11,Mark,5,0)&gt;75),4,IF(AND(VLOOKUP(F11,Mark,5,0)&gt;=65),3,0))))))),"")</f>
        <v>5</v>
      </c>
      <c r="P11" s="71">
        <f>IFERROR(IF(F11="","",IF(M11="","",IF(N11="","",SUM(N11:O11)))),"")</f>
        <v>16</v>
      </c>
      <c r="Q11" s="10"/>
    </row>
    <row r="12" spans="1:32" ht="21.95" customHeight="1">
      <c r="A12" s="7">
        <v>6</v>
      </c>
      <c r="B12" s="32">
        <f t="shared" si="0"/>
        <v>901</v>
      </c>
      <c r="C12" s="42">
        <f t="shared" si="1"/>
        <v>39775</v>
      </c>
      <c r="D12" s="8" t="str">
        <f t="shared" si="2"/>
        <v>DEEPAK</v>
      </c>
      <c r="E12" s="8" t="str">
        <f t="shared" si="3"/>
        <v>SURESH KUMAR</v>
      </c>
      <c r="F12" s="5">
        <f t="shared" si="4"/>
        <v>606</v>
      </c>
      <c r="G12" s="9" t="str">
        <f t="shared" si="5"/>
        <v/>
      </c>
      <c r="H12" s="62">
        <f>IF(AND(B12="",D12="",F12="",G12=""),"",IF($M$3='Data Entry'!$BJ$1,VLOOKUP(F12,Mark,6,0),IF($M$3='Data Entry'!$BJ$3,VLOOKUP(F12,Mark,11,0),IF($M$3='Data Entry'!$BJ$4,VLOOKUP(F12,Mark,16,0),""))))</f>
        <v>9</v>
      </c>
      <c r="I12" s="62">
        <f>IF(AND(B12="",D12="",F12="",G12=""),"",IF($M$3='Data Entry'!$BJ$1,VLOOKUP(F12,Mark,7,0),IF($M$3='Data Entry'!$BJ$3,VLOOKUP(F12,Mark,12,0),IF($M$3='Data Entry'!$BJ$4,VLOOKUP(F12,Mark,17,0),""))))</f>
        <v>5</v>
      </c>
      <c r="J12" s="62">
        <f>IF(AND(B12="",D12="",F12="",G12=""),"",IF($M$3='Data Entry'!$BJ$1,VLOOKUP(F12,Mark,8,0),IF($M$3='Data Entry'!$BJ$3,VLOOKUP(F12,Mark,13,0),IF($M$3='Data Entry'!$BJ$4,VLOOKUP(F12,Mark,18,0),""))))</f>
        <v>25</v>
      </c>
      <c r="K12" s="34">
        <f>IF(AND(B12="",D12="",F12="",G12=""),"",IF($M$3='Data Entry'!$BJ$1,VLOOKUP(F12,Mark,9,0),IF($M$3='Data Entry'!$BJ$3,VLOOKUP(F12,Mark,14,0),IF($M$3='Data Entry'!$BJ$4,VLOOKUP(F12,Mark,19,0),""))))</f>
        <v>8</v>
      </c>
      <c r="L12" s="35">
        <f>IF(AND(B12="",D12="",F12="",G12=""),"",IF($M$3='Data Entry'!$BJ$1,VLOOKUP(F12,Mark,10,0),IF($M$3='Data Entry'!$BJ$3,VLOOKUP(F12,Mark,15,0),IF($M$3='Data Entry'!$BJ$4,VLOOKUP(F12,Mark,20,0),""))))</f>
        <v>9</v>
      </c>
      <c r="M12" s="36">
        <f t="shared" si="6"/>
        <v>56</v>
      </c>
      <c r="N12" s="63">
        <f>IFERROR(IF(OR(M12="",$M$3="",D12=""),"",ROUNDUP(M12*$N$6%,0)),"")</f>
        <v>9</v>
      </c>
      <c r="O12" s="63">
        <f>IFERROR(IF(AND($M$3=""),"",IF(AND(M12=""),"",IF(AND(F12=""),"",IF(AND(VLOOKUP(F12,Mark,5,0)=""),"",IF(AND(VLOOKUP(F12,Mark,5,0)&gt;85),5,IF(AND(VLOOKUP(F12,Mark,5,0)&gt;75),4,IF(AND(VLOOKUP(F12,Mark,5,0)&gt;=65),3,0))))))),"")</f>
        <v>5</v>
      </c>
      <c r="P12" s="71">
        <f>IFERROR(IF(F12="","",IF(M12="","",IF(N12="","",SUM(N12:O12)))),"")</f>
        <v>14</v>
      </c>
      <c r="Q12" s="10"/>
    </row>
    <row r="13" spans="1:32" ht="21.95" customHeight="1">
      <c r="A13" s="7">
        <v>7</v>
      </c>
      <c r="B13" s="32">
        <f t="shared" si="0"/>
        <v>897</v>
      </c>
      <c r="C13" s="42">
        <f t="shared" si="1"/>
        <v>40609</v>
      </c>
      <c r="D13" s="8" t="str">
        <f t="shared" si="2"/>
        <v>DILSHAN TANWAR</v>
      </c>
      <c r="E13" s="8" t="str">
        <f t="shared" si="3"/>
        <v>MAHENDRA KUMAR</v>
      </c>
      <c r="F13" s="5">
        <f t="shared" si="4"/>
        <v>607</v>
      </c>
      <c r="G13" s="9" t="str">
        <f t="shared" si="5"/>
        <v/>
      </c>
      <c r="H13" s="62">
        <f>IF(AND(B13="",D13="",F13="",G13=""),"",IF($M$3='Data Entry'!$BJ$1,VLOOKUP(F13,Mark,6,0),IF($M$3='Data Entry'!$BJ$3,VLOOKUP(F13,Mark,11,0),IF($M$3='Data Entry'!$BJ$4,VLOOKUP(F13,Mark,16,0),""))))</f>
        <v>9</v>
      </c>
      <c r="I13" s="62">
        <f>IF(AND(B13="",D13="",F13="",G13=""),"",IF($M$3='Data Entry'!$BJ$1,VLOOKUP(F13,Mark,7,0),IF($M$3='Data Entry'!$BJ$3,VLOOKUP(F13,Mark,12,0),IF($M$3='Data Entry'!$BJ$4,VLOOKUP(F13,Mark,17,0),""))))</f>
        <v>6</v>
      </c>
      <c r="J13" s="62">
        <f>IF(AND(B13="",D13="",F13="",G13=""),"",IF($M$3='Data Entry'!$BJ$1,VLOOKUP(F13,Mark,8,0),IF($M$3='Data Entry'!$BJ$3,VLOOKUP(F13,Mark,13,0),IF($M$3='Data Entry'!$BJ$4,VLOOKUP(F13,Mark,18,0),""))))</f>
        <v>0</v>
      </c>
      <c r="K13" s="34">
        <f>IF(AND(B13="",D13="",F13="",G13=""),"",IF($M$3='Data Entry'!$BJ$1,VLOOKUP(F13,Mark,9,0),IF($M$3='Data Entry'!$BJ$3,VLOOKUP(F13,Mark,14,0),IF($M$3='Data Entry'!$BJ$4,VLOOKUP(F13,Mark,19,0),""))))</f>
        <v>0</v>
      </c>
      <c r="L13" s="35">
        <f>IF(AND(B13="",D13="",F13="",G13=""),"",IF($M$3='Data Entry'!$BJ$1,VLOOKUP(F13,Mark,10,0),IF($M$3='Data Entry'!$BJ$3,VLOOKUP(F13,Mark,15,0),IF($M$3='Data Entry'!$BJ$4,VLOOKUP(F13,Mark,20,0),""))))</f>
        <v>0</v>
      </c>
      <c r="M13" s="36">
        <f t="shared" si="6"/>
        <v>15</v>
      </c>
      <c r="N13" s="63">
        <f>IFERROR(IF(OR(M13="",$M$3="",D13=""),"",ROUNDUP(M13*$N$6%,0)),"")</f>
        <v>3</v>
      </c>
      <c r="O13" s="63" t="str">
        <f>IFERROR(IF(AND($M$3=""),"",IF(AND(M13=""),"",IF(AND(F13=""),"",IF(AND(VLOOKUP(F13,Mark,5,0)=""),"",IF(AND(VLOOKUP(F13,Mark,5,0)&gt;85),5,IF(AND(VLOOKUP(F13,Mark,5,0)&gt;75),4,IF(AND(VLOOKUP(F13,Mark,5,0)&gt;=65),3,0))))))),"")</f>
        <v/>
      </c>
      <c r="P13" s="71">
        <f>IFERROR(IF(F13="","",IF(M13="","",IF(N13="","",SUM(N13:O13)))),"")</f>
        <v>3</v>
      </c>
      <c r="Q13" s="10"/>
    </row>
    <row r="14" spans="1:32" ht="21.95" customHeight="1">
      <c r="A14" s="7">
        <v>8</v>
      </c>
      <c r="B14" s="32">
        <f t="shared" si="0"/>
        <v>900</v>
      </c>
      <c r="C14" s="42">
        <f t="shared" si="1"/>
        <v>40782</v>
      </c>
      <c r="D14" s="8" t="str">
        <f t="shared" si="2"/>
        <v>GARGI SINGH</v>
      </c>
      <c r="E14" s="8" t="str">
        <f t="shared" si="3"/>
        <v>NARAYAN SINGH</v>
      </c>
      <c r="F14" s="5">
        <f t="shared" si="4"/>
        <v>608</v>
      </c>
      <c r="G14" s="9" t="str">
        <f t="shared" si="5"/>
        <v/>
      </c>
      <c r="H14" s="62">
        <f>IF(AND(B14="",D14="",F14="",G14=""),"",IF($M$3='Data Entry'!$BJ$1,VLOOKUP(F14,Mark,6,0),IF($M$3='Data Entry'!$BJ$3,VLOOKUP(F14,Mark,11,0),IF($M$3='Data Entry'!$BJ$4,VLOOKUP(F14,Mark,16,0),""))))</f>
        <v>9</v>
      </c>
      <c r="I14" s="62">
        <f>IF(AND(B14="",D14="",F14="",G14=""),"",IF($M$3='Data Entry'!$BJ$1,VLOOKUP(F14,Mark,7,0),IF($M$3='Data Entry'!$BJ$3,VLOOKUP(F14,Mark,12,0),IF($M$3='Data Entry'!$BJ$4,VLOOKUP(F14,Mark,17,0),""))))</f>
        <v>7</v>
      </c>
      <c r="J14" s="62">
        <f>IF(AND(B14="",D14="",F14="",G14=""),"",IF($M$3='Data Entry'!$BJ$1,VLOOKUP(F14,Mark,8,0),IF($M$3='Data Entry'!$BJ$3,VLOOKUP(F14,Mark,13,0),IF($M$3='Data Entry'!$BJ$4,VLOOKUP(F14,Mark,18,0),""))))</f>
        <v>0</v>
      </c>
      <c r="K14" s="34">
        <f>IF(AND(B14="",D14="",F14="",G14=""),"",IF($M$3='Data Entry'!$BJ$1,VLOOKUP(F14,Mark,9,0),IF($M$3='Data Entry'!$BJ$3,VLOOKUP(F14,Mark,14,0),IF($M$3='Data Entry'!$BJ$4,VLOOKUP(F14,Mark,19,0),""))))</f>
        <v>0</v>
      </c>
      <c r="L14" s="35">
        <f>IF(AND(B14="",D14="",F14="",G14=""),"",IF($M$3='Data Entry'!$BJ$1,VLOOKUP(F14,Mark,10,0),IF($M$3='Data Entry'!$BJ$3,VLOOKUP(F14,Mark,15,0),IF($M$3='Data Entry'!$BJ$4,VLOOKUP(F14,Mark,20,0),""))))</f>
        <v>0</v>
      </c>
      <c r="M14" s="36">
        <f t="shared" si="6"/>
        <v>16</v>
      </c>
      <c r="N14" s="63">
        <f>IFERROR(IF(OR(M14="",$M$3="",D14=""),"",ROUNDUP(M14*$N$6%,0)),"")</f>
        <v>3</v>
      </c>
      <c r="O14" s="63" t="str">
        <f>IFERROR(IF(AND($M$3=""),"",IF(AND(M14=""),"",IF(AND(F14=""),"",IF(AND(VLOOKUP(F14,Mark,5,0)=""),"",IF(AND(VLOOKUP(F14,Mark,5,0)&gt;85),5,IF(AND(VLOOKUP(F14,Mark,5,0)&gt;75),4,IF(AND(VLOOKUP(F14,Mark,5,0)&gt;=65),3,0))))))),"")</f>
        <v/>
      </c>
      <c r="P14" s="71">
        <f>IFERROR(IF(F14="","",IF(M14="","",IF(N14="","",SUM(N14:O14)))),"")</f>
        <v>3</v>
      </c>
      <c r="Q14" s="10"/>
    </row>
    <row r="15" spans="1:32" ht="21.95" customHeight="1">
      <c r="A15" s="7">
        <v>9</v>
      </c>
      <c r="B15" s="32">
        <f t="shared" si="0"/>
        <v>541</v>
      </c>
      <c r="C15" s="42">
        <f t="shared" si="1"/>
        <v>40371</v>
      </c>
      <c r="D15" s="8" t="str">
        <f t="shared" si="2"/>
        <v>JAVED KHAN</v>
      </c>
      <c r="E15" s="8" t="str">
        <f t="shared" si="3"/>
        <v>BABU KHAN</v>
      </c>
      <c r="F15" s="5">
        <f t="shared" si="4"/>
        <v>609</v>
      </c>
      <c r="G15" s="9" t="str">
        <f t="shared" si="5"/>
        <v/>
      </c>
      <c r="H15" s="62">
        <f>IF(AND(B15="",D15="",F15="",G15=""),"",IF($M$3='Data Entry'!$BJ$1,VLOOKUP(F15,Mark,6,0),IF($M$3='Data Entry'!$BJ$3,VLOOKUP(F15,Mark,11,0),IF($M$3='Data Entry'!$BJ$4,VLOOKUP(F15,Mark,16,0),""))))</f>
        <v>9</v>
      </c>
      <c r="I15" s="62">
        <f>IF(AND(B15="",D15="",F15="",G15=""),"",IF($M$3='Data Entry'!$BJ$1,VLOOKUP(F15,Mark,7,0),IF($M$3='Data Entry'!$BJ$3,VLOOKUP(F15,Mark,12,0),IF($M$3='Data Entry'!$BJ$4,VLOOKUP(F15,Mark,17,0),""))))</f>
        <v>8</v>
      </c>
      <c r="J15" s="62">
        <f>IF(AND(B15="",D15="",F15="",G15=""),"",IF($M$3='Data Entry'!$BJ$1,VLOOKUP(F15,Mark,8,0),IF($M$3='Data Entry'!$BJ$3,VLOOKUP(F15,Mark,13,0),IF($M$3='Data Entry'!$BJ$4,VLOOKUP(F15,Mark,18,0),""))))</f>
        <v>0</v>
      </c>
      <c r="K15" s="34">
        <f>IF(AND(B15="",D15="",F15="",G15=""),"",IF($M$3='Data Entry'!$BJ$1,VLOOKUP(F15,Mark,9,0),IF($M$3='Data Entry'!$BJ$3,VLOOKUP(F15,Mark,14,0),IF($M$3='Data Entry'!$BJ$4,VLOOKUP(F15,Mark,19,0),""))))</f>
        <v>0</v>
      </c>
      <c r="L15" s="35">
        <f>IF(AND(B15="",D15="",F15="",G15=""),"",IF($M$3='Data Entry'!$BJ$1,VLOOKUP(F15,Mark,10,0),IF($M$3='Data Entry'!$BJ$3,VLOOKUP(F15,Mark,15,0),IF($M$3='Data Entry'!$BJ$4,VLOOKUP(F15,Mark,20,0),""))))</f>
        <v>0</v>
      </c>
      <c r="M15" s="36">
        <f t="shared" si="6"/>
        <v>17</v>
      </c>
      <c r="N15" s="63">
        <f>IFERROR(IF(OR(M15="",$M$3="",D15=""),"",ROUNDUP(M15*$N$6%,0)),"")</f>
        <v>3</v>
      </c>
      <c r="O15" s="63" t="str">
        <f>IFERROR(IF(AND($M$3=""),"",IF(AND(M15=""),"",IF(AND(F15=""),"",IF(AND(VLOOKUP(F15,Mark,5,0)=""),"",IF(AND(VLOOKUP(F15,Mark,5,0)&gt;85),5,IF(AND(VLOOKUP(F15,Mark,5,0)&gt;75),4,IF(AND(VLOOKUP(F15,Mark,5,0)&gt;=65),3,0))))))),"")</f>
        <v/>
      </c>
      <c r="P15" s="71">
        <f>IFERROR(IF(F15="","",IF(M15="","",IF(N15="","",SUM(N15:O15)))),"")</f>
        <v>3</v>
      </c>
      <c r="Q15" s="10"/>
    </row>
    <row r="16" spans="1:32" ht="21.95" customHeight="1">
      <c r="A16" s="7">
        <v>10</v>
      </c>
      <c r="B16" s="32">
        <f t="shared" si="0"/>
        <v>830</v>
      </c>
      <c r="C16" s="42">
        <f t="shared" si="1"/>
        <v>40876</v>
      </c>
      <c r="D16" s="8" t="str">
        <f t="shared" si="2"/>
        <v>JEEVIKA CHOUDHARY</v>
      </c>
      <c r="E16" s="8" t="str">
        <f t="shared" si="3"/>
        <v>AMARDEEP RATHI</v>
      </c>
      <c r="F16" s="5">
        <f t="shared" si="4"/>
        <v>610</v>
      </c>
      <c r="G16" s="9" t="str">
        <f t="shared" si="5"/>
        <v/>
      </c>
      <c r="H16" s="62" t="str">
        <f>IF(AND(B16="",D16="",F16="",G16=""),"",IF($M$3='Data Entry'!$BJ$1,VLOOKUP(F16,Mark,6,0),IF($M$3='Data Entry'!$BJ$3,VLOOKUP(F16,Mark,11,0),IF($M$3='Data Entry'!$BJ$4,VLOOKUP(F16,Mark,16,0),""))))</f>
        <v>AB</v>
      </c>
      <c r="I16" s="62">
        <f>IF(AND(B16="",D16="",F16="",G16=""),"",IF($M$3='Data Entry'!$BJ$1,VLOOKUP(F16,Mark,7,0),IF($M$3='Data Entry'!$BJ$3,VLOOKUP(F16,Mark,12,0),IF($M$3='Data Entry'!$BJ$4,VLOOKUP(F16,Mark,17,0),""))))</f>
        <v>3</v>
      </c>
      <c r="J16" s="62">
        <f>IF(AND(B16="",D16="",F16="",G16=""),"",IF($M$3='Data Entry'!$BJ$1,VLOOKUP(F16,Mark,8,0),IF($M$3='Data Entry'!$BJ$3,VLOOKUP(F16,Mark,13,0),IF($M$3='Data Entry'!$BJ$4,VLOOKUP(F16,Mark,18,0),""))))</f>
        <v>0</v>
      </c>
      <c r="K16" s="34">
        <f>IF(AND(B16="",D16="",F16="",G16=""),"",IF($M$3='Data Entry'!$BJ$1,VLOOKUP(F16,Mark,9,0),IF($M$3='Data Entry'!$BJ$3,VLOOKUP(F16,Mark,14,0),IF($M$3='Data Entry'!$BJ$4,VLOOKUP(F16,Mark,19,0),""))))</f>
        <v>0</v>
      </c>
      <c r="L16" s="35">
        <f>IF(AND(B16="",D16="",F16="",G16=""),"",IF($M$3='Data Entry'!$BJ$1,VLOOKUP(F16,Mark,10,0),IF($M$3='Data Entry'!$BJ$3,VLOOKUP(F16,Mark,15,0),IF($M$3='Data Entry'!$BJ$4,VLOOKUP(F16,Mark,20,0),""))))</f>
        <v>0</v>
      </c>
      <c r="M16" s="36">
        <f t="shared" si="6"/>
        <v>3</v>
      </c>
      <c r="N16" s="63">
        <f>IFERROR(IF(OR(M16="",$M$3="",D16=""),"",ROUNDUP(M16*$N$6%,0)),"")</f>
        <v>1</v>
      </c>
      <c r="O16" s="63" t="str">
        <f>IFERROR(IF(AND($M$3=""),"",IF(AND(M16=""),"",IF(AND(F16=""),"",IF(AND(VLOOKUP(F16,Mark,5,0)=""),"",IF(AND(VLOOKUP(F16,Mark,5,0)&gt;85),5,IF(AND(VLOOKUP(F16,Mark,5,0)&gt;75),4,IF(AND(VLOOKUP(F16,Mark,5,0)&gt;=65),3,0))))))),"")</f>
        <v/>
      </c>
      <c r="P16" s="71">
        <f>IFERROR(IF(F16="","",IF(M16="","",IF(N16="","",SUM(N16:O16)))),"")</f>
        <v>1</v>
      </c>
      <c r="Q16" s="10"/>
    </row>
    <row r="17" spans="1:17" ht="21.95" customHeight="1">
      <c r="A17" s="7">
        <v>11</v>
      </c>
      <c r="B17" s="32">
        <f t="shared" si="0"/>
        <v>822</v>
      </c>
      <c r="C17" s="42">
        <f t="shared" si="1"/>
        <v>40179</v>
      </c>
      <c r="D17" s="8" t="str">
        <f t="shared" si="2"/>
        <v>JITENDRA</v>
      </c>
      <c r="E17" s="8" t="str">
        <f t="shared" si="3"/>
        <v>OMPRAKASH</v>
      </c>
      <c r="F17" s="5">
        <f t="shared" si="4"/>
        <v>611</v>
      </c>
      <c r="G17" s="9" t="str">
        <f t="shared" si="5"/>
        <v/>
      </c>
      <c r="H17" s="62">
        <f>IF(AND(B17="",D17="",F17="",G17=""),"",IF($M$3='Data Entry'!$BJ$1,VLOOKUP(F17,Mark,6,0),IF($M$3='Data Entry'!$BJ$3,VLOOKUP(F17,Mark,11,0),IF($M$3='Data Entry'!$BJ$4,VLOOKUP(F17,Mark,16,0),""))))</f>
        <v>9</v>
      </c>
      <c r="I17" s="62">
        <f>IF(AND(B17="",D17="",F17="",G17=""),"",IF($M$3='Data Entry'!$BJ$1,VLOOKUP(F17,Mark,7,0),IF($M$3='Data Entry'!$BJ$3,VLOOKUP(F17,Mark,12,0),IF($M$3='Data Entry'!$BJ$4,VLOOKUP(F17,Mark,17,0),""))))</f>
        <v>9</v>
      </c>
      <c r="J17" s="62">
        <f>IF(AND(B17="",D17="",F17="",G17=""),"",IF($M$3='Data Entry'!$BJ$1,VLOOKUP(F17,Mark,8,0),IF($M$3='Data Entry'!$BJ$3,VLOOKUP(F17,Mark,13,0),IF($M$3='Data Entry'!$BJ$4,VLOOKUP(F17,Mark,18,0),""))))</f>
        <v>0</v>
      </c>
      <c r="K17" s="34">
        <f>IF(AND(B17="",D17="",F17="",G17=""),"",IF($M$3='Data Entry'!$BJ$1,VLOOKUP(F17,Mark,9,0),IF($M$3='Data Entry'!$BJ$3,VLOOKUP(F17,Mark,14,0),IF($M$3='Data Entry'!$BJ$4,VLOOKUP(F17,Mark,19,0),""))))</f>
        <v>0</v>
      </c>
      <c r="L17" s="35">
        <f>IF(AND(B17="",D17="",F17="",G17=""),"",IF($M$3='Data Entry'!$BJ$1,VLOOKUP(F17,Mark,10,0),IF($M$3='Data Entry'!$BJ$3,VLOOKUP(F17,Mark,15,0),IF($M$3='Data Entry'!$BJ$4,VLOOKUP(F17,Mark,20,0),""))))</f>
        <v>0</v>
      </c>
      <c r="M17" s="36">
        <f t="shared" si="6"/>
        <v>18</v>
      </c>
      <c r="N17" s="63">
        <f>IFERROR(IF(OR(M17="",$M$3="",D17=""),"",ROUNDUP(M17*$N$6%,0)),"")</f>
        <v>3</v>
      </c>
      <c r="O17" s="63" t="str">
        <f>IFERROR(IF(AND($M$3=""),"",IF(AND(M17=""),"",IF(AND(F17=""),"",IF(AND(VLOOKUP(F17,Mark,5,0)=""),"",IF(AND(VLOOKUP(F17,Mark,5,0)&gt;85),5,IF(AND(VLOOKUP(F17,Mark,5,0)&gt;75),4,IF(AND(VLOOKUP(F17,Mark,5,0)&gt;=65),3,0))))))),"")</f>
        <v/>
      </c>
      <c r="P17" s="71">
        <f>IFERROR(IF(F17="","",IF(M17="","",IF(N17="","",SUM(N17:O17)))),"")</f>
        <v>3</v>
      </c>
      <c r="Q17" s="10"/>
    </row>
    <row r="18" spans="1:17" ht="21.95" customHeight="1">
      <c r="A18" s="7">
        <v>12</v>
      </c>
      <c r="B18" s="32">
        <f t="shared" si="0"/>
        <v>829</v>
      </c>
      <c r="C18" s="42">
        <f t="shared" si="1"/>
        <v>40131</v>
      </c>
      <c r="D18" s="8" t="str">
        <f t="shared" si="2"/>
        <v>KAISHAV</v>
      </c>
      <c r="E18" s="8" t="str">
        <f t="shared" si="3"/>
        <v>DHARMA RAM</v>
      </c>
      <c r="F18" s="5">
        <f t="shared" si="4"/>
        <v>612</v>
      </c>
      <c r="G18" s="9" t="str">
        <f t="shared" si="5"/>
        <v/>
      </c>
      <c r="H18" s="62">
        <f>IF(AND(B18="",D18="",F18="",G18=""),"",IF($M$3='Data Entry'!$BJ$1,VLOOKUP(F18,Mark,6,0),IF($M$3='Data Entry'!$BJ$3,VLOOKUP(F18,Mark,11,0),IF($M$3='Data Entry'!$BJ$4,VLOOKUP(F18,Mark,16,0),""))))</f>
        <v>9</v>
      </c>
      <c r="I18" s="62">
        <f>IF(AND(B18="",D18="",F18="",G18=""),"",IF($M$3='Data Entry'!$BJ$1,VLOOKUP(F18,Mark,7,0),IF($M$3='Data Entry'!$BJ$3,VLOOKUP(F18,Mark,12,0),IF($M$3='Data Entry'!$BJ$4,VLOOKUP(F18,Mark,17,0),""))))</f>
        <v>9</v>
      </c>
      <c r="J18" s="62">
        <f>IF(AND(B18="",D18="",F18="",G18=""),"",IF($M$3='Data Entry'!$BJ$1,VLOOKUP(F18,Mark,8,0),IF($M$3='Data Entry'!$BJ$3,VLOOKUP(F18,Mark,13,0),IF($M$3='Data Entry'!$BJ$4,VLOOKUP(F18,Mark,18,0),""))))</f>
        <v>0</v>
      </c>
      <c r="K18" s="34">
        <f>IF(AND(B18="",D18="",F18="",G18=""),"",IF($M$3='Data Entry'!$BJ$1,VLOOKUP(F18,Mark,9,0),IF($M$3='Data Entry'!$BJ$3,VLOOKUP(F18,Mark,14,0),IF($M$3='Data Entry'!$BJ$4,VLOOKUP(F18,Mark,19,0),""))))</f>
        <v>0</v>
      </c>
      <c r="L18" s="35">
        <f>IF(AND(B18="",D18="",F18="",G18=""),"",IF($M$3='Data Entry'!$BJ$1,VLOOKUP(F18,Mark,10,0),IF($M$3='Data Entry'!$BJ$3,VLOOKUP(F18,Mark,15,0),IF($M$3='Data Entry'!$BJ$4,VLOOKUP(F18,Mark,20,0),""))))</f>
        <v>0</v>
      </c>
      <c r="M18" s="36">
        <f t="shared" si="6"/>
        <v>18</v>
      </c>
      <c r="N18" s="63">
        <f>IFERROR(IF(OR(M18="",$M$3="",D18=""),"",ROUNDUP(M18*$N$6%,0)),"")</f>
        <v>3</v>
      </c>
      <c r="O18" s="63" t="str">
        <f>IFERROR(IF(AND($M$3=""),"",IF(AND(M18=""),"",IF(AND(F18=""),"",IF(AND(VLOOKUP(F18,Mark,5,0)=""),"",IF(AND(VLOOKUP(F18,Mark,5,0)&gt;85),5,IF(AND(VLOOKUP(F18,Mark,5,0)&gt;75),4,IF(AND(VLOOKUP(F18,Mark,5,0)&gt;=65),3,0))))))),"")</f>
        <v/>
      </c>
      <c r="P18" s="71">
        <f>IFERROR(IF(F18="","",IF(M18="","",IF(N18="","",SUM(N18:O18)))),"")</f>
        <v>3</v>
      </c>
      <c r="Q18" s="10"/>
    </row>
    <row r="19" spans="1:17" ht="21.95" customHeight="1">
      <c r="A19" s="7">
        <v>13</v>
      </c>
      <c r="B19" s="32">
        <f t="shared" si="0"/>
        <v>817</v>
      </c>
      <c r="C19" s="42">
        <f t="shared" si="1"/>
        <v>40827</v>
      </c>
      <c r="D19" s="8" t="str">
        <f t="shared" si="2"/>
        <v>KARTIK SINGH KHICHI</v>
      </c>
      <c r="E19" s="8" t="str">
        <f t="shared" si="3"/>
        <v>RAJU SINGH</v>
      </c>
      <c r="F19" s="5">
        <f t="shared" si="4"/>
        <v>613</v>
      </c>
      <c r="G19" s="9" t="str">
        <f t="shared" si="5"/>
        <v/>
      </c>
      <c r="H19" s="62">
        <f>IF(AND(B19="",D19="",F19="",G19=""),"",IF($M$3='Data Entry'!$BJ$1,VLOOKUP(F19,Mark,6,0),IF($M$3='Data Entry'!$BJ$3,VLOOKUP(F19,Mark,11,0),IF($M$3='Data Entry'!$BJ$4,VLOOKUP(F19,Mark,16,0),""))))</f>
        <v>5</v>
      </c>
      <c r="I19" s="62">
        <f>IF(AND(B19="",D19="",F19="",G19=""),"",IF($M$3='Data Entry'!$BJ$1,VLOOKUP(F19,Mark,7,0),IF($M$3='Data Entry'!$BJ$3,VLOOKUP(F19,Mark,12,0),IF($M$3='Data Entry'!$BJ$4,VLOOKUP(F19,Mark,17,0),""))))</f>
        <v>6</v>
      </c>
      <c r="J19" s="62">
        <f>IF(AND(B19="",D19="",F19="",G19=""),"",IF($M$3='Data Entry'!$BJ$1,VLOOKUP(F19,Mark,8,0),IF($M$3='Data Entry'!$BJ$3,VLOOKUP(F19,Mark,13,0),IF($M$3='Data Entry'!$BJ$4,VLOOKUP(F19,Mark,18,0),""))))</f>
        <v>0</v>
      </c>
      <c r="K19" s="34">
        <f>IF(AND(B19="",D19="",F19="",G19=""),"",IF($M$3='Data Entry'!$BJ$1,VLOOKUP(F19,Mark,9,0),IF($M$3='Data Entry'!$BJ$3,VLOOKUP(F19,Mark,14,0),IF($M$3='Data Entry'!$BJ$4,VLOOKUP(F19,Mark,19,0),""))))</f>
        <v>0</v>
      </c>
      <c r="L19" s="35">
        <f>IF(AND(B19="",D19="",F19="",G19=""),"",IF($M$3='Data Entry'!$BJ$1,VLOOKUP(F19,Mark,10,0),IF($M$3='Data Entry'!$BJ$3,VLOOKUP(F19,Mark,15,0),IF($M$3='Data Entry'!$BJ$4,VLOOKUP(F19,Mark,20,0),""))))</f>
        <v>0</v>
      </c>
      <c r="M19" s="36">
        <f t="shared" si="6"/>
        <v>11</v>
      </c>
      <c r="N19" s="63">
        <f>IFERROR(IF(OR(M19="",$M$3="",D19=""),"",ROUNDUP(M19*$N$6%,0)),"")</f>
        <v>2</v>
      </c>
      <c r="O19" s="63" t="str">
        <f>IFERROR(IF(AND($M$3=""),"",IF(AND(M19=""),"",IF(AND(F19=""),"",IF(AND(VLOOKUP(F19,Mark,5,0)=""),"",IF(AND(VLOOKUP(F19,Mark,5,0)&gt;85),5,IF(AND(VLOOKUP(F19,Mark,5,0)&gt;75),4,IF(AND(VLOOKUP(F19,Mark,5,0)&gt;=65),3,0))))))),"")</f>
        <v/>
      </c>
      <c r="P19" s="71">
        <f>IFERROR(IF(F19="","",IF(M19="","",IF(N19="","",SUM(N19:O19)))),"")</f>
        <v>2</v>
      </c>
      <c r="Q19" s="10"/>
    </row>
    <row r="20" spans="1:17" ht="21.95" customHeight="1">
      <c r="A20" s="7">
        <v>14</v>
      </c>
      <c r="B20" s="32">
        <f t="shared" si="0"/>
        <v>824</v>
      </c>
      <c r="C20" s="42">
        <f t="shared" si="1"/>
        <v>40522</v>
      </c>
      <c r="D20" s="8" t="str">
        <f t="shared" si="2"/>
        <v>KHUSAVARDHAN SINGH RAJPUROHIT</v>
      </c>
      <c r="E20" s="8" t="str">
        <f t="shared" si="3"/>
        <v>SURENDRA SINGH RAJPUROHIT</v>
      </c>
      <c r="F20" s="5">
        <f t="shared" si="4"/>
        <v>614</v>
      </c>
      <c r="G20" s="9" t="str">
        <f t="shared" si="5"/>
        <v/>
      </c>
      <c r="H20" s="62">
        <f>IF(AND(B20="",D20="",F20="",G20=""),"",IF($M$3='Data Entry'!$BJ$1,VLOOKUP(F20,Mark,6,0),IF($M$3='Data Entry'!$BJ$3,VLOOKUP(F20,Mark,11,0),IF($M$3='Data Entry'!$BJ$4,VLOOKUP(F20,Mark,16,0),""))))</f>
        <v>9</v>
      </c>
      <c r="I20" s="62">
        <f>IF(AND(B20="",D20="",F20="",G20=""),"",IF($M$3='Data Entry'!$BJ$1,VLOOKUP(F20,Mark,7,0),IF($M$3='Data Entry'!$BJ$3,VLOOKUP(F20,Mark,12,0),IF($M$3='Data Entry'!$BJ$4,VLOOKUP(F20,Mark,17,0),""))))</f>
        <v>9</v>
      </c>
      <c r="J20" s="62">
        <f>IF(AND(B20="",D20="",F20="",G20=""),"",IF($M$3='Data Entry'!$BJ$1,VLOOKUP(F20,Mark,8,0),IF($M$3='Data Entry'!$BJ$3,VLOOKUP(F20,Mark,13,0),IF($M$3='Data Entry'!$BJ$4,VLOOKUP(F20,Mark,18,0),""))))</f>
        <v>0</v>
      </c>
      <c r="K20" s="34">
        <f>IF(AND(B20="",D20="",F20="",G20=""),"",IF($M$3='Data Entry'!$BJ$1,VLOOKUP(F20,Mark,9,0),IF($M$3='Data Entry'!$BJ$3,VLOOKUP(F20,Mark,14,0),IF($M$3='Data Entry'!$BJ$4,VLOOKUP(F20,Mark,19,0),""))))</f>
        <v>0</v>
      </c>
      <c r="L20" s="35">
        <f>IF(AND(B20="",D20="",F20="",G20=""),"",IF($M$3='Data Entry'!$BJ$1,VLOOKUP(F20,Mark,10,0),IF($M$3='Data Entry'!$BJ$3,VLOOKUP(F20,Mark,15,0),IF($M$3='Data Entry'!$BJ$4,VLOOKUP(F20,Mark,20,0),""))))</f>
        <v>0</v>
      </c>
      <c r="M20" s="36">
        <f t="shared" si="6"/>
        <v>18</v>
      </c>
      <c r="N20" s="63">
        <f>IFERROR(IF(OR(M20="",$M$3="",D20=""),"",ROUNDUP(M20*$N$6%,0)),"")</f>
        <v>3</v>
      </c>
      <c r="O20" s="63" t="str">
        <f>IFERROR(IF(AND($M$3=""),"",IF(AND(M20=""),"",IF(AND(F20=""),"",IF(AND(VLOOKUP(F20,Mark,5,0)=""),"",IF(AND(VLOOKUP(F20,Mark,5,0)&gt;85),5,IF(AND(VLOOKUP(F20,Mark,5,0)&gt;75),4,IF(AND(VLOOKUP(F20,Mark,5,0)&gt;=65),3,0))))))),"")</f>
        <v/>
      </c>
      <c r="P20" s="71">
        <f>IFERROR(IF(F20="","",IF(M20="","",IF(N20="","",SUM(N20:O20)))),"")</f>
        <v>3</v>
      </c>
      <c r="Q20" s="10"/>
    </row>
    <row r="21" spans="1:17" ht="21.95" customHeight="1">
      <c r="A21" s="7">
        <v>15</v>
      </c>
      <c r="B21" s="32">
        <f t="shared" si="0"/>
        <v>823</v>
      </c>
      <c r="C21" s="42">
        <f t="shared" si="1"/>
        <v>40136</v>
      </c>
      <c r="D21" s="8" t="str">
        <f t="shared" si="2"/>
        <v>KHUSHI DAGDI</v>
      </c>
      <c r="E21" s="8" t="str">
        <f t="shared" si="3"/>
        <v>RAJURAM DAGDI</v>
      </c>
      <c r="F21" s="5">
        <f t="shared" si="4"/>
        <v>615</v>
      </c>
      <c r="G21" s="9">
        <f t="shared" si="5"/>
        <v>11225544</v>
      </c>
      <c r="H21" s="62">
        <f>IF(AND(B21="",D21="",F21="",G21=""),"",IF($M$3='Data Entry'!$BJ$1,VLOOKUP(F21,Mark,6,0),IF($M$3='Data Entry'!$BJ$3,VLOOKUP(F21,Mark,11,0),IF($M$3='Data Entry'!$BJ$4,VLOOKUP(F21,Mark,16,0),""))))</f>
        <v>9</v>
      </c>
      <c r="I21" s="62">
        <f>IF(AND(B21="",D21="",F21="",G21=""),"",IF($M$3='Data Entry'!$BJ$1,VLOOKUP(F21,Mark,7,0),IF($M$3='Data Entry'!$BJ$3,VLOOKUP(F21,Mark,12,0),IF($M$3='Data Entry'!$BJ$4,VLOOKUP(F21,Mark,17,0),""))))</f>
        <v>9</v>
      </c>
      <c r="J21" s="62">
        <f>IF(AND(B21="",D21="",F21="",G21=""),"",IF($M$3='Data Entry'!$BJ$1,VLOOKUP(F21,Mark,8,0),IF($M$3='Data Entry'!$BJ$3,VLOOKUP(F21,Mark,13,0),IF($M$3='Data Entry'!$BJ$4,VLOOKUP(F21,Mark,18,0),""))))</f>
        <v>0</v>
      </c>
      <c r="K21" s="34">
        <f>IF(AND(B21="",D21="",F21="",G21=""),"",IF($M$3='Data Entry'!$BJ$1,VLOOKUP(F21,Mark,9,0),IF($M$3='Data Entry'!$BJ$3,VLOOKUP(F21,Mark,14,0),IF($M$3='Data Entry'!$BJ$4,VLOOKUP(F21,Mark,19,0),""))))</f>
        <v>0</v>
      </c>
      <c r="L21" s="35">
        <f>IF(AND(B21="",D21="",F21="",G21=""),"",IF($M$3='Data Entry'!$BJ$1,VLOOKUP(F21,Mark,10,0),IF($M$3='Data Entry'!$BJ$3,VLOOKUP(F21,Mark,15,0),IF($M$3='Data Entry'!$BJ$4,VLOOKUP(F21,Mark,20,0),""))))</f>
        <v>0</v>
      </c>
      <c r="M21" s="36">
        <f t="shared" si="6"/>
        <v>18</v>
      </c>
      <c r="N21" s="63">
        <f>IFERROR(IF(OR(M21="",$M$3="",D21=""),"",ROUNDUP(M21*$N$6%,0)),"")</f>
        <v>3</v>
      </c>
      <c r="O21" s="63" t="str">
        <f>IFERROR(IF(AND($M$3=""),"",IF(AND(M21=""),"",IF(AND(F21=""),"",IF(AND(VLOOKUP(F21,Mark,5,0)=""),"",IF(AND(VLOOKUP(F21,Mark,5,0)&gt;85),5,IF(AND(VLOOKUP(F21,Mark,5,0)&gt;75),4,IF(AND(VLOOKUP(F21,Mark,5,0)&gt;=65),3,0))))))),"")</f>
        <v/>
      </c>
      <c r="P21" s="71">
        <f>IFERROR(IF(F21="","",IF(M21="","",IF(N21="","",SUM(N21:O21)))),"")</f>
        <v>3</v>
      </c>
      <c r="Q21" s="10"/>
    </row>
    <row r="22" spans="1:17" ht="21.95" customHeight="1">
      <c r="A22" s="7">
        <v>16</v>
      </c>
      <c r="B22" s="32">
        <f t="shared" si="0"/>
        <v>587</v>
      </c>
      <c r="C22" s="42">
        <f t="shared" si="1"/>
        <v>40541</v>
      </c>
      <c r="D22" s="8" t="str">
        <f t="shared" si="2"/>
        <v>KOMAL NAYAK</v>
      </c>
      <c r="E22" s="8" t="str">
        <f t="shared" si="3"/>
        <v>PRAHLAD NAYAK</v>
      </c>
      <c r="F22" s="5">
        <f t="shared" si="4"/>
        <v>616</v>
      </c>
      <c r="G22" s="9">
        <f t="shared" si="5"/>
        <v>11225545</v>
      </c>
      <c r="H22" s="62">
        <f>IF(AND(B22="",D22="",F22="",G22=""),"",IF($M$3='Data Entry'!$BJ$1,VLOOKUP(F22,Mark,6,0),IF($M$3='Data Entry'!$BJ$3,VLOOKUP(F22,Mark,11,0),IF($M$3='Data Entry'!$BJ$4,VLOOKUP(F22,Mark,16,0),""))))</f>
        <v>9</v>
      </c>
      <c r="I22" s="62">
        <f>IF(AND(B22="",D22="",F22="",G22=""),"",IF($M$3='Data Entry'!$BJ$1,VLOOKUP(F22,Mark,7,0),IF($M$3='Data Entry'!$BJ$3,VLOOKUP(F22,Mark,12,0),IF($M$3='Data Entry'!$BJ$4,VLOOKUP(F22,Mark,17,0),""))))</f>
        <v>9</v>
      </c>
      <c r="J22" s="62">
        <f>IF(AND(B22="",D22="",F22="",G22=""),"",IF($M$3='Data Entry'!$BJ$1,VLOOKUP(F22,Mark,8,0),IF($M$3='Data Entry'!$BJ$3,VLOOKUP(F22,Mark,13,0),IF($M$3='Data Entry'!$BJ$4,VLOOKUP(F22,Mark,18,0),""))))</f>
        <v>0</v>
      </c>
      <c r="K22" s="34">
        <f>IF(AND(B22="",D22="",F22="",G22=""),"",IF($M$3='Data Entry'!$BJ$1,VLOOKUP(F22,Mark,9,0),IF($M$3='Data Entry'!$BJ$3,VLOOKUP(F22,Mark,14,0),IF($M$3='Data Entry'!$BJ$4,VLOOKUP(F22,Mark,19,0),""))))</f>
        <v>0</v>
      </c>
      <c r="L22" s="35">
        <f>IF(AND(B22="",D22="",F22="",G22=""),"",IF($M$3='Data Entry'!$BJ$1,VLOOKUP(F22,Mark,10,0),IF($M$3='Data Entry'!$BJ$3,VLOOKUP(F22,Mark,15,0),IF($M$3='Data Entry'!$BJ$4,VLOOKUP(F22,Mark,20,0),""))))</f>
        <v>0</v>
      </c>
      <c r="M22" s="36">
        <f t="shared" si="6"/>
        <v>18</v>
      </c>
      <c r="N22" s="63">
        <f>IFERROR(IF(OR(M22="",$M$3="",D22=""),"",ROUNDUP(M22*$N$6%,0)),"")</f>
        <v>3</v>
      </c>
      <c r="O22" s="63" t="str">
        <f>IFERROR(IF(AND($M$3=""),"",IF(AND(M22=""),"",IF(AND(F22=""),"",IF(AND(VLOOKUP(F22,Mark,5,0)=""),"",IF(AND(VLOOKUP(F22,Mark,5,0)&gt;85),5,IF(AND(VLOOKUP(F22,Mark,5,0)&gt;75),4,IF(AND(VLOOKUP(F22,Mark,5,0)&gt;=65),3,0))))))),"")</f>
        <v/>
      </c>
      <c r="P22" s="71">
        <f>IFERROR(IF(F22="","",IF(M22="","",IF(N22="","",SUM(N22:O22)))),"")</f>
        <v>3</v>
      </c>
      <c r="Q22" s="10"/>
    </row>
    <row r="23" spans="1:17" ht="21.95" customHeight="1">
      <c r="A23" s="7">
        <v>17</v>
      </c>
      <c r="B23" s="32">
        <f t="shared" si="0"/>
        <v>710</v>
      </c>
      <c r="C23" s="42">
        <f t="shared" si="1"/>
        <v>40305</v>
      </c>
      <c r="D23" s="8" t="str">
        <f t="shared" si="2"/>
        <v>MANISHA MEGHWAL</v>
      </c>
      <c r="E23" s="8" t="str">
        <f t="shared" si="3"/>
        <v>SHANKAR LAL</v>
      </c>
      <c r="F23" s="5">
        <f t="shared" si="4"/>
        <v>617</v>
      </c>
      <c r="G23" s="9" t="str">
        <f t="shared" si="5"/>
        <v/>
      </c>
      <c r="H23" s="62">
        <f>IF(AND(B23="",D23="",F23="",G23=""),"",IF($M$3='Data Entry'!$BJ$1,VLOOKUP(F23,Mark,6,0),IF($M$3='Data Entry'!$BJ$3,VLOOKUP(F23,Mark,11,0),IF($M$3='Data Entry'!$BJ$4,VLOOKUP(F23,Mark,16,0),""))))</f>
        <v>9</v>
      </c>
      <c r="I23" s="62">
        <f>IF(AND(B23="",D23="",F23="",G23=""),"",IF($M$3='Data Entry'!$BJ$1,VLOOKUP(F23,Mark,7,0),IF($M$3='Data Entry'!$BJ$3,VLOOKUP(F23,Mark,12,0),IF($M$3='Data Entry'!$BJ$4,VLOOKUP(F23,Mark,17,0),""))))</f>
        <v>9</v>
      </c>
      <c r="J23" s="62">
        <f>IF(AND(B23="",D23="",F23="",G23=""),"",IF($M$3='Data Entry'!$BJ$1,VLOOKUP(F23,Mark,8,0),IF($M$3='Data Entry'!$BJ$3,VLOOKUP(F23,Mark,13,0),IF($M$3='Data Entry'!$BJ$4,VLOOKUP(F23,Mark,18,0),""))))</f>
        <v>0</v>
      </c>
      <c r="K23" s="34">
        <f>IF(AND(B23="",D23="",F23="",G23=""),"",IF($M$3='Data Entry'!$BJ$1,VLOOKUP(F23,Mark,9,0),IF($M$3='Data Entry'!$BJ$3,VLOOKUP(F23,Mark,14,0),IF($M$3='Data Entry'!$BJ$4,VLOOKUP(F23,Mark,19,0),""))))</f>
        <v>0</v>
      </c>
      <c r="L23" s="35">
        <f>IF(AND(B23="",D23="",F23="",G23=""),"",IF($M$3='Data Entry'!$BJ$1,VLOOKUP(F23,Mark,10,0),IF($M$3='Data Entry'!$BJ$3,VLOOKUP(F23,Mark,15,0),IF($M$3='Data Entry'!$BJ$4,VLOOKUP(F23,Mark,20,0),""))))</f>
        <v>0</v>
      </c>
      <c r="M23" s="36">
        <f t="shared" si="6"/>
        <v>18</v>
      </c>
      <c r="N23" s="63">
        <f>IFERROR(IF(OR(M23="",$M$3="",D23=""),"",ROUNDUP(M23*$N$6%,0)),"")</f>
        <v>3</v>
      </c>
      <c r="O23" s="63" t="str">
        <f>IFERROR(IF(AND($M$3=""),"",IF(AND(M23=""),"",IF(AND(F23=""),"",IF(AND(VLOOKUP(F23,Mark,5,0)=""),"",IF(AND(VLOOKUP(F23,Mark,5,0)&gt;85),5,IF(AND(VLOOKUP(F23,Mark,5,0)&gt;75),4,IF(AND(VLOOKUP(F23,Mark,5,0)&gt;=65),3,0))))))),"")</f>
        <v/>
      </c>
      <c r="P23" s="71">
        <f>IFERROR(IF(F23="","",IF(M23="","",IF(N23="","",SUM(N23:O23)))),"")</f>
        <v>3</v>
      </c>
      <c r="Q23" s="10"/>
    </row>
    <row r="24" spans="1:17" ht="21.95" customHeight="1">
      <c r="A24" s="7">
        <v>18</v>
      </c>
      <c r="B24" s="32">
        <f t="shared" si="0"/>
        <v>542</v>
      </c>
      <c r="C24" s="42">
        <f t="shared" si="1"/>
        <v>40001</v>
      </c>
      <c r="D24" s="8" t="str">
        <f t="shared" si="2"/>
        <v>NAFEESA</v>
      </c>
      <c r="E24" s="8" t="str">
        <f t="shared" si="3"/>
        <v>KAMRUDIN</v>
      </c>
      <c r="F24" s="5">
        <f t="shared" si="4"/>
        <v>618</v>
      </c>
      <c r="G24" s="9" t="str">
        <f t="shared" si="5"/>
        <v/>
      </c>
      <c r="H24" s="62">
        <f>IF(AND(B24="",D24="",F24="",G24=""),"",IF($M$3='Data Entry'!$BJ$1,VLOOKUP(F24,Mark,6,0),IF($M$3='Data Entry'!$BJ$3,VLOOKUP(F24,Mark,11,0),IF($M$3='Data Entry'!$BJ$4,VLOOKUP(F24,Mark,16,0),""))))</f>
        <v>9</v>
      </c>
      <c r="I24" s="62">
        <f>IF(AND(B24="",D24="",F24="",G24=""),"",IF($M$3='Data Entry'!$BJ$1,VLOOKUP(F24,Mark,7,0),IF($M$3='Data Entry'!$BJ$3,VLOOKUP(F24,Mark,12,0),IF($M$3='Data Entry'!$BJ$4,VLOOKUP(F24,Mark,17,0),""))))</f>
        <v>9</v>
      </c>
      <c r="J24" s="62">
        <f>IF(AND(B24="",D24="",F24="",G24=""),"",IF($M$3='Data Entry'!$BJ$1,VLOOKUP(F24,Mark,8,0),IF($M$3='Data Entry'!$BJ$3,VLOOKUP(F24,Mark,13,0),IF($M$3='Data Entry'!$BJ$4,VLOOKUP(F24,Mark,18,0),""))))</f>
        <v>0</v>
      </c>
      <c r="K24" s="34">
        <f>IF(AND(B24="",D24="",F24="",G24=""),"",IF($M$3='Data Entry'!$BJ$1,VLOOKUP(F24,Mark,9,0),IF($M$3='Data Entry'!$BJ$3,VLOOKUP(F24,Mark,14,0),IF($M$3='Data Entry'!$BJ$4,VLOOKUP(F24,Mark,19,0),""))))</f>
        <v>0</v>
      </c>
      <c r="L24" s="35">
        <f>IF(AND(B24="",D24="",F24="",G24=""),"",IF($M$3='Data Entry'!$BJ$1,VLOOKUP(F24,Mark,10,0),IF($M$3='Data Entry'!$BJ$3,VLOOKUP(F24,Mark,15,0),IF($M$3='Data Entry'!$BJ$4,VLOOKUP(F24,Mark,20,0),""))))</f>
        <v>0</v>
      </c>
      <c r="M24" s="36">
        <f t="shared" si="6"/>
        <v>18</v>
      </c>
      <c r="N24" s="63">
        <f>IFERROR(IF(OR(M24="",$M$3="",D24=""),"",ROUNDUP(M24*$N$6%,0)),"")</f>
        <v>3</v>
      </c>
      <c r="O24" s="63" t="str">
        <f>IFERROR(IF(AND($M$3=""),"",IF(AND(M24=""),"",IF(AND(F24=""),"",IF(AND(VLOOKUP(F24,Mark,5,0)=""),"",IF(AND(VLOOKUP(F24,Mark,5,0)&gt;85),5,IF(AND(VLOOKUP(F24,Mark,5,0)&gt;75),4,IF(AND(VLOOKUP(F24,Mark,5,0)&gt;=65),3,0))))))),"")</f>
        <v/>
      </c>
      <c r="P24" s="71">
        <f>IFERROR(IF(F24="","",IF(M24="","",IF(N24="","",SUM(N24:O24)))),"")</f>
        <v>3</v>
      </c>
      <c r="Q24" s="10"/>
    </row>
    <row r="25" spans="1:17" ht="21.95" customHeight="1">
      <c r="A25" s="7">
        <v>19</v>
      </c>
      <c r="B25" s="32">
        <f t="shared" si="0"/>
        <v>718</v>
      </c>
      <c r="C25" s="42">
        <f t="shared" si="1"/>
        <v>39356</v>
      </c>
      <c r="D25" s="8" t="str">
        <f t="shared" si="2"/>
        <v>AASHA</v>
      </c>
      <c r="E25" s="8" t="str">
        <f t="shared" si="3"/>
        <v>JAGDISH</v>
      </c>
      <c r="F25" s="5">
        <f t="shared" si="4"/>
        <v>1001</v>
      </c>
      <c r="G25" s="9" t="str">
        <f t="shared" si="5"/>
        <v/>
      </c>
      <c r="H25" s="62">
        <f>IF(AND(B25="",D25="",F25="",G25=""),"",IF($M$3='Data Entry'!$BJ$1,VLOOKUP(F25,Mark,6,0),IF($M$3='Data Entry'!$BJ$3,VLOOKUP(F25,Mark,11,0),IF($M$3='Data Entry'!$BJ$4,VLOOKUP(F25,Mark,16,0),""))))</f>
        <v>0</v>
      </c>
      <c r="I25" s="62">
        <f>IF(AND(B25="",D25="",F25="",G25=""),"",IF($M$3='Data Entry'!$BJ$1,VLOOKUP(F25,Mark,7,0),IF($M$3='Data Entry'!$BJ$3,VLOOKUP(F25,Mark,12,0),IF($M$3='Data Entry'!$BJ$4,VLOOKUP(F25,Mark,17,0),""))))</f>
        <v>0</v>
      </c>
      <c r="J25" s="62">
        <f>IF(AND(B25="",D25="",F25="",G25=""),"",IF($M$3='Data Entry'!$BJ$1,VLOOKUP(F25,Mark,8,0),IF($M$3='Data Entry'!$BJ$3,VLOOKUP(F25,Mark,13,0),IF($M$3='Data Entry'!$BJ$4,VLOOKUP(F25,Mark,18,0),""))))</f>
        <v>0</v>
      </c>
      <c r="K25" s="34">
        <f>IF(AND(B25="",D25="",F25="",G25=""),"",IF($M$3='Data Entry'!$BJ$1,VLOOKUP(F25,Mark,9,0),IF($M$3='Data Entry'!$BJ$3,VLOOKUP(F25,Mark,14,0),IF($M$3='Data Entry'!$BJ$4,VLOOKUP(F25,Mark,19,0),""))))</f>
        <v>0</v>
      </c>
      <c r="L25" s="35">
        <f>IF(AND(B25="",D25="",F25="",G25=""),"",IF($M$3='Data Entry'!$BJ$1,VLOOKUP(F25,Mark,10,0),IF($M$3='Data Entry'!$BJ$3,VLOOKUP(F25,Mark,15,0),IF($M$3='Data Entry'!$BJ$4,VLOOKUP(F25,Mark,20,0),""))))</f>
        <v>0</v>
      </c>
      <c r="M25" s="36">
        <f t="shared" si="6"/>
        <v>0</v>
      </c>
      <c r="N25" s="63">
        <f>IFERROR(IF(OR(M25="",$M$3="",D25=""),"",ROUNDUP(M25*$N$6%,0)),"")</f>
        <v>0</v>
      </c>
      <c r="O25" s="63" t="str">
        <f>IFERROR(IF(AND($M$3=""),"",IF(AND(M25=""),"",IF(AND(F25=""),"",IF(AND(VLOOKUP(F25,Mark,5,0)=""),"",IF(AND(VLOOKUP(F25,Mark,5,0)&gt;85),5,IF(AND(VLOOKUP(F25,Mark,5,0)&gt;75),4,IF(AND(VLOOKUP(F25,Mark,5,0)&gt;=65),3,0))))))),"")</f>
        <v/>
      </c>
      <c r="P25" s="71">
        <f>IFERROR(IF(F25="","",IF(M25="","",IF(N25="","",SUM(N25:O25)))),"")</f>
        <v>0</v>
      </c>
      <c r="Q25" s="10"/>
    </row>
    <row r="26" spans="1:17" ht="21.95" customHeight="1">
      <c r="A26" s="7">
        <v>20</v>
      </c>
      <c r="B26" s="32">
        <f t="shared" si="0"/>
        <v>454</v>
      </c>
      <c r="C26" s="42">
        <f t="shared" si="1"/>
        <v>38663</v>
      </c>
      <c r="D26" s="8" t="str">
        <f t="shared" si="2"/>
        <v>BHAWNA MEGHWAL</v>
      </c>
      <c r="E26" s="8" t="str">
        <f t="shared" si="3"/>
        <v>PRAHLAD RAM</v>
      </c>
      <c r="F26" s="5">
        <f t="shared" si="4"/>
        <v>1002</v>
      </c>
      <c r="G26" s="9" t="str">
        <f t="shared" si="5"/>
        <v/>
      </c>
      <c r="H26" s="62">
        <f>IF(AND(B26="",D26="",F26="",G26=""),"",IF($M$3='Data Entry'!$BJ$1,VLOOKUP(F26,Mark,6,0),IF($M$3='Data Entry'!$BJ$3,VLOOKUP(F26,Mark,11,0),IF($M$3='Data Entry'!$BJ$4,VLOOKUP(F26,Mark,16,0),""))))</f>
        <v>0</v>
      </c>
      <c r="I26" s="62">
        <f>IF(AND(B26="",D26="",F26="",G26=""),"",IF($M$3='Data Entry'!$BJ$1,VLOOKUP(F26,Mark,7,0),IF($M$3='Data Entry'!$BJ$3,VLOOKUP(F26,Mark,12,0),IF($M$3='Data Entry'!$BJ$4,VLOOKUP(F26,Mark,17,0),""))))</f>
        <v>0</v>
      </c>
      <c r="J26" s="62">
        <f>IF(AND(B26="",D26="",F26="",G26=""),"",IF($M$3='Data Entry'!$BJ$1,VLOOKUP(F26,Mark,8,0),IF($M$3='Data Entry'!$BJ$3,VLOOKUP(F26,Mark,13,0),IF($M$3='Data Entry'!$BJ$4,VLOOKUP(F26,Mark,18,0),""))))</f>
        <v>0</v>
      </c>
      <c r="K26" s="34">
        <f>IF(AND(B26="",D26="",F26="",G26=""),"",IF($M$3='Data Entry'!$BJ$1,VLOOKUP(F26,Mark,9,0),IF($M$3='Data Entry'!$BJ$3,VLOOKUP(F26,Mark,14,0),IF($M$3='Data Entry'!$BJ$4,VLOOKUP(F26,Mark,19,0),""))))</f>
        <v>0</v>
      </c>
      <c r="L26" s="35">
        <f>IF(AND(B26="",D26="",F26="",G26=""),"",IF($M$3='Data Entry'!$BJ$1,VLOOKUP(F26,Mark,10,0),IF($M$3='Data Entry'!$BJ$3,VLOOKUP(F26,Mark,15,0),IF($M$3='Data Entry'!$BJ$4,VLOOKUP(F26,Mark,20,0),""))))</f>
        <v>0</v>
      </c>
      <c r="M26" s="36">
        <f t="shared" si="6"/>
        <v>0</v>
      </c>
      <c r="N26" s="63">
        <f>IFERROR(IF(OR(M26="",$M$3="",D26=""),"",ROUNDUP(M26*$N$6%,0)),"")</f>
        <v>0</v>
      </c>
      <c r="O26" s="63" t="str">
        <f>IFERROR(IF(AND($M$3=""),"",IF(AND(M26=""),"",IF(AND(F26=""),"",IF(AND(VLOOKUP(F26,Mark,5,0)=""),"",IF(AND(VLOOKUP(F26,Mark,5,0)&gt;85),5,IF(AND(VLOOKUP(F26,Mark,5,0)&gt;75),4,IF(AND(VLOOKUP(F26,Mark,5,0)&gt;=65),3,0))))))),"")</f>
        <v/>
      </c>
      <c r="P26" s="71">
        <f>IFERROR(IF(F26="","",IF(M26="","",IF(N26="","",SUM(N26:O26)))),"")</f>
        <v>0</v>
      </c>
      <c r="Q26" s="10"/>
    </row>
    <row r="27" spans="1:17" ht="21.95" customHeight="1">
      <c r="A27" s="7">
        <v>21</v>
      </c>
      <c r="B27" s="32">
        <f t="shared" si="0"/>
        <v>976</v>
      </c>
      <c r="C27" s="42">
        <f t="shared" si="1"/>
        <v>39420</v>
      </c>
      <c r="D27" s="8" t="str">
        <f t="shared" si="2"/>
        <v>BHUMIKA</v>
      </c>
      <c r="E27" s="8" t="str">
        <f t="shared" si="3"/>
        <v>MADAN LAL GARG</v>
      </c>
      <c r="F27" s="5">
        <f t="shared" si="4"/>
        <v>1045</v>
      </c>
      <c r="G27" s="9" t="str">
        <f t="shared" si="5"/>
        <v/>
      </c>
      <c r="H27" s="62">
        <f>IF(AND(B27="",D27="",F27="",G27=""),"",IF($M$3='Data Entry'!$BJ$1,VLOOKUP(F27,Mark,6,0),IF($M$3='Data Entry'!$BJ$3,VLOOKUP(F27,Mark,11,0),IF($M$3='Data Entry'!$BJ$4,VLOOKUP(F27,Mark,16,0),""))))</f>
        <v>0</v>
      </c>
      <c r="I27" s="62">
        <f>IF(AND(B27="",D27="",F27="",G27=""),"",IF($M$3='Data Entry'!$BJ$1,VLOOKUP(F27,Mark,7,0),IF($M$3='Data Entry'!$BJ$3,VLOOKUP(F27,Mark,12,0),IF($M$3='Data Entry'!$BJ$4,VLOOKUP(F27,Mark,17,0),""))))</f>
        <v>0</v>
      </c>
      <c r="J27" s="62">
        <f>IF(AND(B27="",D27="",F27="",G27=""),"",IF($M$3='Data Entry'!$BJ$1,VLOOKUP(F27,Mark,8,0),IF($M$3='Data Entry'!$BJ$3,VLOOKUP(F27,Mark,13,0),IF($M$3='Data Entry'!$BJ$4,VLOOKUP(F27,Mark,18,0),""))))</f>
        <v>0</v>
      </c>
      <c r="K27" s="34">
        <f>IF(AND(B27="",D27="",F27="",G27=""),"",IF($M$3='Data Entry'!$BJ$1,VLOOKUP(F27,Mark,9,0),IF($M$3='Data Entry'!$BJ$3,VLOOKUP(F27,Mark,14,0),IF($M$3='Data Entry'!$BJ$4,VLOOKUP(F27,Mark,19,0),""))))</f>
        <v>0</v>
      </c>
      <c r="L27" s="35">
        <f>IF(AND(B27="",D27="",F27="",G27=""),"",IF($M$3='Data Entry'!$BJ$1,VLOOKUP(F27,Mark,10,0),IF($M$3='Data Entry'!$BJ$3,VLOOKUP(F27,Mark,15,0),IF($M$3='Data Entry'!$BJ$4,VLOOKUP(F27,Mark,20,0),""))))</f>
        <v>0</v>
      </c>
      <c r="M27" s="36">
        <f t="shared" si="6"/>
        <v>0</v>
      </c>
      <c r="N27" s="63">
        <f>IFERROR(IF(OR(M27="",$M$3="",D27=""),"",ROUNDUP(M27*$N$6%,0)),"")</f>
        <v>0</v>
      </c>
      <c r="O27" s="63" t="str">
        <f>IFERROR(IF(AND($M$3=""),"",IF(AND(M27=""),"",IF(AND(F27=""),"",IF(AND(VLOOKUP(F27,Mark,5,0)=""),"",IF(AND(VLOOKUP(F27,Mark,5,0)&gt;85),5,IF(AND(VLOOKUP(F27,Mark,5,0)&gt;75),4,IF(AND(VLOOKUP(F27,Mark,5,0)&gt;=65),3,0))))))),"")</f>
        <v/>
      </c>
      <c r="P27" s="71">
        <f>IFERROR(IF(F27="","",IF(M27="","",IF(N27="","",SUM(N27:O27)))),"")</f>
        <v>0</v>
      </c>
      <c r="Q27" s="10"/>
    </row>
    <row r="28" spans="1:17" ht="21.95" customHeight="1">
      <c r="A28" s="7">
        <v>22</v>
      </c>
      <c r="B28" s="32">
        <f t="shared" si="0"/>
        <v>221</v>
      </c>
      <c r="C28" s="42">
        <f t="shared" si="1"/>
        <v>38916</v>
      </c>
      <c r="D28" s="8" t="str">
        <f t="shared" si="2"/>
        <v>DALI DEVI</v>
      </c>
      <c r="E28" s="8" t="str">
        <f t="shared" si="3"/>
        <v>SHIV LAL</v>
      </c>
      <c r="F28" s="5">
        <f t="shared" si="4"/>
        <v>1003</v>
      </c>
      <c r="G28" s="9" t="str">
        <f t="shared" si="5"/>
        <v/>
      </c>
      <c r="H28" s="62">
        <f>IF(AND(B28="",D28="",F28="",G28=""),"",IF($M$3='Data Entry'!$BJ$1,VLOOKUP(F28,Mark,6,0),IF($M$3='Data Entry'!$BJ$3,VLOOKUP(F28,Mark,11,0),IF($M$3='Data Entry'!$BJ$4,VLOOKUP(F28,Mark,16,0),""))))</f>
        <v>0</v>
      </c>
      <c r="I28" s="62">
        <f>IF(AND(B28="",D28="",F28="",G28=""),"",IF($M$3='Data Entry'!$BJ$1,VLOOKUP(F28,Mark,7,0),IF($M$3='Data Entry'!$BJ$3,VLOOKUP(F28,Mark,12,0),IF($M$3='Data Entry'!$BJ$4,VLOOKUP(F28,Mark,17,0),""))))</f>
        <v>0</v>
      </c>
      <c r="J28" s="62">
        <f>IF(AND(B28="",D28="",F28="",G28=""),"",IF($M$3='Data Entry'!$BJ$1,VLOOKUP(F28,Mark,8,0),IF($M$3='Data Entry'!$BJ$3,VLOOKUP(F28,Mark,13,0),IF($M$3='Data Entry'!$BJ$4,VLOOKUP(F28,Mark,18,0),""))))</f>
        <v>0</v>
      </c>
      <c r="K28" s="34">
        <f>IF(AND(B28="",D28="",F28="",G28=""),"",IF($M$3='Data Entry'!$BJ$1,VLOOKUP(F28,Mark,9,0),IF($M$3='Data Entry'!$BJ$3,VLOOKUP(F28,Mark,14,0),IF($M$3='Data Entry'!$BJ$4,VLOOKUP(F28,Mark,19,0),""))))</f>
        <v>0</v>
      </c>
      <c r="L28" s="35">
        <f>IF(AND(B28="",D28="",F28="",G28=""),"",IF($M$3='Data Entry'!$BJ$1,VLOOKUP(F28,Mark,10,0),IF($M$3='Data Entry'!$BJ$3,VLOOKUP(F28,Mark,15,0),IF($M$3='Data Entry'!$BJ$4,VLOOKUP(F28,Mark,20,0),""))))</f>
        <v>0</v>
      </c>
      <c r="M28" s="36">
        <f t="shared" si="6"/>
        <v>0</v>
      </c>
      <c r="N28" s="63">
        <f>IFERROR(IF(OR(M28="",$M$3="",D28=""),"",ROUNDUP(M28*$N$6%,0)),"")</f>
        <v>0</v>
      </c>
      <c r="O28" s="63" t="str">
        <f>IFERROR(IF(AND($M$3=""),"",IF(AND(M28=""),"",IF(AND(F28=""),"",IF(AND(VLOOKUP(F28,Mark,5,0)=""),"",IF(AND(VLOOKUP(F28,Mark,5,0)&gt;85),5,IF(AND(VLOOKUP(F28,Mark,5,0)&gt;75),4,IF(AND(VLOOKUP(F28,Mark,5,0)&gt;=65),3,0))))))),"")</f>
        <v/>
      </c>
      <c r="P28" s="71">
        <f>IFERROR(IF(F28="","",IF(M28="","",IF(N28="","",SUM(N28:O28)))),"")</f>
        <v>0</v>
      </c>
      <c r="Q28" s="10"/>
    </row>
    <row r="29" spans="1:17" ht="21.95" customHeight="1">
      <c r="A29" s="7">
        <v>23</v>
      </c>
      <c r="B29" s="32">
        <f t="shared" si="0"/>
        <v>729</v>
      </c>
      <c r="C29" s="42">
        <f t="shared" si="1"/>
        <v>38908</v>
      </c>
      <c r="D29" s="8" t="str">
        <f t="shared" si="2"/>
        <v>DEEPIKA</v>
      </c>
      <c r="E29" s="8" t="str">
        <f t="shared" si="3"/>
        <v>SHARWAN DEWASI</v>
      </c>
      <c r="F29" s="5">
        <f t="shared" si="4"/>
        <v>1004</v>
      </c>
      <c r="G29" s="9" t="str">
        <f t="shared" si="5"/>
        <v/>
      </c>
      <c r="H29" s="62">
        <f>IF(AND(B29="",D29="",F29="",G29=""),"",IF($M$3='Data Entry'!$BJ$1,VLOOKUP(F29,Mark,6,0),IF($M$3='Data Entry'!$BJ$3,VLOOKUP(F29,Mark,11,0),IF($M$3='Data Entry'!$BJ$4,VLOOKUP(F29,Mark,16,0),""))))</f>
        <v>0</v>
      </c>
      <c r="I29" s="62">
        <f>IF(AND(B29="",D29="",F29="",G29=""),"",IF($M$3='Data Entry'!$BJ$1,VLOOKUP(F29,Mark,7,0),IF($M$3='Data Entry'!$BJ$3,VLOOKUP(F29,Mark,12,0),IF($M$3='Data Entry'!$BJ$4,VLOOKUP(F29,Mark,17,0),""))))</f>
        <v>0</v>
      </c>
      <c r="J29" s="62">
        <f>IF(AND(B29="",D29="",F29="",G29=""),"",IF($M$3='Data Entry'!$BJ$1,VLOOKUP(F29,Mark,8,0),IF($M$3='Data Entry'!$BJ$3,VLOOKUP(F29,Mark,13,0),IF($M$3='Data Entry'!$BJ$4,VLOOKUP(F29,Mark,18,0),""))))</f>
        <v>0</v>
      </c>
      <c r="K29" s="34">
        <f>IF(AND(B29="",D29="",F29="",G29=""),"",IF($M$3='Data Entry'!$BJ$1,VLOOKUP(F29,Mark,9,0),IF($M$3='Data Entry'!$BJ$3,VLOOKUP(F29,Mark,14,0),IF($M$3='Data Entry'!$BJ$4,VLOOKUP(F29,Mark,19,0),""))))</f>
        <v>0</v>
      </c>
      <c r="L29" s="35">
        <f>IF(AND(B29="",D29="",F29="",G29=""),"",IF($M$3='Data Entry'!$BJ$1,VLOOKUP(F29,Mark,10,0),IF($M$3='Data Entry'!$BJ$3,VLOOKUP(F29,Mark,15,0),IF($M$3='Data Entry'!$BJ$4,VLOOKUP(F29,Mark,20,0),""))))</f>
        <v>0</v>
      </c>
      <c r="M29" s="36">
        <f t="shared" si="6"/>
        <v>0</v>
      </c>
      <c r="N29" s="63">
        <f>IFERROR(IF(OR(M29="",$M$3="",D29=""),"",ROUNDUP(M29*$N$6%,0)),"")</f>
        <v>0</v>
      </c>
      <c r="O29" s="63" t="str">
        <f>IFERROR(IF(AND($M$3=""),"",IF(AND(M29=""),"",IF(AND(F29=""),"",IF(AND(VLOOKUP(F29,Mark,5,0)=""),"",IF(AND(VLOOKUP(F29,Mark,5,0)&gt;85),5,IF(AND(VLOOKUP(F29,Mark,5,0)&gt;75),4,IF(AND(VLOOKUP(F29,Mark,5,0)&gt;=65),3,0))))))),"")</f>
        <v/>
      </c>
      <c r="P29" s="71">
        <f>IFERROR(IF(F29="","",IF(M29="","",IF(N29="","",SUM(N29:O29)))),"")</f>
        <v>0</v>
      </c>
      <c r="Q29" s="10"/>
    </row>
    <row r="30" spans="1:17" ht="21.95" customHeight="1">
      <c r="A30" s="7">
        <v>24</v>
      </c>
      <c r="B30" s="32">
        <f t="shared" si="0"/>
        <v>518</v>
      </c>
      <c r="C30" s="42">
        <f t="shared" si="1"/>
        <v>39267</v>
      </c>
      <c r="D30" s="8" t="str">
        <f t="shared" si="2"/>
        <v>DIMPLE</v>
      </c>
      <c r="E30" s="8" t="str">
        <f t="shared" si="3"/>
        <v>BHUNDA RAM</v>
      </c>
      <c r="F30" s="5">
        <f t="shared" si="4"/>
        <v>1005</v>
      </c>
      <c r="G30" s="9" t="str">
        <f t="shared" si="5"/>
        <v/>
      </c>
      <c r="H30" s="62">
        <f>IF(AND(B30="",D30="",F30="",G30=""),"",IF($M$3='Data Entry'!$BJ$1,VLOOKUP(F30,Mark,6,0),IF($M$3='Data Entry'!$BJ$3,VLOOKUP(F30,Mark,11,0),IF($M$3='Data Entry'!$BJ$4,VLOOKUP(F30,Mark,16,0),""))))</f>
        <v>0</v>
      </c>
      <c r="I30" s="62">
        <f>IF(AND(B30="",D30="",F30="",G30=""),"",IF($M$3='Data Entry'!$BJ$1,VLOOKUP(F30,Mark,7,0),IF($M$3='Data Entry'!$BJ$3,VLOOKUP(F30,Mark,12,0),IF($M$3='Data Entry'!$BJ$4,VLOOKUP(F30,Mark,17,0),""))))</f>
        <v>0</v>
      </c>
      <c r="J30" s="62">
        <f>IF(AND(B30="",D30="",F30="",G30=""),"",IF($M$3='Data Entry'!$BJ$1,VLOOKUP(F30,Mark,8,0),IF($M$3='Data Entry'!$BJ$3,VLOOKUP(F30,Mark,13,0),IF($M$3='Data Entry'!$BJ$4,VLOOKUP(F30,Mark,18,0),""))))</f>
        <v>0</v>
      </c>
      <c r="K30" s="34">
        <f>IF(AND(B30="",D30="",F30="",G30=""),"",IF($M$3='Data Entry'!$BJ$1,VLOOKUP(F30,Mark,9,0),IF($M$3='Data Entry'!$BJ$3,VLOOKUP(F30,Mark,14,0),IF($M$3='Data Entry'!$BJ$4,VLOOKUP(F30,Mark,19,0),""))))</f>
        <v>0</v>
      </c>
      <c r="L30" s="35">
        <f>IF(AND(B30="",D30="",F30="",G30=""),"",IF($M$3='Data Entry'!$BJ$1,VLOOKUP(F30,Mark,10,0),IF($M$3='Data Entry'!$BJ$3,VLOOKUP(F30,Mark,15,0),IF($M$3='Data Entry'!$BJ$4,VLOOKUP(F30,Mark,20,0),""))))</f>
        <v>0</v>
      </c>
      <c r="M30" s="36">
        <f t="shared" si="6"/>
        <v>0</v>
      </c>
      <c r="N30" s="63">
        <f>IFERROR(IF(OR(M30="",$M$3="",D30=""),"",ROUNDUP(M30*$N$6%,0)),"")</f>
        <v>0</v>
      </c>
      <c r="O30" s="63" t="str">
        <f>IFERROR(IF(AND($M$3=""),"",IF(AND(M30=""),"",IF(AND(F30=""),"",IF(AND(VLOOKUP(F30,Mark,5,0)=""),"",IF(AND(VLOOKUP(F30,Mark,5,0)&gt;85),5,IF(AND(VLOOKUP(F30,Mark,5,0)&gt;75),4,IF(AND(VLOOKUP(F30,Mark,5,0)&gt;=65),3,0))))))),"")</f>
        <v/>
      </c>
      <c r="P30" s="71">
        <f>IFERROR(IF(F30="","",IF(M30="","",IF(N30="","",SUM(N30:O30)))),"")</f>
        <v>0</v>
      </c>
      <c r="Q30" s="10"/>
    </row>
    <row r="31" spans="1:17" ht="21.95" customHeight="1">
      <c r="A31" s="7">
        <v>25</v>
      </c>
      <c r="B31" s="32">
        <f t="shared" si="0"/>
        <v>866</v>
      </c>
      <c r="C31" s="42">
        <f t="shared" si="1"/>
        <v>38740</v>
      </c>
      <c r="D31" s="8" t="str">
        <f t="shared" si="2"/>
        <v>DIVYA</v>
      </c>
      <c r="E31" s="8" t="str">
        <f t="shared" si="3"/>
        <v>NARAYAN SINGH</v>
      </c>
      <c r="F31" s="5">
        <f t="shared" si="4"/>
        <v>1006</v>
      </c>
      <c r="G31" s="9" t="str">
        <f t="shared" si="5"/>
        <v/>
      </c>
      <c r="H31" s="62">
        <f>IF(AND(B31="",D31="",F31="",G31=""),"",IF($M$3='Data Entry'!$BJ$1,VLOOKUP(F31,Mark,6,0),IF($M$3='Data Entry'!$BJ$3,VLOOKUP(F31,Mark,11,0),IF($M$3='Data Entry'!$BJ$4,VLOOKUP(F31,Mark,16,0),""))))</f>
        <v>0</v>
      </c>
      <c r="I31" s="62">
        <f>IF(AND(B31="",D31="",F31="",G31=""),"",IF($M$3='Data Entry'!$BJ$1,VLOOKUP(F31,Mark,7,0),IF($M$3='Data Entry'!$BJ$3,VLOOKUP(F31,Mark,12,0),IF($M$3='Data Entry'!$BJ$4,VLOOKUP(F31,Mark,17,0),""))))</f>
        <v>0</v>
      </c>
      <c r="J31" s="62">
        <f>IF(AND(B31="",D31="",F31="",G31=""),"",IF($M$3='Data Entry'!$BJ$1,VLOOKUP(F31,Mark,8,0),IF($M$3='Data Entry'!$BJ$3,VLOOKUP(F31,Mark,13,0),IF($M$3='Data Entry'!$BJ$4,VLOOKUP(F31,Mark,18,0),""))))</f>
        <v>0</v>
      </c>
      <c r="K31" s="34">
        <f>IF(AND(B31="",D31="",F31="",G31=""),"",IF($M$3='Data Entry'!$BJ$1,VLOOKUP(F31,Mark,9,0),IF($M$3='Data Entry'!$BJ$3,VLOOKUP(F31,Mark,14,0),IF($M$3='Data Entry'!$BJ$4,VLOOKUP(F31,Mark,19,0),""))))</f>
        <v>0</v>
      </c>
      <c r="L31" s="35">
        <f>IF(AND(B31="",D31="",F31="",G31=""),"",IF($M$3='Data Entry'!$BJ$1,VLOOKUP(F31,Mark,10,0),IF($M$3='Data Entry'!$BJ$3,VLOOKUP(F31,Mark,15,0),IF($M$3='Data Entry'!$BJ$4,VLOOKUP(F31,Mark,20,0),""))))</f>
        <v>0</v>
      </c>
      <c r="M31" s="36">
        <f t="shared" si="6"/>
        <v>0</v>
      </c>
      <c r="N31" s="63">
        <f>IFERROR(IF(OR(M31="",$M$3="",D31=""),"",ROUNDUP(M31*$N$6%,0)),"")</f>
        <v>0</v>
      </c>
      <c r="O31" s="63" t="str">
        <f>IFERROR(IF(AND($M$3=""),"",IF(AND(M31=""),"",IF(AND(F31=""),"",IF(AND(VLOOKUP(F31,Mark,5,0)=""),"",IF(AND(VLOOKUP(F31,Mark,5,0)&gt;85),5,IF(AND(VLOOKUP(F31,Mark,5,0)&gt;75),4,IF(AND(VLOOKUP(F31,Mark,5,0)&gt;=65),3,0))))))),"")</f>
        <v/>
      </c>
      <c r="P31" s="71">
        <f>IFERROR(IF(F31="","",IF(M31="","",IF(N31="","",SUM(N31:O31)))),"")</f>
        <v>0</v>
      </c>
      <c r="Q31" s="10"/>
    </row>
    <row r="32" spans="1:17" ht="21.95" customHeight="1">
      <c r="A32" s="7">
        <v>26</v>
      </c>
      <c r="B32" s="32">
        <f t="shared" si="0"/>
        <v>544</v>
      </c>
      <c r="C32" s="42">
        <f t="shared" si="1"/>
        <v>38939</v>
      </c>
      <c r="D32" s="8" t="str">
        <f t="shared" si="2"/>
        <v>GEETANJALI</v>
      </c>
      <c r="E32" s="8" t="str">
        <f t="shared" si="3"/>
        <v>NANDKISHOR</v>
      </c>
      <c r="F32" s="5">
        <f t="shared" si="4"/>
        <v>1007</v>
      </c>
      <c r="G32" s="9" t="str">
        <f t="shared" si="5"/>
        <v/>
      </c>
      <c r="H32" s="62">
        <f>IF(AND(B32="",D32="",F32="",G32=""),"",IF($M$3='Data Entry'!$BJ$1,VLOOKUP(F32,Mark,6,0),IF($M$3='Data Entry'!$BJ$3,VLOOKUP(F32,Mark,11,0),IF($M$3='Data Entry'!$BJ$4,VLOOKUP(F32,Mark,16,0),""))))</f>
        <v>0</v>
      </c>
      <c r="I32" s="62">
        <f>IF(AND(B32="",D32="",F32="",G32=""),"",IF($M$3='Data Entry'!$BJ$1,VLOOKUP(F32,Mark,7,0),IF($M$3='Data Entry'!$BJ$3,VLOOKUP(F32,Mark,12,0),IF($M$3='Data Entry'!$BJ$4,VLOOKUP(F32,Mark,17,0),""))))</f>
        <v>0</v>
      </c>
      <c r="J32" s="62">
        <f>IF(AND(B32="",D32="",F32="",G32=""),"",IF($M$3='Data Entry'!$BJ$1,VLOOKUP(F32,Mark,8,0),IF($M$3='Data Entry'!$BJ$3,VLOOKUP(F32,Mark,13,0),IF($M$3='Data Entry'!$BJ$4,VLOOKUP(F32,Mark,18,0),""))))</f>
        <v>0</v>
      </c>
      <c r="K32" s="34">
        <f>IF(AND(B32="",D32="",F32="",G32=""),"",IF($M$3='Data Entry'!$BJ$1,VLOOKUP(F32,Mark,9,0),IF($M$3='Data Entry'!$BJ$3,VLOOKUP(F32,Mark,14,0),IF($M$3='Data Entry'!$BJ$4,VLOOKUP(F32,Mark,19,0),""))))</f>
        <v>0</v>
      </c>
      <c r="L32" s="35">
        <f>IF(AND(B32="",D32="",F32="",G32=""),"",IF($M$3='Data Entry'!$BJ$1,VLOOKUP(F32,Mark,10,0),IF($M$3='Data Entry'!$BJ$3,VLOOKUP(F32,Mark,15,0),IF($M$3='Data Entry'!$BJ$4,VLOOKUP(F32,Mark,20,0),""))))</f>
        <v>0</v>
      </c>
      <c r="M32" s="36">
        <f t="shared" si="6"/>
        <v>0</v>
      </c>
      <c r="N32" s="63">
        <f>IFERROR(IF(OR(M32="",$M$3="",D32=""),"",ROUNDUP(M32*$N$6%,0)),"")</f>
        <v>0</v>
      </c>
      <c r="O32" s="63" t="str">
        <f>IFERROR(IF(AND($M$3=""),"",IF(AND(M32=""),"",IF(AND(F32=""),"",IF(AND(VLOOKUP(F32,Mark,5,0)=""),"",IF(AND(VLOOKUP(F32,Mark,5,0)&gt;85),5,IF(AND(VLOOKUP(F32,Mark,5,0)&gt;75),4,IF(AND(VLOOKUP(F32,Mark,5,0)&gt;=65),3,0))))))),"")</f>
        <v/>
      </c>
      <c r="P32" s="71">
        <f>IFERROR(IF(F32="","",IF(M32="","",IF(N32="","",SUM(N32:O32)))),"")</f>
        <v>0</v>
      </c>
      <c r="Q32" s="10"/>
    </row>
    <row r="33" spans="1:17" ht="21.95" customHeight="1">
      <c r="A33" s="7">
        <v>27</v>
      </c>
      <c r="B33" s="32">
        <f t="shared" si="0"/>
        <v>224</v>
      </c>
      <c r="C33" s="42">
        <f t="shared" si="1"/>
        <v>38537</v>
      </c>
      <c r="D33" s="8" t="str">
        <f t="shared" si="2"/>
        <v>HEMLATA BAGRI</v>
      </c>
      <c r="E33" s="8" t="str">
        <f t="shared" si="3"/>
        <v>OM PRAKASH BAGRI</v>
      </c>
      <c r="F33" s="5">
        <f t="shared" si="4"/>
        <v>1008</v>
      </c>
      <c r="G33" s="9" t="str">
        <f t="shared" si="5"/>
        <v/>
      </c>
      <c r="H33" s="62">
        <f>IF(AND(B33="",D33="",F33="",G33=""),"",IF($M$3='Data Entry'!$BJ$1,VLOOKUP(F33,Mark,6,0),IF($M$3='Data Entry'!$BJ$3,VLOOKUP(F33,Mark,11,0),IF($M$3='Data Entry'!$BJ$4,VLOOKUP(F33,Mark,16,0),""))))</f>
        <v>0</v>
      </c>
      <c r="I33" s="62">
        <f>IF(AND(B33="",D33="",F33="",G33=""),"",IF($M$3='Data Entry'!$BJ$1,VLOOKUP(F33,Mark,7,0),IF($M$3='Data Entry'!$BJ$3,VLOOKUP(F33,Mark,12,0),IF($M$3='Data Entry'!$BJ$4,VLOOKUP(F33,Mark,17,0),""))))</f>
        <v>0</v>
      </c>
      <c r="J33" s="62">
        <f>IF(AND(B33="",D33="",F33="",G33=""),"",IF($M$3='Data Entry'!$BJ$1,VLOOKUP(F33,Mark,8,0),IF($M$3='Data Entry'!$BJ$3,VLOOKUP(F33,Mark,13,0),IF($M$3='Data Entry'!$BJ$4,VLOOKUP(F33,Mark,18,0),""))))</f>
        <v>0</v>
      </c>
      <c r="K33" s="34">
        <f>IF(AND(B33="",D33="",F33="",G33=""),"",IF($M$3='Data Entry'!$BJ$1,VLOOKUP(F33,Mark,9,0),IF($M$3='Data Entry'!$BJ$3,VLOOKUP(F33,Mark,14,0),IF($M$3='Data Entry'!$BJ$4,VLOOKUP(F33,Mark,19,0),""))))</f>
        <v>0</v>
      </c>
      <c r="L33" s="35">
        <f>IF(AND(B33="",D33="",F33="",G33=""),"",IF($M$3='Data Entry'!$BJ$1,VLOOKUP(F33,Mark,10,0),IF($M$3='Data Entry'!$BJ$3,VLOOKUP(F33,Mark,15,0),IF($M$3='Data Entry'!$BJ$4,VLOOKUP(F33,Mark,20,0),""))))</f>
        <v>0</v>
      </c>
      <c r="M33" s="36">
        <f t="shared" si="6"/>
        <v>0</v>
      </c>
      <c r="N33" s="63">
        <f>IFERROR(IF(OR(M33="",$M$3="",D33=""),"",ROUNDUP(M33*$N$6%,0)),"")</f>
        <v>0</v>
      </c>
      <c r="O33" s="63" t="str">
        <f>IFERROR(IF(AND($M$3=""),"",IF(AND(M33=""),"",IF(AND(F33=""),"",IF(AND(VLOOKUP(F33,Mark,5,0)=""),"",IF(AND(VLOOKUP(F33,Mark,5,0)&gt;85),5,IF(AND(VLOOKUP(F33,Mark,5,0)&gt;75),4,IF(AND(VLOOKUP(F33,Mark,5,0)&gt;=65),3,0))))))),"")</f>
        <v/>
      </c>
      <c r="P33" s="71">
        <f>IFERROR(IF(F33="","",IF(M33="","",IF(N33="","",SUM(N33:O33)))),"")</f>
        <v>0</v>
      </c>
      <c r="Q33" s="10"/>
    </row>
    <row r="34" spans="1:17" ht="21.95" customHeight="1">
      <c r="A34" s="7">
        <v>28</v>
      </c>
      <c r="B34" s="32">
        <f t="shared" si="0"/>
        <v>726</v>
      </c>
      <c r="C34" s="42">
        <f t="shared" si="1"/>
        <v>38902</v>
      </c>
      <c r="D34" s="8" t="str">
        <f t="shared" si="2"/>
        <v>KANCHAN</v>
      </c>
      <c r="E34" s="8" t="str">
        <f t="shared" si="3"/>
        <v>HADMAN RAM</v>
      </c>
      <c r="F34" s="5">
        <f t="shared" si="4"/>
        <v>1009</v>
      </c>
      <c r="G34" s="9" t="str">
        <f t="shared" si="5"/>
        <v/>
      </c>
      <c r="H34" s="62">
        <f>IF(AND(B34="",D34="",F34="",G34=""),"",IF($M$3='Data Entry'!$BJ$1,VLOOKUP(F34,Mark,6,0),IF($M$3='Data Entry'!$BJ$3,VLOOKUP(F34,Mark,11,0),IF($M$3='Data Entry'!$BJ$4,VLOOKUP(F34,Mark,16,0),""))))</f>
        <v>0</v>
      </c>
      <c r="I34" s="62">
        <f>IF(AND(B34="",D34="",F34="",G34=""),"",IF($M$3='Data Entry'!$BJ$1,VLOOKUP(F34,Mark,7,0),IF($M$3='Data Entry'!$BJ$3,VLOOKUP(F34,Mark,12,0),IF($M$3='Data Entry'!$BJ$4,VLOOKUP(F34,Mark,17,0),""))))</f>
        <v>0</v>
      </c>
      <c r="J34" s="62">
        <f>IF(AND(B34="",D34="",F34="",G34=""),"",IF($M$3='Data Entry'!$BJ$1,VLOOKUP(F34,Mark,8,0),IF($M$3='Data Entry'!$BJ$3,VLOOKUP(F34,Mark,13,0),IF($M$3='Data Entry'!$BJ$4,VLOOKUP(F34,Mark,18,0),""))))</f>
        <v>0</v>
      </c>
      <c r="K34" s="34">
        <f>IF(AND(B34="",D34="",F34="",G34=""),"",IF($M$3='Data Entry'!$BJ$1,VLOOKUP(F34,Mark,9,0),IF($M$3='Data Entry'!$BJ$3,VLOOKUP(F34,Mark,14,0),IF($M$3='Data Entry'!$BJ$4,VLOOKUP(F34,Mark,19,0),""))))</f>
        <v>0</v>
      </c>
      <c r="L34" s="35">
        <f>IF(AND(B34="",D34="",F34="",G34=""),"",IF($M$3='Data Entry'!$BJ$1,VLOOKUP(F34,Mark,10,0),IF($M$3='Data Entry'!$BJ$3,VLOOKUP(F34,Mark,15,0),IF($M$3='Data Entry'!$BJ$4,VLOOKUP(F34,Mark,20,0),""))))</f>
        <v>0</v>
      </c>
      <c r="M34" s="36">
        <f t="shared" si="6"/>
        <v>0</v>
      </c>
      <c r="N34" s="63">
        <f>IFERROR(IF(OR(M34="",$M$3="",D34=""),"",ROUNDUP(M34*$N$6%,0)),"")</f>
        <v>0</v>
      </c>
      <c r="O34" s="63" t="str">
        <f>IFERROR(IF(AND($M$3=""),"",IF(AND(M34=""),"",IF(AND(F34=""),"",IF(AND(VLOOKUP(F34,Mark,5,0)=""),"",IF(AND(VLOOKUP(F34,Mark,5,0)&gt;85),5,IF(AND(VLOOKUP(F34,Mark,5,0)&gt;75),4,IF(AND(VLOOKUP(F34,Mark,5,0)&gt;=65),3,0))))))),"")</f>
        <v/>
      </c>
      <c r="P34" s="71">
        <f>IFERROR(IF(F34="","",IF(M34="","",IF(N34="","",SUM(N34:O34)))),"")</f>
        <v>0</v>
      </c>
      <c r="Q34" s="10"/>
    </row>
    <row r="35" spans="1:17" ht="21.95" customHeight="1">
      <c r="A35" s="7">
        <v>29</v>
      </c>
      <c r="B35" s="32">
        <f t="shared" si="0"/>
        <v>912</v>
      </c>
      <c r="C35" s="42">
        <f t="shared" si="1"/>
        <v>38893</v>
      </c>
      <c r="D35" s="8" t="str">
        <f t="shared" si="2"/>
        <v>KANCHAN</v>
      </c>
      <c r="E35" s="8" t="str">
        <f t="shared" si="3"/>
        <v>SUAA LAL</v>
      </c>
      <c r="F35" s="5">
        <f t="shared" si="4"/>
        <v>1010</v>
      </c>
      <c r="G35" s="9" t="str">
        <f t="shared" si="5"/>
        <v/>
      </c>
      <c r="H35" s="62">
        <f>IF(AND(B35="",D35="",F35="",G35=""),"",IF($M$3='Data Entry'!$BJ$1,VLOOKUP(F35,Mark,6,0),IF($M$3='Data Entry'!$BJ$3,VLOOKUP(F35,Mark,11,0),IF($M$3='Data Entry'!$BJ$4,VLOOKUP(F35,Mark,16,0),""))))</f>
        <v>0</v>
      </c>
      <c r="I35" s="62">
        <f>IF(AND(B35="",D35="",F35="",G35=""),"",IF($M$3='Data Entry'!$BJ$1,VLOOKUP(F35,Mark,7,0),IF($M$3='Data Entry'!$BJ$3,VLOOKUP(F35,Mark,12,0),IF($M$3='Data Entry'!$BJ$4,VLOOKUP(F35,Mark,17,0),""))))</f>
        <v>0</v>
      </c>
      <c r="J35" s="62">
        <f>IF(AND(B35="",D35="",F35="",G35=""),"",IF($M$3='Data Entry'!$BJ$1,VLOOKUP(F35,Mark,8,0),IF($M$3='Data Entry'!$BJ$3,VLOOKUP(F35,Mark,13,0),IF($M$3='Data Entry'!$BJ$4,VLOOKUP(F35,Mark,18,0),""))))</f>
        <v>0</v>
      </c>
      <c r="K35" s="34">
        <f>IF(AND(B35="",D35="",F35="",G35=""),"",IF($M$3='Data Entry'!$BJ$1,VLOOKUP(F35,Mark,9,0),IF($M$3='Data Entry'!$BJ$3,VLOOKUP(F35,Mark,14,0),IF($M$3='Data Entry'!$BJ$4,VLOOKUP(F35,Mark,19,0),""))))</f>
        <v>0</v>
      </c>
      <c r="L35" s="35">
        <f>IF(AND(B35="",D35="",F35="",G35=""),"",IF($M$3='Data Entry'!$BJ$1,VLOOKUP(F35,Mark,10,0),IF($M$3='Data Entry'!$BJ$3,VLOOKUP(F35,Mark,15,0),IF($M$3='Data Entry'!$BJ$4,VLOOKUP(F35,Mark,20,0),""))))</f>
        <v>0</v>
      </c>
      <c r="M35" s="36">
        <f t="shared" si="6"/>
        <v>0</v>
      </c>
      <c r="N35" s="63">
        <f>IFERROR(IF(OR(M35="",$M$3="",D35=""),"",ROUNDUP(M35*$N$6%,0)),"")</f>
        <v>0</v>
      </c>
      <c r="O35" s="63" t="str">
        <f>IFERROR(IF(AND($M$3=""),"",IF(AND(M35=""),"",IF(AND(F35=""),"",IF(AND(VLOOKUP(F35,Mark,5,0)=""),"",IF(AND(VLOOKUP(F35,Mark,5,0)&gt;85),5,IF(AND(VLOOKUP(F35,Mark,5,0)&gt;75),4,IF(AND(VLOOKUP(F35,Mark,5,0)&gt;=65),3,0))))))),"")</f>
        <v/>
      </c>
      <c r="P35" s="71">
        <f>IFERROR(IF(F35="","",IF(M35="","",IF(N35="","",SUM(N35:O35)))),"")</f>
        <v>0</v>
      </c>
      <c r="Q35" s="10"/>
    </row>
    <row r="36" spans="1:17" ht="21.95" customHeight="1">
      <c r="A36" s="7">
        <v>30</v>
      </c>
      <c r="B36" s="32">
        <f t="shared" si="0"/>
        <v>869</v>
      </c>
      <c r="C36" s="42">
        <f t="shared" si="1"/>
        <v>39511</v>
      </c>
      <c r="D36" s="8" t="str">
        <f t="shared" si="2"/>
        <v>KANWRAI</v>
      </c>
      <c r="E36" s="8" t="str">
        <f t="shared" si="3"/>
        <v>BHAGWAN RAM</v>
      </c>
      <c r="F36" s="5">
        <f t="shared" si="4"/>
        <v>1011</v>
      </c>
      <c r="G36" s="9" t="str">
        <f t="shared" si="5"/>
        <v/>
      </c>
      <c r="H36" s="62">
        <f>IF(AND(B36="",D36="",F36="",G36=""),"",IF($M$3='Data Entry'!$BJ$1,VLOOKUP(F36,Mark,6,0),IF($M$3='Data Entry'!$BJ$3,VLOOKUP(F36,Mark,11,0),IF($M$3='Data Entry'!$BJ$4,VLOOKUP(F36,Mark,16,0),""))))</f>
        <v>0</v>
      </c>
      <c r="I36" s="62">
        <f>IF(AND(B36="",D36="",F36="",G36=""),"",IF($M$3='Data Entry'!$BJ$1,VLOOKUP(F36,Mark,7,0),IF($M$3='Data Entry'!$BJ$3,VLOOKUP(F36,Mark,12,0),IF($M$3='Data Entry'!$BJ$4,VLOOKUP(F36,Mark,17,0),""))))</f>
        <v>0</v>
      </c>
      <c r="J36" s="62">
        <f>IF(AND(B36="",D36="",F36="",G36=""),"",IF($M$3='Data Entry'!$BJ$1,VLOOKUP(F36,Mark,8,0),IF($M$3='Data Entry'!$BJ$3,VLOOKUP(F36,Mark,13,0),IF($M$3='Data Entry'!$BJ$4,VLOOKUP(F36,Mark,18,0),""))))</f>
        <v>0</v>
      </c>
      <c r="K36" s="34">
        <f>IF(AND(B36="",D36="",F36="",G36=""),"",IF($M$3='Data Entry'!$BJ$1,VLOOKUP(F36,Mark,9,0),IF($M$3='Data Entry'!$BJ$3,VLOOKUP(F36,Mark,14,0),IF($M$3='Data Entry'!$BJ$4,VLOOKUP(F36,Mark,19,0),""))))</f>
        <v>0</v>
      </c>
      <c r="L36" s="35">
        <f>IF(AND(B36="",D36="",F36="",G36=""),"",IF($M$3='Data Entry'!$BJ$1,VLOOKUP(F36,Mark,10,0),IF($M$3='Data Entry'!$BJ$3,VLOOKUP(F36,Mark,15,0),IF($M$3='Data Entry'!$BJ$4,VLOOKUP(F36,Mark,20,0),""))))</f>
        <v>0</v>
      </c>
      <c r="M36" s="36">
        <f t="shared" si="6"/>
        <v>0</v>
      </c>
      <c r="N36" s="63">
        <f>IFERROR(IF(OR(M36="",$M$3="",D36=""),"",ROUNDUP(M36*$N$6%,0)),"")</f>
        <v>0</v>
      </c>
      <c r="O36" s="63" t="str">
        <f>IFERROR(IF(AND($M$3=""),"",IF(AND(M36=""),"",IF(AND(F36=""),"",IF(AND(VLOOKUP(F36,Mark,5,0)=""),"",IF(AND(VLOOKUP(F36,Mark,5,0)&gt;85),5,IF(AND(VLOOKUP(F36,Mark,5,0)&gt;75),4,IF(AND(VLOOKUP(F36,Mark,5,0)&gt;=65),3,0))))))),"")</f>
        <v/>
      </c>
      <c r="P36" s="71">
        <f>IFERROR(IF(F36="","",IF(M36="","",IF(N36="","",SUM(N36:O36)))),"")</f>
        <v>0</v>
      </c>
      <c r="Q36" s="10"/>
    </row>
    <row r="37" spans="1:17" ht="21.95" customHeight="1">
      <c r="A37" s="7">
        <v>31</v>
      </c>
      <c r="B37" s="32" t="str">
        <f t="shared" si="0"/>
        <v/>
      </c>
      <c r="C37" s="42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2" t="str">
        <f>IF(AND(B37="",D37="",F37="",G37=""),"",IF($M$3='Data Entry'!$BJ$1,VLOOKUP(F37,Mark,6,0),IF($M$3='Data Entry'!$BJ$3,VLOOKUP(F37,Mark,11,0),IF($M$3='Data Entry'!$BJ$4,VLOOKUP(F37,Mark,16,0),""))))</f>
        <v/>
      </c>
      <c r="I37" s="62" t="str">
        <f>IF(AND(B37="",D37="",F37="",G37=""),"",IF($M$3='Data Entry'!$BJ$1,VLOOKUP(F37,Mark,7,0),IF($M$3='Data Entry'!$BJ$3,VLOOKUP(F37,Mark,12,0),IF($M$3='Data Entry'!$BJ$4,VLOOKUP(F37,Mark,17,0),""))))</f>
        <v/>
      </c>
      <c r="J37" s="62" t="str">
        <f>IF(AND(B37="",D37="",F37="",G37=""),"",IF($M$3='Data Entry'!$BJ$1,VLOOKUP(F37,Mark,8,0),IF($M$3='Data Entry'!$BJ$3,VLOOKUP(F37,Mark,13,0),IF($M$3='Data Entry'!$BJ$4,VLOOKUP(F37,Mark,18,0),""))))</f>
        <v/>
      </c>
      <c r="K37" s="34" t="str">
        <f>IF(AND(B37="",D37="",F37="",G37=""),"",IF($M$3='Data Entry'!$BJ$1,VLOOKUP(F37,Mark,9,0),IF($M$3='Data Entry'!$BJ$3,VLOOKUP(F37,Mark,14,0),IF($M$3='Data Entry'!$BJ$4,VLOOKUP(F37,Mark,19,0),""))))</f>
        <v/>
      </c>
      <c r="L37" s="35" t="str">
        <f>IF(AND(B37="",D37="",F37="",G37=""),"",IF($M$3='Data Entry'!$BJ$1,VLOOKUP(F37,Mark,10,0),IF($M$3='Data Entry'!$BJ$3,VLOOKUP(F37,Mark,15,0),IF($M$3='Data Entry'!$BJ$4,VLOOKUP(F37,Mark,20,0),""))))</f>
        <v/>
      </c>
      <c r="M37" s="36" t="str">
        <f t="shared" si="6"/>
        <v/>
      </c>
      <c r="N37" s="63" t="str">
        <f>IFERROR(IF(OR(M37="",$M$3="",D37=""),"",ROUNDUP(M37*$N$6%,0)),"")</f>
        <v/>
      </c>
      <c r="O37" s="63" t="str">
        <f>IFERROR(IF(AND($M$3=""),"",IF(AND(M37=""),"",IF(AND(F37=""),"",IF(AND(VLOOKUP(F37,Mark,5,0)=""),"",IF(AND(VLOOKUP(F37,Mark,5,0)&gt;85),5,IF(AND(VLOOKUP(F37,Mark,5,0)&gt;75),4,IF(AND(VLOOKUP(F37,Mark,5,0)&gt;=65),3,0))))))),"")</f>
        <v/>
      </c>
      <c r="P37" s="71" t="str">
        <f>IFERROR(IF(F37="","",IF(M37="","",IF(N37="","",SUM(N37:O37)))),"")</f>
        <v/>
      </c>
      <c r="Q37" s="10"/>
    </row>
    <row r="38" spans="1:17" ht="21.95" customHeight="1">
      <c r="A38" s="7">
        <v>32</v>
      </c>
      <c r="B38" s="32" t="str">
        <f t="shared" si="0"/>
        <v/>
      </c>
      <c r="C38" s="42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2" t="str">
        <f>IF(AND(B38="",D38="",F38="",G38=""),"",IF($M$3='Data Entry'!$BJ$1,VLOOKUP(F38,Mark,6,0),IF($M$3='Data Entry'!$BJ$3,VLOOKUP(F38,Mark,11,0),IF($M$3='Data Entry'!$BJ$4,VLOOKUP(F38,Mark,16,0),""))))</f>
        <v/>
      </c>
      <c r="I38" s="62" t="str">
        <f>IF(AND(B38="",D38="",F38="",G38=""),"",IF($M$3='Data Entry'!$BJ$1,VLOOKUP(F38,Mark,7,0),IF($M$3='Data Entry'!$BJ$3,VLOOKUP(F38,Mark,12,0),IF($M$3='Data Entry'!$BJ$4,VLOOKUP(F38,Mark,17,0),""))))</f>
        <v/>
      </c>
      <c r="J38" s="62" t="str">
        <f>IF(AND(B38="",D38="",F38="",G38=""),"",IF($M$3='Data Entry'!$BJ$1,VLOOKUP(F38,Mark,8,0),IF($M$3='Data Entry'!$BJ$3,VLOOKUP(F38,Mark,13,0),IF($M$3='Data Entry'!$BJ$4,VLOOKUP(F38,Mark,18,0),""))))</f>
        <v/>
      </c>
      <c r="K38" s="34" t="str">
        <f>IF(AND(B38="",D38="",F38="",G38=""),"",IF($M$3='Data Entry'!$BJ$1,VLOOKUP(F38,Mark,9,0),IF($M$3='Data Entry'!$BJ$3,VLOOKUP(F38,Mark,14,0),IF($M$3='Data Entry'!$BJ$4,VLOOKUP(F38,Mark,19,0),""))))</f>
        <v/>
      </c>
      <c r="L38" s="35" t="str">
        <f>IF(AND(B38="",D38="",F38="",G38=""),"",IF($M$3='Data Entry'!$BJ$1,VLOOKUP(F38,Mark,10,0),IF($M$3='Data Entry'!$BJ$3,VLOOKUP(F38,Mark,15,0),IF($M$3='Data Entry'!$BJ$4,VLOOKUP(F38,Mark,20,0),""))))</f>
        <v/>
      </c>
      <c r="M38" s="36" t="str">
        <f t="shared" si="6"/>
        <v/>
      </c>
      <c r="N38" s="63" t="str">
        <f>IFERROR(IF(OR(M38="",$M$3="",D38=""),"",ROUNDUP(M38*$N$6%,0)),"")</f>
        <v/>
      </c>
      <c r="O38" s="63" t="str">
        <f>IFERROR(IF(AND($M$3=""),"",IF(AND(M38=""),"",IF(AND(F38=""),"",IF(AND(VLOOKUP(F38,Mark,5,0)=""),"",IF(AND(VLOOKUP(F38,Mark,5,0)&gt;85),5,IF(AND(VLOOKUP(F38,Mark,5,0)&gt;75),4,IF(AND(VLOOKUP(F38,Mark,5,0)&gt;=65),3,0))))))),"")</f>
        <v/>
      </c>
      <c r="P38" s="71" t="str">
        <f>IFERROR(IF(F38="","",IF(M38="","",IF(N38="","",SUM(N38:O38)))),"")</f>
        <v/>
      </c>
      <c r="Q38" s="10"/>
    </row>
    <row r="39" spans="1:17" ht="21.95" customHeight="1">
      <c r="A39" s="7">
        <v>33</v>
      </c>
      <c r="B39" s="32" t="str">
        <f t="shared" ref="B39:B70" si="7">IFERROR(IF($C$3="","",VLOOKUP(A39,NAME,4,0)),"")</f>
        <v/>
      </c>
      <c r="C39" s="42" t="str">
        <f t="shared" ref="C39:C70" si="8">IFERROR(IF($C$3="","",VLOOKUP(A39,NAME,11,0)),"")</f>
        <v/>
      </c>
      <c r="D39" s="8" t="str">
        <f t="shared" ref="D39:D70" si="9">IFERROR(IF($C$3="","",VLOOKUP(A39,NAME,6,0)),"")</f>
        <v/>
      </c>
      <c r="E39" s="8" t="str">
        <f t="shared" ref="E39:E70" si="10">IFERROR(IF($C$3="","",VLOOKUP(A39,NAME,8,0)),"")</f>
        <v/>
      </c>
      <c r="F39" s="5" t="str">
        <f t="shared" ref="F39:F70" si="11">IFERROR(IF($C$3="","",VLOOKUP(A39,NAME,12,0)),"")</f>
        <v/>
      </c>
      <c r="G39" s="9" t="str">
        <f t="shared" ref="G39:G70" si="12">IFERROR(IF($C$3="","",VLOOKUP(A39,NAME,13,0)),"")</f>
        <v/>
      </c>
      <c r="H39" s="62" t="str">
        <f>IF(AND(B39="",D39="",F39="",G39=""),"",IF($M$3='Data Entry'!$BJ$1,VLOOKUP(F39,Mark,6,0),IF($M$3='Data Entry'!$BJ$3,VLOOKUP(F39,Mark,11,0),IF($M$3='Data Entry'!$BJ$4,VLOOKUP(F39,Mark,16,0),""))))</f>
        <v/>
      </c>
      <c r="I39" s="62" t="str">
        <f>IF(AND(B39="",D39="",F39="",G39=""),"",IF($M$3='Data Entry'!$BJ$1,VLOOKUP(F39,Mark,7,0),IF($M$3='Data Entry'!$BJ$3,VLOOKUP(F39,Mark,12,0),IF($M$3='Data Entry'!$BJ$4,VLOOKUP(F39,Mark,17,0),""))))</f>
        <v/>
      </c>
      <c r="J39" s="62" t="str">
        <f>IF(AND(B39="",D39="",F39="",G39=""),"",IF($M$3='Data Entry'!$BJ$1,VLOOKUP(F39,Mark,8,0),IF($M$3='Data Entry'!$BJ$3,VLOOKUP(F39,Mark,13,0),IF($M$3='Data Entry'!$BJ$4,VLOOKUP(F39,Mark,18,0),""))))</f>
        <v/>
      </c>
      <c r="K39" s="34" t="str">
        <f>IF(AND(B39="",D39="",F39="",G39=""),"",IF($M$3='Data Entry'!$BJ$1,VLOOKUP(F39,Mark,9,0),IF($M$3='Data Entry'!$BJ$3,VLOOKUP(F39,Mark,14,0),IF($M$3='Data Entry'!$BJ$4,VLOOKUP(F39,Mark,19,0),""))))</f>
        <v/>
      </c>
      <c r="L39" s="35" t="str">
        <f>IF(AND(B39="",D39="",F39="",G39=""),"",IF($M$3='Data Entry'!$BJ$1,VLOOKUP(F39,Mark,10,0),IF($M$3='Data Entry'!$BJ$3,VLOOKUP(F39,Mark,15,0),IF($M$3='Data Entry'!$BJ$4,VLOOKUP(F39,Mark,20,0),""))))</f>
        <v/>
      </c>
      <c r="M39" s="36" t="str">
        <f t="shared" si="6"/>
        <v/>
      </c>
      <c r="N39" s="63" t="str">
        <f>IFERROR(IF(OR(M39="",$M$3="",D39=""),"",ROUNDUP(M39*$N$6%,0)),"")</f>
        <v/>
      </c>
      <c r="O39" s="63" t="str">
        <f>IFERROR(IF(AND($M$3=""),"",IF(AND(M39=""),"",IF(AND(F39=""),"",IF(AND(VLOOKUP(F39,Mark,5,0)=""),"",IF(AND(VLOOKUP(F39,Mark,5,0)&gt;85),5,IF(AND(VLOOKUP(F39,Mark,5,0)&gt;75),4,IF(AND(VLOOKUP(F39,Mark,5,0)&gt;=65),3,0))))))),"")</f>
        <v/>
      </c>
      <c r="P39" s="71" t="str">
        <f>IFERROR(IF(F39="","",IF(M39="","",IF(N39="","",SUM(N39:O39)))),"")</f>
        <v/>
      </c>
      <c r="Q39" s="10"/>
    </row>
    <row r="40" spans="1:17" ht="21.95" customHeight="1">
      <c r="A40" s="7">
        <v>34</v>
      </c>
      <c r="B40" s="32" t="str">
        <f t="shared" si="7"/>
        <v/>
      </c>
      <c r="C40" s="42" t="str">
        <f t="shared" si="8"/>
        <v/>
      </c>
      <c r="D40" s="8" t="str">
        <f t="shared" si="9"/>
        <v/>
      </c>
      <c r="E40" s="8" t="str">
        <f t="shared" si="10"/>
        <v/>
      </c>
      <c r="F40" s="5" t="str">
        <f t="shared" si="11"/>
        <v/>
      </c>
      <c r="G40" s="9" t="str">
        <f t="shared" si="12"/>
        <v/>
      </c>
      <c r="H40" s="62" t="str">
        <f>IF(AND(B40="",D40="",F40="",G40=""),"",IF($M$3='Data Entry'!$BJ$1,VLOOKUP(F40,Mark,6,0),IF($M$3='Data Entry'!$BJ$3,VLOOKUP(F40,Mark,11,0),IF($M$3='Data Entry'!$BJ$4,VLOOKUP(F40,Mark,16,0),""))))</f>
        <v/>
      </c>
      <c r="I40" s="62" t="str">
        <f>IF(AND(B40="",D40="",F40="",G40=""),"",IF($M$3='Data Entry'!$BJ$1,VLOOKUP(F40,Mark,7,0),IF($M$3='Data Entry'!$BJ$3,VLOOKUP(F40,Mark,12,0),IF($M$3='Data Entry'!$BJ$4,VLOOKUP(F40,Mark,17,0),""))))</f>
        <v/>
      </c>
      <c r="J40" s="62" t="str">
        <f>IF(AND(B40="",D40="",F40="",G40=""),"",IF($M$3='Data Entry'!$BJ$1,VLOOKUP(F40,Mark,8,0),IF($M$3='Data Entry'!$BJ$3,VLOOKUP(F40,Mark,13,0),IF($M$3='Data Entry'!$BJ$4,VLOOKUP(F40,Mark,18,0),""))))</f>
        <v/>
      </c>
      <c r="K40" s="34" t="str">
        <f>IF(AND(B40="",D40="",F40="",G40=""),"",IF($M$3='Data Entry'!$BJ$1,VLOOKUP(F40,Mark,9,0),IF($M$3='Data Entry'!$BJ$3,VLOOKUP(F40,Mark,14,0),IF($M$3='Data Entry'!$BJ$4,VLOOKUP(F40,Mark,19,0),""))))</f>
        <v/>
      </c>
      <c r="L40" s="35" t="str">
        <f>IF(AND(B40="",D40="",F40="",G40=""),"",IF($M$3='Data Entry'!$BJ$1,VLOOKUP(F40,Mark,10,0),IF($M$3='Data Entry'!$BJ$3,VLOOKUP(F40,Mark,15,0),IF($M$3='Data Entry'!$BJ$4,VLOOKUP(F40,Mark,20,0),""))))</f>
        <v/>
      </c>
      <c r="M40" s="36" t="str">
        <f t="shared" si="6"/>
        <v/>
      </c>
      <c r="N40" s="63" t="str">
        <f>IFERROR(IF(OR(M40="",$M$3="",D40=""),"",ROUNDUP(M40*$N$6%,0)),"")</f>
        <v/>
      </c>
      <c r="O40" s="63" t="str">
        <f>IFERROR(IF(AND($M$3=""),"",IF(AND(M40=""),"",IF(AND(F40=""),"",IF(AND(VLOOKUP(F40,Mark,5,0)=""),"",IF(AND(VLOOKUP(F40,Mark,5,0)&gt;85),5,IF(AND(VLOOKUP(F40,Mark,5,0)&gt;75),4,IF(AND(VLOOKUP(F40,Mark,5,0)&gt;=65),3,0))))))),"")</f>
        <v/>
      </c>
      <c r="P40" s="71" t="str">
        <f>IFERROR(IF(F40="","",IF(M40="","",IF(N40="","",SUM(N40:O40)))),"")</f>
        <v/>
      </c>
      <c r="Q40" s="10"/>
    </row>
    <row r="41" spans="1:17" ht="21.95" customHeight="1">
      <c r="A41" s="7">
        <v>35</v>
      </c>
      <c r="B41" s="32" t="str">
        <f t="shared" si="7"/>
        <v/>
      </c>
      <c r="C41" s="42" t="str">
        <f t="shared" si="8"/>
        <v/>
      </c>
      <c r="D41" s="8" t="str">
        <f t="shared" si="9"/>
        <v/>
      </c>
      <c r="E41" s="8" t="str">
        <f t="shared" si="10"/>
        <v/>
      </c>
      <c r="F41" s="5" t="str">
        <f t="shared" si="11"/>
        <v/>
      </c>
      <c r="G41" s="9" t="str">
        <f t="shared" si="12"/>
        <v/>
      </c>
      <c r="H41" s="62" t="str">
        <f>IF(AND(B41="",D41="",F41="",G41=""),"",IF($M$3='Data Entry'!$BJ$1,VLOOKUP(F41,Mark,6,0),IF($M$3='Data Entry'!$BJ$3,VLOOKUP(F41,Mark,11,0),IF($M$3='Data Entry'!$BJ$4,VLOOKUP(F41,Mark,16,0),""))))</f>
        <v/>
      </c>
      <c r="I41" s="62" t="str">
        <f>IF(AND(B41="",D41="",F41="",G41=""),"",IF($M$3='Data Entry'!$BJ$1,VLOOKUP(F41,Mark,7,0),IF($M$3='Data Entry'!$BJ$3,VLOOKUP(F41,Mark,12,0),IF($M$3='Data Entry'!$BJ$4,VLOOKUP(F41,Mark,17,0),""))))</f>
        <v/>
      </c>
      <c r="J41" s="62" t="str">
        <f>IF(AND(B41="",D41="",F41="",G41=""),"",IF($M$3='Data Entry'!$BJ$1,VLOOKUP(F41,Mark,8,0),IF($M$3='Data Entry'!$BJ$3,VLOOKUP(F41,Mark,13,0),IF($M$3='Data Entry'!$BJ$4,VLOOKUP(F41,Mark,18,0),""))))</f>
        <v/>
      </c>
      <c r="K41" s="34" t="str">
        <f>IF(AND(B41="",D41="",F41="",G41=""),"",IF($M$3='Data Entry'!$BJ$1,VLOOKUP(F41,Mark,9,0),IF($M$3='Data Entry'!$BJ$3,VLOOKUP(F41,Mark,14,0),IF($M$3='Data Entry'!$BJ$4,VLOOKUP(F41,Mark,19,0),""))))</f>
        <v/>
      </c>
      <c r="L41" s="35" t="str">
        <f>IF(AND(B41="",D41="",F41="",G41=""),"",IF($M$3='Data Entry'!$BJ$1,VLOOKUP(F41,Mark,10,0),IF($M$3='Data Entry'!$BJ$3,VLOOKUP(F41,Mark,15,0),IF($M$3='Data Entry'!$BJ$4,VLOOKUP(F41,Mark,20,0),""))))</f>
        <v/>
      </c>
      <c r="M41" s="36" t="str">
        <f t="shared" si="6"/>
        <v/>
      </c>
      <c r="N41" s="63" t="str">
        <f>IFERROR(IF(OR(M41="",$M$3="",D41=""),"",ROUNDUP(M41*$N$6%,0)),"")</f>
        <v/>
      </c>
      <c r="O41" s="63" t="str">
        <f>IFERROR(IF(AND($M$3=""),"",IF(AND(M41=""),"",IF(AND(F41=""),"",IF(AND(VLOOKUP(F41,Mark,5,0)=""),"",IF(AND(VLOOKUP(F41,Mark,5,0)&gt;85),5,IF(AND(VLOOKUP(F41,Mark,5,0)&gt;75),4,IF(AND(VLOOKUP(F41,Mark,5,0)&gt;=65),3,0))))))),"")</f>
        <v/>
      </c>
      <c r="P41" s="71" t="str">
        <f>IFERROR(IF(F41="","",IF(M41="","",IF(N41="","",SUM(N41:O41)))),"")</f>
        <v/>
      </c>
      <c r="Q41" s="10"/>
    </row>
    <row r="42" spans="1:17" ht="21.95" customHeight="1">
      <c r="A42" s="7">
        <v>36</v>
      </c>
      <c r="B42" s="32" t="str">
        <f t="shared" si="7"/>
        <v/>
      </c>
      <c r="C42" s="42" t="str">
        <f t="shared" si="8"/>
        <v/>
      </c>
      <c r="D42" s="8" t="str">
        <f t="shared" si="9"/>
        <v/>
      </c>
      <c r="E42" s="8" t="str">
        <f t="shared" si="10"/>
        <v/>
      </c>
      <c r="F42" s="5" t="str">
        <f t="shared" si="11"/>
        <v/>
      </c>
      <c r="G42" s="9" t="str">
        <f t="shared" si="12"/>
        <v/>
      </c>
      <c r="H42" s="62" t="str">
        <f>IF(AND(B42="",D42="",F42="",G42=""),"",IF($M$3='Data Entry'!$BJ$1,VLOOKUP(F42,Mark,6,0),IF($M$3='Data Entry'!$BJ$3,VLOOKUP(F42,Mark,11,0),IF($M$3='Data Entry'!$BJ$4,VLOOKUP(F42,Mark,16,0),""))))</f>
        <v/>
      </c>
      <c r="I42" s="62" t="str">
        <f>IF(AND(B42="",D42="",F42="",G42=""),"",IF($M$3='Data Entry'!$BJ$1,VLOOKUP(F42,Mark,7,0),IF($M$3='Data Entry'!$BJ$3,VLOOKUP(F42,Mark,12,0),IF($M$3='Data Entry'!$BJ$4,VLOOKUP(F42,Mark,17,0),""))))</f>
        <v/>
      </c>
      <c r="J42" s="62" t="str">
        <f>IF(AND(B42="",D42="",F42="",G42=""),"",IF($M$3='Data Entry'!$BJ$1,VLOOKUP(F42,Mark,8,0),IF($M$3='Data Entry'!$BJ$3,VLOOKUP(F42,Mark,13,0),IF($M$3='Data Entry'!$BJ$4,VLOOKUP(F42,Mark,18,0),""))))</f>
        <v/>
      </c>
      <c r="K42" s="34" t="str">
        <f>IF(AND(B42="",D42="",F42="",G42=""),"",IF($M$3='Data Entry'!$BJ$1,VLOOKUP(F42,Mark,9,0),IF($M$3='Data Entry'!$BJ$3,VLOOKUP(F42,Mark,14,0),IF($M$3='Data Entry'!$BJ$4,VLOOKUP(F42,Mark,19,0),""))))</f>
        <v/>
      </c>
      <c r="L42" s="35" t="str">
        <f>IF(AND(B42="",D42="",F42="",G42=""),"",IF($M$3='Data Entry'!$BJ$1,VLOOKUP(F42,Mark,10,0),IF($M$3='Data Entry'!$BJ$3,VLOOKUP(F42,Mark,15,0),IF($M$3='Data Entry'!$BJ$4,VLOOKUP(F42,Mark,20,0),""))))</f>
        <v/>
      </c>
      <c r="M42" s="36" t="str">
        <f t="shared" si="6"/>
        <v/>
      </c>
      <c r="N42" s="63" t="str">
        <f>IFERROR(IF(OR(M42="",$M$3="",D42=""),"",ROUNDUP(M42*$N$6%,0)),"")</f>
        <v/>
      </c>
      <c r="O42" s="63" t="str">
        <f>IFERROR(IF(AND($M$3=""),"",IF(AND(M42=""),"",IF(AND(F42=""),"",IF(AND(VLOOKUP(F42,Mark,5,0)=""),"",IF(AND(VLOOKUP(F42,Mark,5,0)&gt;85),5,IF(AND(VLOOKUP(F42,Mark,5,0)&gt;75),4,IF(AND(VLOOKUP(F42,Mark,5,0)&gt;=65),3,0))))))),"")</f>
        <v/>
      </c>
      <c r="P42" s="71" t="str">
        <f>IFERROR(IF(F42="","",IF(M42="","",IF(N42="","",SUM(N42:O42)))),"")</f>
        <v/>
      </c>
      <c r="Q42" s="10"/>
    </row>
    <row r="43" spans="1:17" ht="21.95" customHeight="1">
      <c r="A43" s="7">
        <v>37</v>
      </c>
      <c r="B43" s="32" t="str">
        <f t="shared" si="7"/>
        <v/>
      </c>
      <c r="C43" s="42" t="str">
        <f t="shared" si="8"/>
        <v/>
      </c>
      <c r="D43" s="8" t="str">
        <f t="shared" si="9"/>
        <v/>
      </c>
      <c r="E43" s="8" t="str">
        <f t="shared" si="10"/>
        <v/>
      </c>
      <c r="F43" s="5" t="str">
        <f t="shared" si="11"/>
        <v/>
      </c>
      <c r="G43" s="9" t="str">
        <f t="shared" si="12"/>
        <v/>
      </c>
      <c r="H43" s="62" t="str">
        <f>IF(AND(B43="",D43="",F43="",G43=""),"",IF($M$3='Data Entry'!$BJ$1,VLOOKUP(F43,Mark,6,0),IF($M$3='Data Entry'!$BJ$3,VLOOKUP(F43,Mark,11,0),IF($M$3='Data Entry'!$BJ$4,VLOOKUP(F43,Mark,16,0),""))))</f>
        <v/>
      </c>
      <c r="I43" s="62" t="str">
        <f>IF(AND(B43="",D43="",F43="",G43=""),"",IF($M$3='Data Entry'!$BJ$1,VLOOKUP(F43,Mark,7,0),IF($M$3='Data Entry'!$BJ$3,VLOOKUP(F43,Mark,12,0),IF($M$3='Data Entry'!$BJ$4,VLOOKUP(F43,Mark,17,0),""))))</f>
        <v/>
      </c>
      <c r="J43" s="62" t="str">
        <f>IF(AND(B43="",D43="",F43="",G43=""),"",IF($M$3='Data Entry'!$BJ$1,VLOOKUP(F43,Mark,8,0),IF($M$3='Data Entry'!$BJ$3,VLOOKUP(F43,Mark,13,0),IF($M$3='Data Entry'!$BJ$4,VLOOKUP(F43,Mark,18,0),""))))</f>
        <v/>
      </c>
      <c r="K43" s="34" t="str">
        <f>IF(AND(B43="",D43="",F43="",G43=""),"",IF($M$3='Data Entry'!$BJ$1,VLOOKUP(F43,Mark,9,0),IF($M$3='Data Entry'!$BJ$3,VLOOKUP(F43,Mark,14,0),IF($M$3='Data Entry'!$BJ$4,VLOOKUP(F43,Mark,19,0),""))))</f>
        <v/>
      </c>
      <c r="L43" s="35" t="str">
        <f>IF(AND(B43="",D43="",F43="",G43=""),"",IF($M$3='Data Entry'!$BJ$1,VLOOKUP(F43,Mark,10,0),IF($M$3='Data Entry'!$BJ$3,VLOOKUP(F43,Mark,15,0),IF($M$3='Data Entry'!$BJ$4,VLOOKUP(F43,Mark,20,0),""))))</f>
        <v/>
      </c>
      <c r="M43" s="36" t="str">
        <f t="shared" si="6"/>
        <v/>
      </c>
      <c r="N43" s="63" t="str">
        <f>IFERROR(IF(OR(M43="",$M$3="",D43=""),"",ROUNDUP(M43*$N$6%,0)),"")</f>
        <v/>
      </c>
      <c r="O43" s="63" t="str">
        <f>IFERROR(IF(AND($M$3=""),"",IF(AND(M43=""),"",IF(AND(F43=""),"",IF(AND(VLOOKUP(F43,Mark,5,0)=""),"",IF(AND(VLOOKUP(F43,Mark,5,0)&gt;85),5,IF(AND(VLOOKUP(F43,Mark,5,0)&gt;75),4,IF(AND(VLOOKUP(F43,Mark,5,0)&gt;=65),3,0))))))),"")</f>
        <v/>
      </c>
      <c r="P43" s="71" t="str">
        <f>IFERROR(IF(F43="","",IF(M43="","",IF(N43="","",SUM(N43:O43)))),"")</f>
        <v/>
      </c>
      <c r="Q43" s="10"/>
    </row>
    <row r="44" spans="1:17" ht="21.95" customHeight="1">
      <c r="A44" s="7">
        <v>38</v>
      </c>
      <c r="B44" s="32" t="str">
        <f t="shared" si="7"/>
        <v/>
      </c>
      <c r="C44" s="42" t="str">
        <f t="shared" si="8"/>
        <v/>
      </c>
      <c r="D44" s="8" t="str">
        <f t="shared" si="9"/>
        <v/>
      </c>
      <c r="E44" s="8" t="str">
        <f t="shared" si="10"/>
        <v/>
      </c>
      <c r="F44" s="5" t="str">
        <f t="shared" si="11"/>
        <v/>
      </c>
      <c r="G44" s="9" t="str">
        <f t="shared" si="12"/>
        <v/>
      </c>
      <c r="H44" s="62" t="str">
        <f>IF(AND(B44="",D44="",F44="",G44=""),"",IF($M$3='Data Entry'!$BJ$1,VLOOKUP(F44,Mark,6,0),IF($M$3='Data Entry'!$BJ$3,VLOOKUP(F44,Mark,11,0),IF($M$3='Data Entry'!$BJ$4,VLOOKUP(F44,Mark,16,0),""))))</f>
        <v/>
      </c>
      <c r="I44" s="62" t="str">
        <f>IF(AND(B44="",D44="",F44="",G44=""),"",IF($M$3='Data Entry'!$BJ$1,VLOOKUP(F44,Mark,7,0),IF($M$3='Data Entry'!$BJ$3,VLOOKUP(F44,Mark,12,0),IF($M$3='Data Entry'!$BJ$4,VLOOKUP(F44,Mark,17,0),""))))</f>
        <v/>
      </c>
      <c r="J44" s="62" t="str">
        <f>IF(AND(B44="",D44="",F44="",G44=""),"",IF($M$3='Data Entry'!$BJ$1,VLOOKUP(F44,Mark,8,0),IF($M$3='Data Entry'!$BJ$3,VLOOKUP(F44,Mark,13,0),IF($M$3='Data Entry'!$BJ$4,VLOOKUP(F44,Mark,18,0),""))))</f>
        <v/>
      </c>
      <c r="K44" s="34" t="str">
        <f>IF(AND(B44="",D44="",F44="",G44=""),"",IF($M$3='Data Entry'!$BJ$1,VLOOKUP(F44,Mark,9,0),IF($M$3='Data Entry'!$BJ$3,VLOOKUP(F44,Mark,14,0),IF($M$3='Data Entry'!$BJ$4,VLOOKUP(F44,Mark,19,0),""))))</f>
        <v/>
      </c>
      <c r="L44" s="35" t="str">
        <f>IF(AND(B44="",D44="",F44="",G44=""),"",IF($M$3='Data Entry'!$BJ$1,VLOOKUP(F44,Mark,10,0),IF($M$3='Data Entry'!$BJ$3,VLOOKUP(F44,Mark,15,0),IF($M$3='Data Entry'!$BJ$4,VLOOKUP(F44,Mark,20,0),""))))</f>
        <v/>
      </c>
      <c r="M44" s="36" t="str">
        <f t="shared" si="6"/>
        <v/>
      </c>
      <c r="N44" s="63" t="str">
        <f>IFERROR(IF(OR(M44="",$M$3="",D44=""),"",ROUNDUP(M44*$N$6%,0)),"")</f>
        <v/>
      </c>
      <c r="O44" s="63" t="str">
        <f>IFERROR(IF(AND($M$3=""),"",IF(AND(M44=""),"",IF(AND(F44=""),"",IF(AND(VLOOKUP(F44,Mark,5,0)=""),"",IF(AND(VLOOKUP(F44,Mark,5,0)&gt;85),5,IF(AND(VLOOKUP(F44,Mark,5,0)&gt;75),4,IF(AND(VLOOKUP(F44,Mark,5,0)&gt;=65),3,0))))))),"")</f>
        <v/>
      </c>
      <c r="P44" s="71" t="str">
        <f>IFERROR(IF(F44="","",IF(M44="","",IF(N44="","",SUM(N44:O44)))),"")</f>
        <v/>
      </c>
      <c r="Q44" s="10"/>
    </row>
    <row r="45" spans="1:17" ht="21.95" customHeight="1">
      <c r="A45" s="7">
        <v>39</v>
      </c>
      <c r="B45" s="32" t="str">
        <f t="shared" si="7"/>
        <v/>
      </c>
      <c r="C45" s="42" t="str">
        <f t="shared" si="8"/>
        <v/>
      </c>
      <c r="D45" s="8" t="str">
        <f t="shared" si="9"/>
        <v/>
      </c>
      <c r="E45" s="8" t="str">
        <f t="shared" si="10"/>
        <v/>
      </c>
      <c r="F45" s="5" t="str">
        <f t="shared" si="11"/>
        <v/>
      </c>
      <c r="G45" s="9" t="str">
        <f t="shared" si="12"/>
        <v/>
      </c>
      <c r="H45" s="62" t="str">
        <f>IF(AND(B45="",D45="",F45="",G45=""),"",IF($M$3='Data Entry'!$BJ$1,VLOOKUP(F45,Mark,6,0),IF($M$3='Data Entry'!$BJ$3,VLOOKUP(F45,Mark,11,0),IF($M$3='Data Entry'!$BJ$4,VLOOKUP(F45,Mark,16,0),""))))</f>
        <v/>
      </c>
      <c r="I45" s="62" t="str">
        <f>IF(AND(B45="",D45="",F45="",G45=""),"",IF($M$3='Data Entry'!$BJ$1,VLOOKUP(F45,Mark,7,0),IF($M$3='Data Entry'!$BJ$3,VLOOKUP(F45,Mark,12,0),IF($M$3='Data Entry'!$BJ$4,VLOOKUP(F45,Mark,17,0),""))))</f>
        <v/>
      </c>
      <c r="J45" s="62" t="str">
        <f>IF(AND(B45="",D45="",F45="",G45=""),"",IF($M$3='Data Entry'!$BJ$1,VLOOKUP(F45,Mark,8,0),IF($M$3='Data Entry'!$BJ$3,VLOOKUP(F45,Mark,13,0),IF($M$3='Data Entry'!$BJ$4,VLOOKUP(F45,Mark,18,0),""))))</f>
        <v/>
      </c>
      <c r="K45" s="34" t="str">
        <f>IF(AND(B45="",D45="",F45="",G45=""),"",IF($M$3='Data Entry'!$BJ$1,VLOOKUP(F45,Mark,9,0),IF($M$3='Data Entry'!$BJ$3,VLOOKUP(F45,Mark,14,0),IF($M$3='Data Entry'!$BJ$4,VLOOKUP(F45,Mark,19,0),""))))</f>
        <v/>
      </c>
      <c r="L45" s="35" t="str">
        <f>IF(AND(B45="",D45="",F45="",G45=""),"",IF($M$3='Data Entry'!$BJ$1,VLOOKUP(F45,Mark,10,0),IF($M$3='Data Entry'!$BJ$3,VLOOKUP(F45,Mark,15,0),IF($M$3='Data Entry'!$BJ$4,VLOOKUP(F45,Mark,20,0),""))))</f>
        <v/>
      </c>
      <c r="M45" s="36" t="str">
        <f t="shared" si="6"/>
        <v/>
      </c>
      <c r="N45" s="63" t="str">
        <f>IFERROR(IF(OR(M45="",$M$3="",D45=""),"",ROUNDUP(M45*$N$6%,0)),"")</f>
        <v/>
      </c>
      <c r="O45" s="63" t="str">
        <f>IFERROR(IF(AND($M$3=""),"",IF(AND(M45=""),"",IF(AND(F45=""),"",IF(AND(VLOOKUP(F45,Mark,5,0)=""),"",IF(AND(VLOOKUP(F45,Mark,5,0)&gt;85),5,IF(AND(VLOOKUP(F45,Mark,5,0)&gt;75),4,IF(AND(VLOOKUP(F45,Mark,5,0)&gt;=65),3,0))))))),"")</f>
        <v/>
      </c>
      <c r="P45" s="71" t="str">
        <f>IFERROR(IF(F45="","",IF(M45="","",IF(N45="","",SUM(N45:O45)))),"")</f>
        <v/>
      </c>
      <c r="Q45" s="10"/>
    </row>
    <row r="46" spans="1:17" ht="21.95" customHeight="1">
      <c r="A46" s="7">
        <v>40</v>
      </c>
      <c r="B46" s="32" t="str">
        <f t="shared" si="7"/>
        <v/>
      </c>
      <c r="C46" s="42" t="str">
        <f t="shared" si="8"/>
        <v/>
      </c>
      <c r="D46" s="8" t="str">
        <f t="shared" si="9"/>
        <v/>
      </c>
      <c r="E46" s="8" t="str">
        <f t="shared" si="10"/>
        <v/>
      </c>
      <c r="F46" s="5" t="str">
        <f t="shared" si="11"/>
        <v/>
      </c>
      <c r="G46" s="9" t="str">
        <f t="shared" si="12"/>
        <v/>
      </c>
      <c r="H46" s="62" t="str">
        <f>IF(AND(B46="",D46="",F46="",G46=""),"",IF($M$3='Data Entry'!$BJ$1,VLOOKUP(F46,Mark,6,0),IF($M$3='Data Entry'!$BJ$3,VLOOKUP(F46,Mark,11,0),IF($M$3='Data Entry'!$BJ$4,VLOOKUP(F46,Mark,16,0),""))))</f>
        <v/>
      </c>
      <c r="I46" s="62" t="str">
        <f>IF(AND(B46="",D46="",F46="",G46=""),"",IF($M$3='Data Entry'!$BJ$1,VLOOKUP(F46,Mark,7,0),IF($M$3='Data Entry'!$BJ$3,VLOOKUP(F46,Mark,12,0),IF($M$3='Data Entry'!$BJ$4,VLOOKUP(F46,Mark,17,0),""))))</f>
        <v/>
      </c>
      <c r="J46" s="62" t="str">
        <f>IF(AND(B46="",D46="",F46="",G46=""),"",IF($M$3='Data Entry'!$BJ$1,VLOOKUP(F46,Mark,8,0),IF($M$3='Data Entry'!$BJ$3,VLOOKUP(F46,Mark,13,0),IF($M$3='Data Entry'!$BJ$4,VLOOKUP(F46,Mark,18,0),""))))</f>
        <v/>
      </c>
      <c r="K46" s="34" t="str">
        <f>IF(AND(B46="",D46="",F46="",G46=""),"",IF($M$3='Data Entry'!$BJ$1,VLOOKUP(F46,Mark,9,0),IF($M$3='Data Entry'!$BJ$3,VLOOKUP(F46,Mark,14,0),IF($M$3='Data Entry'!$BJ$4,VLOOKUP(F46,Mark,19,0),""))))</f>
        <v/>
      </c>
      <c r="L46" s="35" t="str">
        <f>IF(AND(B46="",D46="",F46="",G46=""),"",IF($M$3='Data Entry'!$BJ$1,VLOOKUP(F46,Mark,10,0),IF($M$3='Data Entry'!$BJ$3,VLOOKUP(F46,Mark,15,0),IF($M$3='Data Entry'!$BJ$4,VLOOKUP(F46,Mark,20,0),""))))</f>
        <v/>
      </c>
      <c r="M46" s="36" t="str">
        <f t="shared" si="6"/>
        <v/>
      </c>
      <c r="N46" s="63" t="str">
        <f>IFERROR(IF(OR(M46="",$M$3="",D46=""),"",ROUNDUP(M46*$N$6%,0)),"")</f>
        <v/>
      </c>
      <c r="O46" s="63" t="str">
        <f>IFERROR(IF(AND($M$3=""),"",IF(AND(M46=""),"",IF(AND(F46=""),"",IF(AND(VLOOKUP(F46,Mark,5,0)=""),"",IF(AND(VLOOKUP(F46,Mark,5,0)&gt;85),5,IF(AND(VLOOKUP(F46,Mark,5,0)&gt;75),4,IF(AND(VLOOKUP(F46,Mark,5,0)&gt;=65),3,0))))))),"")</f>
        <v/>
      </c>
      <c r="P46" s="71" t="str">
        <f>IFERROR(IF(F46="","",IF(M46="","",IF(N46="","",SUM(N46:O46)))),"")</f>
        <v/>
      </c>
      <c r="Q46" s="10"/>
    </row>
    <row r="47" spans="1:17" ht="21.95" customHeight="1">
      <c r="A47" s="7">
        <v>41</v>
      </c>
      <c r="B47" s="32" t="str">
        <f t="shared" si="7"/>
        <v/>
      </c>
      <c r="C47" s="42" t="str">
        <f t="shared" si="8"/>
        <v/>
      </c>
      <c r="D47" s="8" t="str">
        <f t="shared" si="9"/>
        <v/>
      </c>
      <c r="E47" s="8" t="str">
        <f t="shared" si="10"/>
        <v/>
      </c>
      <c r="F47" s="5" t="str">
        <f t="shared" si="11"/>
        <v/>
      </c>
      <c r="G47" s="9" t="str">
        <f t="shared" si="12"/>
        <v/>
      </c>
      <c r="H47" s="62" t="str">
        <f>IF(AND(B47="",D47="",F47="",G47=""),"",IF($M$3='Data Entry'!$BJ$1,VLOOKUP(F47,Mark,6,0),IF($M$3='Data Entry'!$BJ$3,VLOOKUP(F47,Mark,11,0),IF($M$3='Data Entry'!$BJ$4,VLOOKUP(F47,Mark,16,0),""))))</f>
        <v/>
      </c>
      <c r="I47" s="62" t="str">
        <f>IF(AND(B47="",D47="",F47="",G47=""),"",IF($M$3='Data Entry'!$BJ$1,VLOOKUP(F47,Mark,7,0),IF($M$3='Data Entry'!$BJ$3,VLOOKUP(F47,Mark,12,0),IF($M$3='Data Entry'!$BJ$4,VLOOKUP(F47,Mark,17,0),""))))</f>
        <v/>
      </c>
      <c r="J47" s="62" t="str">
        <f>IF(AND(B47="",D47="",F47="",G47=""),"",IF($M$3='Data Entry'!$BJ$1,VLOOKUP(F47,Mark,8,0),IF($M$3='Data Entry'!$BJ$3,VLOOKUP(F47,Mark,13,0),IF($M$3='Data Entry'!$BJ$4,VLOOKUP(F47,Mark,18,0),""))))</f>
        <v/>
      </c>
      <c r="K47" s="34" t="str">
        <f>IF(AND(B47="",D47="",F47="",G47=""),"",IF($M$3='Data Entry'!$BJ$1,VLOOKUP(F47,Mark,9,0),IF($M$3='Data Entry'!$BJ$3,VLOOKUP(F47,Mark,14,0),IF($M$3='Data Entry'!$BJ$4,VLOOKUP(F47,Mark,19,0),""))))</f>
        <v/>
      </c>
      <c r="L47" s="35" t="str">
        <f>IF(AND(B47="",D47="",F47="",G47=""),"",IF($M$3='Data Entry'!$BJ$1,VLOOKUP(F47,Mark,10,0),IF($M$3='Data Entry'!$BJ$3,VLOOKUP(F47,Mark,15,0),IF($M$3='Data Entry'!$BJ$4,VLOOKUP(F47,Mark,20,0),""))))</f>
        <v/>
      </c>
      <c r="M47" s="36" t="str">
        <f t="shared" si="6"/>
        <v/>
      </c>
      <c r="N47" s="63" t="str">
        <f>IFERROR(IF(OR(M47="",$M$3="",D47=""),"",ROUNDUP(M47*$N$6%,0)),"")</f>
        <v/>
      </c>
      <c r="O47" s="63" t="str">
        <f>IFERROR(IF(AND($M$3=""),"",IF(AND(M47=""),"",IF(AND(F47=""),"",IF(AND(VLOOKUP(F47,Mark,5,0)=""),"",IF(AND(VLOOKUP(F47,Mark,5,0)&gt;85),5,IF(AND(VLOOKUP(F47,Mark,5,0)&gt;75),4,IF(AND(VLOOKUP(F47,Mark,5,0)&gt;=65),3,0))))))),"")</f>
        <v/>
      </c>
      <c r="P47" s="71" t="str">
        <f>IFERROR(IF(F47="","",IF(M47="","",IF(N47="","",SUM(N47:O47)))),"")</f>
        <v/>
      </c>
      <c r="Q47" s="10"/>
    </row>
    <row r="48" spans="1:17" ht="21.95" customHeight="1">
      <c r="A48" s="7">
        <v>42</v>
      </c>
      <c r="B48" s="32" t="str">
        <f t="shared" si="7"/>
        <v/>
      </c>
      <c r="C48" s="42" t="str">
        <f t="shared" si="8"/>
        <v/>
      </c>
      <c r="D48" s="8" t="str">
        <f t="shared" si="9"/>
        <v/>
      </c>
      <c r="E48" s="8" t="str">
        <f t="shared" si="10"/>
        <v/>
      </c>
      <c r="F48" s="5" t="str">
        <f t="shared" si="11"/>
        <v/>
      </c>
      <c r="G48" s="9" t="str">
        <f t="shared" si="12"/>
        <v/>
      </c>
      <c r="H48" s="62" t="str">
        <f>IF(AND(B48="",D48="",F48="",G48=""),"",IF($M$3='Data Entry'!$BJ$1,VLOOKUP(F48,Mark,6,0),IF($M$3='Data Entry'!$BJ$3,VLOOKUP(F48,Mark,11,0),IF($M$3='Data Entry'!$BJ$4,VLOOKUP(F48,Mark,16,0),""))))</f>
        <v/>
      </c>
      <c r="I48" s="62" t="str">
        <f>IF(AND(B48="",D48="",F48="",G48=""),"",IF($M$3='Data Entry'!$BJ$1,VLOOKUP(F48,Mark,7,0),IF($M$3='Data Entry'!$BJ$3,VLOOKUP(F48,Mark,12,0),IF($M$3='Data Entry'!$BJ$4,VLOOKUP(F48,Mark,17,0),""))))</f>
        <v/>
      </c>
      <c r="J48" s="62" t="str">
        <f>IF(AND(B48="",D48="",F48="",G48=""),"",IF($M$3='Data Entry'!$BJ$1,VLOOKUP(F48,Mark,8,0),IF($M$3='Data Entry'!$BJ$3,VLOOKUP(F48,Mark,13,0),IF($M$3='Data Entry'!$BJ$4,VLOOKUP(F48,Mark,18,0),""))))</f>
        <v/>
      </c>
      <c r="K48" s="34" t="str">
        <f>IF(AND(B48="",D48="",F48="",G48=""),"",IF($M$3='Data Entry'!$BJ$1,VLOOKUP(F48,Mark,9,0),IF($M$3='Data Entry'!$BJ$3,VLOOKUP(F48,Mark,14,0),IF($M$3='Data Entry'!$BJ$4,VLOOKUP(F48,Mark,19,0),""))))</f>
        <v/>
      </c>
      <c r="L48" s="35" t="str">
        <f>IF(AND(B48="",D48="",F48="",G48=""),"",IF($M$3='Data Entry'!$BJ$1,VLOOKUP(F48,Mark,10,0),IF($M$3='Data Entry'!$BJ$3,VLOOKUP(F48,Mark,15,0),IF($M$3='Data Entry'!$BJ$4,VLOOKUP(F48,Mark,20,0),""))))</f>
        <v/>
      </c>
      <c r="M48" s="36" t="str">
        <f t="shared" si="6"/>
        <v/>
      </c>
      <c r="N48" s="63" t="str">
        <f>IFERROR(IF(OR(M48="",$M$3="",D48=""),"",ROUNDUP(M48*$N$6%,0)),"")</f>
        <v/>
      </c>
      <c r="O48" s="63" t="str">
        <f>IFERROR(IF(AND($M$3=""),"",IF(AND(M48=""),"",IF(AND(F48=""),"",IF(AND(VLOOKUP(F48,Mark,5,0)=""),"",IF(AND(VLOOKUP(F48,Mark,5,0)&gt;85),5,IF(AND(VLOOKUP(F48,Mark,5,0)&gt;75),4,IF(AND(VLOOKUP(F48,Mark,5,0)&gt;=65),3,0))))))),"")</f>
        <v/>
      </c>
      <c r="P48" s="71" t="str">
        <f>IFERROR(IF(F48="","",IF(M48="","",IF(N48="","",SUM(N48:O48)))),"")</f>
        <v/>
      </c>
      <c r="Q48" s="10"/>
    </row>
    <row r="49" spans="1:17" ht="21.95" customHeight="1">
      <c r="A49" s="7">
        <v>43</v>
      </c>
      <c r="B49" s="32" t="str">
        <f t="shared" si="7"/>
        <v/>
      </c>
      <c r="C49" s="42" t="str">
        <f t="shared" si="8"/>
        <v/>
      </c>
      <c r="D49" s="8" t="str">
        <f t="shared" si="9"/>
        <v/>
      </c>
      <c r="E49" s="8" t="str">
        <f t="shared" si="10"/>
        <v/>
      </c>
      <c r="F49" s="5" t="str">
        <f t="shared" si="11"/>
        <v/>
      </c>
      <c r="G49" s="9" t="str">
        <f t="shared" si="12"/>
        <v/>
      </c>
      <c r="H49" s="62" t="str">
        <f>IF(AND(B49="",D49="",F49="",G49=""),"",IF($M$3='Data Entry'!$BJ$1,VLOOKUP(F49,Mark,6,0),IF($M$3='Data Entry'!$BJ$3,VLOOKUP(F49,Mark,11,0),IF($M$3='Data Entry'!$BJ$4,VLOOKUP(F49,Mark,16,0),""))))</f>
        <v/>
      </c>
      <c r="I49" s="62" t="str">
        <f>IF(AND(B49="",D49="",F49="",G49=""),"",IF($M$3='Data Entry'!$BJ$1,VLOOKUP(F49,Mark,7,0),IF($M$3='Data Entry'!$BJ$3,VLOOKUP(F49,Mark,12,0),IF($M$3='Data Entry'!$BJ$4,VLOOKUP(F49,Mark,17,0),""))))</f>
        <v/>
      </c>
      <c r="J49" s="62" t="str">
        <f>IF(AND(B49="",D49="",F49="",G49=""),"",IF($M$3='Data Entry'!$BJ$1,VLOOKUP(F49,Mark,8,0),IF($M$3='Data Entry'!$BJ$3,VLOOKUP(F49,Mark,13,0),IF($M$3='Data Entry'!$BJ$4,VLOOKUP(F49,Mark,18,0),""))))</f>
        <v/>
      </c>
      <c r="K49" s="34" t="str">
        <f>IF(AND(B49="",D49="",F49="",G49=""),"",IF($M$3='Data Entry'!$BJ$1,VLOOKUP(F49,Mark,9,0),IF($M$3='Data Entry'!$BJ$3,VLOOKUP(F49,Mark,14,0),IF($M$3='Data Entry'!$BJ$4,VLOOKUP(F49,Mark,19,0),""))))</f>
        <v/>
      </c>
      <c r="L49" s="35" t="str">
        <f>IF(AND(B49="",D49="",F49="",G49=""),"",IF($M$3='Data Entry'!$BJ$1,VLOOKUP(F49,Mark,10,0),IF($M$3='Data Entry'!$BJ$3,VLOOKUP(F49,Mark,15,0),IF($M$3='Data Entry'!$BJ$4,VLOOKUP(F49,Mark,20,0),""))))</f>
        <v/>
      </c>
      <c r="M49" s="36" t="str">
        <f t="shared" si="6"/>
        <v/>
      </c>
      <c r="N49" s="63" t="str">
        <f>IFERROR(IF(OR(M49="",$M$3="",D49=""),"",ROUNDUP(M49*$N$6%,0)),"")</f>
        <v/>
      </c>
      <c r="O49" s="63" t="str">
        <f>IFERROR(IF(AND($M$3=""),"",IF(AND(M49=""),"",IF(AND(F49=""),"",IF(AND(VLOOKUP(F49,Mark,5,0)=""),"",IF(AND(VLOOKUP(F49,Mark,5,0)&gt;85),5,IF(AND(VLOOKUP(F49,Mark,5,0)&gt;75),4,IF(AND(VLOOKUP(F49,Mark,5,0)&gt;=65),3,0))))))),"")</f>
        <v/>
      </c>
      <c r="P49" s="71" t="str">
        <f>IFERROR(IF(F49="","",IF(M49="","",IF(N49="","",SUM(N49:O49)))),"")</f>
        <v/>
      </c>
      <c r="Q49" s="10"/>
    </row>
    <row r="50" spans="1:17" ht="21.95" customHeight="1">
      <c r="A50" s="7">
        <v>44</v>
      </c>
      <c r="B50" s="32" t="str">
        <f t="shared" si="7"/>
        <v/>
      </c>
      <c r="C50" s="42" t="str">
        <f t="shared" si="8"/>
        <v/>
      </c>
      <c r="D50" s="8" t="str">
        <f t="shared" si="9"/>
        <v/>
      </c>
      <c r="E50" s="8" t="str">
        <f t="shared" si="10"/>
        <v/>
      </c>
      <c r="F50" s="5" t="str">
        <f t="shared" si="11"/>
        <v/>
      </c>
      <c r="G50" s="9" t="str">
        <f t="shared" si="12"/>
        <v/>
      </c>
      <c r="H50" s="62" t="str">
        <f>IF(AND(B50="",D50="",F50="",G50=""),"",IF($M$3='Data Entry'!$BJ$1,VLOOKUP(F50,Mark,6,0),IF($M$3='Data Entry'!$BJ$3,VLOOKUP(F50,Mark,11,0),IF($M$3='Data Entry'!$BJ$4,VLOOKUP(F50,Mark,16,0),""))))</f>
        <v/>
      </c>
      <c r="I50" s="62" t="str">
        <f>IF(AND(B50="",D50="",F50="",G50=""),"",IF($M$3='Data Entry'!$BJ$1,VLOOKUP(F50,Mark,7,0),IF($M$3='Data Entry'!$BJ$3,VLOOKUP(F50,Mark,12,0),IF($M$3='Data Entry'!$BJ$4,VLOOKUP(F50,Mark,17,0),""))))</f>
        <v/>
      </c>
      <c r="J50" s="62" t="str">
        <f>IF(AND(B50="",D50="",F50="",G50=""),"",IF($M$3='Data Entry'!$BJ$1,VLOOKUP(F50,Mark,8,0),IF($M$3='Data Entry'!$BJ$3,VLOOKUP(F50,Mark,13,0),IF($M$3='Data Entry'!$BJ$4,VLOOKUP(F50,Mark,18,0),""))))</f>
        <v/>
      </c>
      <c r="K50" s="34" t="str">
        <f>IF(AND(B50="",D50="",F50="",G50=""),"",IF($M$3='Data Entry'!$BJ$1,VLOOKUP(F50,Mark,9,0),IF($M$3='Data Entry'!$BJ$3,VLOOKUP(F50,Mark,14,0),IF($M$3='Data Entry'!$BJ$4,VLOOKUP(F50,Mark,19,0),""))))</f>
        <v/>
      </c>
      <c r="L50" s="35" t="str">
        <f>IF(AND(B50="",D50="",F50="",G50=""),"",IF($M$3='Data Entry'!$BJ$1,VLOOKUP(F50,Mark,10,0),IF($M$3='Data Entry'!$BJ$3,VLOOKUP(F50,Mark,15,0),IF($M$3='Data Entry'!$BJ$4,VLOOKUP(F50,Mark,20,0),""))))</f>
        <v/>
      </c>
      <c r="M50" s="36" t="str">
        <f t="shared" si="6"/>
        <v/>
      </c>
      <c r="N50" s="63" t="str">
        <f>IFERROR(IF(OR(M50="",$M$3="",D50=""),"",ROUNDUP(M50*$N$6%,0)),"")</f>
        <v/>
      </c>
      <c r="O50" s="63" t="str">
        <f>IFERROR(IF(AND($M$3=""),"",IF(AND(M50=""),"",IF(AND(F50=""),"",IF(AND(VLOOKUP(F50,Mark,5,0)=""),"",IF(AND(VLOOKUP(F50,Mark,5,0)&gt;85),5,IF(AND(VLOOKUP(F50,Mark,5,0)&gt;75),4,IF(AND(VLOOKUP(F50,Mark,5,0)&gt;=65),3,0))))))),"")</f>
        <v/>
      </c>
      <c r="P50" s="71" t="str">
        <f>IFERROR(IF(F50="","",IF(M50="","",IF(N50="","",SUM(N50:O50)))),"")</f>
        <v/>
      </c>
      <c r="Q50" s="10"/>
    </row>
    <row r="51" spans="1:17" ht="21.95" customHeight="1">
      <c r="A51" s="7">
        <v>45</v>
      </c>
      <c r="B51" s="32" t="str">
        <f t="shared" si="7"/>
        <v/>
      </c>
      <c r="C51" s="42" t="str">
        <f t="shared" si="8"/>
        <v/>
      </c>
      <c r="D51" s="8" t="str">
        <f t="shared" si="9"/>
        <v/>
      </c>
      <c r="E51" s="8" t="str">
        <f t="shared" si="10"/>
        <v/>
      </c>
      <c r="F51" s="5" t="str">
        <f t="shared" si="11"/>
        <v/>
      </c>
      <c r="G51" s="9" t="str">
        <f t="shared" si="12"/>
        <v/>
      </c>
      <c r="H51" s="62" t="str">
        <f>IF(AND(B51="",D51="",F51="",G51=""),"",IF($M$3='Data Entry'!$BJ$1,VLOOKUP(F51,Mark,6,0),IF($M$3='Data Entry'!$BJ$3,VLOOKUP(F51,Mark,11,0),IF($M$3='Data Entry'!$BJ$4,VLOOKUP(F51,Mark,16,0),""))))</f>
        <v/>
      </c>
      <c r="I51" s="62" t="str">
        <f>IF(AND(B51="",D51="",F51="",G51=""),"",IF($M$3='Data Entry'!$BJ$1,VLOOKUP(F51,Mark,7,0),IF($M$3='Data Entry'!$BJ$3,VLOOKUP(F51,Mark,12,0),IF($M$3='Data Entry'!$BJ$4,VLOOKUP(F51,Mark,17,0),""))))</f>
        <v/>
      </c>
      <c r="J51" s="62" t="str">
        <f>IF(AND(B51="",D51="",F51="",G51=""),"",IF($M$3='Data Entry'!$BJ$1,VLOOKUP(F51,Mark,8,0),IF($M$3='Data Entry'!$BJ$3,VLOOKUP(F51,Mark,13,0),IF($M$3='Data Entry'!$BJ$4,VLOOKUP(F51,Mark,18,0),""))))</f>
        <v/>
      </c>
      <c r="K51" s="34" t="str">
        <f>IF(AND(B51="",D51="",F51="",G51=""),"",IF($M$3='Data Entry'!$BJ$1,VLOOKUP(F51,Mark,9,0),IF($M$3='Data Entry'!$BJ$3,VLOOKUP(F51,Mark,14,0),IF($M$3='Data Entry'!$BJ$4,VLOOKUP(F51,Mark,19,0),""))))</f>
        <v/>
      </c>
      <c r="L51" s="35" t="str">
        <f>IF(AND(B51="",D51="",F51="",G51=""),"",IF($M$3='Data Entry'!$BJ$1,VLOOKUP(F51,Mark,10,0),IF($M$3='Data Entry'!$BJ$3,VLOOKUP(F51,Mark,15,0),IF($M$3='Data Entry'!$BJ$4,VLOOKUP(F51,Mark,20,0),""))))</f>
        <v/>
      </c>
      <c r="M51" s="36" t="str">
        <f t="shared" si="6"/>
        <v/>
      </c>
      <c r="N51" s="63" t="str">
        <f>IFERROR(IF(OR(M51="",$M$3="",D51=""),"",ROUNDUP(M51*$N$6%,0)),"")</f>
        <v/>
      </c>
      <c r="O51" s="63" t="str">
        <f>IFERROR(IF(AND($M$3=""),"",IF(AND(M51=""),"",IF(AND(F51=""),"",IF(AND(VLOOKUP(F51,Mark,5,0)=""),"",IF(AND(VLOOKUP(F51,Mark,5,0)&gt;85),5,IF(AND(VLOOKUP(F51,Mark,5,0)&gt;75),4,IF(AND(VLOOKUP(F51,Mark,5,0)&gt;=65),3,0))))))),"")</f>
        <v/>
      </c>
      <c r="P51" s="71" t="str">
        <f>IFERROR(IF(F51="","",IF(M51="","",IF(N51="","",SUM(N51:O51)))),"")</f>
        <v/>
      </c>
      <c r="Q51" s="10"/>
    </row>
    <row r="52" spans="1:17" ht="21.95" customHeight="1">
      <c r="A52" s="7">
        <v>46</v>
      </c>
      <c r="B52" s="32" t="str">
        <f t="shared" si="7"/>
        <v/>
      </c>
      <c r="C52" s="42" t="str">
        <f t="shared" si="8"/>
        <v/>
      </c>
      <c r="D52" s="8" t="str">
        <f t="shared" si="9"/>
        <v/>
      </c>
      <c r="E52" s="8" t="str">
        <f t="shared" si="10"/>
        <v/>
      </c>
      <c r="F52" s="5" t="str">
        <f t="shared" si="11"/>
        <v/>
      </c>
      <c r="G52" s="9" t="str">
        <f t="shared" si="12"/>
        <v/>
      </c>
      <c r="H52" s="62" t="str">
        <f>IF(AND(B52="",D52="",F52="",G52=""),"",IF($M$3='Data Entry'!$BJ$1,VLOOKUP(F52,Mark,6,0),IF($M$3='Data Entry'!$BJ$3,VLOOKUP(F52,Mark,11,0),IF($M$3='Data Entry'!$BJ$4,VLOOKUP(F52,Mark,16,0),""))))</f>
        <v/>
      </c>
      <c r="I52" s="62" t="str">
        <f>IF(AND(B52="",D52="",F52="",G52=""),"",IF($M$3='Data Entry'!$BJ$1,VLOOKUP(F52,Mark,7,0),IF($M$3='Data Entry'!$BJ$3,VLOOKUP(F52,Mark,12,0),IF($M$3='Data Entry'!$BJ$4,VLOOKUP(F52,Mark,17,0),""))))</f>
        <v/>
      </c>
      <c r="J52" s="62" t="str">
        <f>IF(AND(B52="",D52="",F52="",G52=""),"",IF($M$3='Data Entry'!$BJ$1,VLOOKUP(F52,Mark,8,0),IF($M$3='Data Entry'!$BJ$3,VLOOKUP(F52,Mark,13,0),IF($M$3='Data Entry'!$BJ$4,VLOOKUP(F52,Mark,18,0),""))))</f>
        <v/>
      </c>
      <c r="K52" s="34" t="str">
        <f>IF(AND(B52="",D52="",F52="",G52=""),"",IF($M$3='Data Entry'!$BJ$1,VLOOKUP(F52,Mark,9,0),IF($M$3='Data Entry'!$BJ$3,VLOOKUP(F52,Mark,14,0),IF($M$3='Data Entry'!$BJ$4,VLOOKUP(F52,Mark,19,0),""))))</f>
        <v/>
      </c>
      <c r="L52" s="35" t="str">
        <f>IF(AND(B52="",D52="",F52="",G52=""),"",IF($M$3='Data Entry'!$BJ$1,VLOOKUP(F52,Mark,10,0),IF($M$3='Data Entry'!$BJ$3,VLOOKUP(F52,Mark,15,0),IF($M$3='Data Entry'!$BJ$4,VLOOKUP(F52,Mark,20,0),""))))</f>
        <v/>
      </c>
      <c r="M52" s="36" t="str">
        <f t="shared" si="6"/>
        <v/>
      </c>
      <c r="N52" s="63" t="str">
        <f>IFERROR(IF(OR(M52="",$M$3="",D52=""),"",ROUNDUP(M52*$N$6%,0)),"")</f>
        <v/>
      </c>
      <c r="O52" s="63" t="str">
        <f>IFERROR(IF(AND($M$3=""),"",IF(AND(M52=""),"",IF(AND(F52=""),"",IF(AND(VLOOKUP(F52,Mark,5,0)=""),"",IF(AND(VLOOKUP(F52,Mark,5,0)&gt;85),5,IF(AND(VLOOKUP(F52,Mark,5,0)&gt;75),4,IF(AND(VLOOKUP(F52,Mark,5,0)&gt;=65),3,0))))))),"")</f>
        <v/>
      </c>
      <c r="P52" s="71" t="str">
        <f>IFERROR(IF(F52="","",IF(M52="","",IF(N52="","",SUM(N52:O52)))),"")</f>
        <v/>
      </c>
      <c r="Q52" s="10"/>
    </row>
    <row r="53" spans="1:17" ht="21.95" customHeight="1">
      <c r="A53" s="7">
        <v>47</v>
      </c>
      <c r="B53" s="32" t="str">
        <f t="shared" si="7"/>
        <v/>
      </c>
      <c r="C53" s="42" t="str">
        <f t="shared" si="8"/>
        <v/>
      </c>
      <c r="D53" s="8" t="str">
        <f t="shared" si="9"/>
        <v/>
      </c>
      <c r="E53" s="8" t="str">
        <f t="shared" si="10"/>
        <v/>
      </c>
      <c r="F53" s="5" t="str">
        <f t="shared" si="11"/>
        <v/>
      </c>
      <c r="G53" s="9" t="str">
        <f t="shared" si="12"/>
        <v/>
      </c>
      <c r="H53" s="62" t="str">
        <f>IF(AND(B53="",D53="",F53="",G53=""),"",IF($M$3='Data Entry'!$BJ$1,VLOOKUP(F53,Mark,6,0),IF($M$3='Data Entry'!$BJ$3,VLOOKUP(F53,Mark,11,0),IF($M$3='Data Entry'!$BJ$4,VLOOKUP(F53,Mark,16,0),""))))</f>
        <v/>
      </c>
      <c r="I53" s="62" t="str">
        <f>IF(AND(B53="",D53="",F53="",G53=""),"",IF($M$3='Data Entry'!$BJ$1,VLOOKUP(F53,Mark,7,0),IF($M$3='Data Entry'!$BJ$3,VLOOKUP(F53,Mark,12,0),IF($M$3='Data Entry'!$BJ$4,VLOOKUP(F53,Mark,17,0),""))))</f>
        <v/>
      </c>
      <c r="J53" s="62" t="str">
        <f>IF(AND(B53="",D53="",F53="",G53=""),"",IF($M$3='Data Entry'!$BJ$1,VLOOKUP(F53,Mark,8,0),IF($M$3='Data Entry'!$BJ$3,VLOOKUP(F53,Mark,13,0),IF($M$3='Data Entry'!$BJ$4,VLOOKUP(F53,Mark,18,0),""))))</f>
        <v/>
      </c>
      <c r="K53" s="34" t="str">
        <f>IF(AND(B53="",D53="",F53="",G53=""),"",IF($M$3='Data Entry'!$BJ$1,VLOOKUP(F53,Mark,9,0),IF($M$3='Data Entry'!$BJ$3,VLOOKUP(F53,Mark,14,0),IF($M$3='Data Entry'!$BJ$4,VLOOKUP(F53,Mark,19,0),""))))</f>
        <v/>
      </c>
      <c r="L53" s="35" t="str">
        <f>IF(AND(B53="",D53="",F53="",G53=""),"",IF($M$3='Data Entry'!$BJ$1,VLOOKUP(F53,Mark,10,0),IF($M$3='Data Entry'!$BJ$3,VLOOKUP(F53,Mark,15,0),IF($M$3='Data Entry'!$BJ$4,VLOOKUP(F53,Mark,20,0),""))))</f>
        <v/>
      </c>
      <c r="M53" s="36" t="str">
        <f t="shared" si="6"/>
        <v/>
      </c>
      <c r="N53" s="63" t="str">
        <f>IFERROR(IF(OR(M53="",$M$3="",D53=""),"",ROUNDUP(M53*$N$6%,0)),"")</f>
        <v/>
      </c>
      <c r="O53" s="63" t="str">
        <f>IFERROR(IF(AND($M$3=""),"",IF(AND(M53=""),"",IF(AND(F53=""),"",IF(AND(VLOOKUP(F53,Mark,5,0)=""),"",IF(AND(VLOOKUP(F53,Mark,5,0)&gt;85),5,IF(AND(VLOOKUP(F53,Mark,5,0)&gt;75),4,IF(AND(VLOOKUP(F53,Mark,5,0)&gt;=65),3,0))))))),"")</f>
        <v/>
      </c>
      <c r="P53" s="71" t="str">
        <f>IFERROR(IF(F53="","",IF(M53="","",IF(N53="","",SUM(N53:O53)))),"")</f>
        <v/>
      </c>
      <c r="Q53" s="10"/>
    </row>
    <row r="54" spans="1:17" ht="21.95" customHeight="1">
      <c r="A54" s="7">
        <v>48</v>
      </c>
      <c r="B54" s="32" t="str">
        <f t="shared" si="7"/>
        <v/>
      </c>
      <c r="C54" s="42" t="str">
        <f t="shared" si="8"/>
        <v/>
      </c>
      <c r="D54" s="8" t="str">
        <f t="shared" si="9"/>
        <v/>
      </c>
      <c r="E54" s="8" t="str">
        <f t="shared" si="10"/>
        <v/>
      </c>
      <c r="F54" s="5" t="str">
        <f t="shared" si="11"/>
        <v/>
      </c>
      <c r="G54" s="9" t="str">
        <f t="shared" si="12"/>
        <v/>
      </c>
      <c r="H54" s="62" t="str">
        <f>IF(AND(B54="",D54="",F54="",G54=""),"",IF($M$3='Data Entry'!$BJ$1,VLOOKUP(F54,Mark,6,0),IF($M$3='Data Entry'!$BJ$3,VLOOKUP(F54,Mark,11,0),IF($M$3='Data Entry'!$BJ$4,VLOOKUP(F54,Mark,16,0),""))))</f>
        <v/>
      </c>
      <c r="I54" s="62" t="str">
        <f>IF(AND(B54="",D54="",F54="",G54=""),"",IF($M$3='Data Entry'!$BJ$1,VLOOKUP(F54,Mark,7,0),IF($M$3='Data Entry'!$BJ$3,VLOOKUP(F54,Mark,12,0),IF($M$3='Data Entry'!$BJ$4,VLOOKUP(F54,Mark,17,0),""))))</f>
        <v/>
      </c>
      <c r="J54" s="62" t="str">
        <f>IF(AND(B54="",D54="",F54="",G54=""),"",IF($M$3='Data Entry'!$BJ$1,VLOOKUP(F54,Mark,8,0),IF($M$3='Data Entry'!$BJ$3,VLOOKUP(F54,Mark,13,0),IF($M$3='Data Entry'!$BJ$4,VLOOKUP(F54,Mark,18,0),""))))</f>
        <v/>
      </c>
      <c r="K54" s="34" t="str">
        <f>IF(AND(B54="",D54="",F54="",G54=""),"",IF($M$3='Data Entry'!$BJ$1,VLOOKUP(F54,Mark,9,0),IF($M$3='Data Entry'!$BJ$3,VLOOKUP(F54,Mark,14,0),IF($M$3='Data Entry'!$BJ$4,VLOOKUP(F54,Mark,19,0),""))))</f>
        <v/>
      </c>
      <c r="L54" s="35" t="str">
        <f>IF(AND(B54="",D54="",F54="",G54=""),"",IF($M$3='Data Entry'!$BJ$1,VLOOKUP(F54,Mark,10,0),IF($M$3='Data Entry'!$BJ$3,VLOOKUP(F54,Mark,15,0),IF($M$3='Data Entry'!$BJ$4,VLOOKUP(F54,Mark,20,0),""))))</f>
        <v/>
      </c>
      <c r="M54" s="36" t="str">
        <f t="shared" si="6"/>
        <v/>
      </c>
      <c r="N54" s="63" t="str">
        <f>IFERROR(IF(OR(M54="",$M$3="",D54=""),"",ROUNDUP(M54*$N$6%,0)),"")</f>
        <v/>
      </c>
      <c r="O54" s="63" t="str">
        <f>IFERROR(IF(AND($M$3=""),"",IF(AND(M54=""),"",IF(AND(F54=""),"",IF(AND(VLOOKUP(F54,Mark,5,0)=""),"",IF(AND(VLOOKUP(F54,Mark,5,0)&gt;85),5,IF(AND(VLOOKUP(F54,Mark,5,0)&gt;75),4,IF(AND(VLOOKUP(F54,Mark,5,0)&gt;=65),3,0))))))),"")</f>
        <v/>
      </c>
      <c r="P54" s="71" t="str">
        <f>IFERROR(IF(F54="","",IF(M54="","",IF(N54="","",SUM(N54:O54)))),"")</f>
        <v/>
      </c>
      <c r="Q54" s="10"/>
    </row>
    <row r="55" spans="1:17" ht="21.95" customHeight="1">
      <c r="A55" s="7">
        <v>49</v>
      </c>
      <c r="B55" s="32" t="str">
        <f t="shared" si="7"/>
        <v/>
      </c>
      <c r="C55" s="42" t="str">
        <f t="shared" si="8"/>
        <v/>
      </c>
      <c r="D55" s="8" t="str">
        <f t="shared" si="9"/>
        <v/>
      </c>
      <c r="E55" s="8" t="str">
        <f t="shared" si="10"/>
        <v/>
      </c>
      <c r="F55" s="5" t="str">
        <f t="shared" si="11"/>
        <v/>
      </c>
      <c r="G55" s="9" t="str">
        <f t="shared" si="12"/>
        <v/>
      </c>
      <c r="H55" s="62" t="str">
        <f>IF(AND(B55="",D55="",F55="",G55=""),"",IF($M$3='Data Entry'!$BJ$1,VLOOKUP(F55,Mark,6,0),IF($M$3='Data Entry'!$BJ$3,VLOOKUP(F55,Mark,11,0),IF($M$3='Data Entry'!$BJ$4,VLOOKUP(F55,Mark,16,0),""))))</f>
        <v/>
      </c>
      <c r="I55" s="62" t="str">
        <f>IF(AND(B55="",D55="",F55="",G55=""),"",IF($M$3='Data Entry'!$BJ$1,VLOOKUP(F55,Mark,7,0),IF($M$3='Data Entry'!$BJ$3,VLOOKUP(F55,Mark,12,0),IF($M$3='Data Entry'!$BJ$4,VLOOKUP(F55,Mark,17,0),""))))</f>
        <v/>
      </c>
      <c r="J55" s="62" t="str">
        <f>IF(AND(B55="",D55="",F55="",G55=""),"",IF($M$3='Data Entry'!$BJ$1,VLOOKUP(F55,Mark,8,0),IF($M$3='Data Entry'!$BJ$3,VLOOKUP(F55,Mark,13,0),IF($M$3='Data Entry'!$BJ$4,VLOOKUP(F55,Mark,18,0),""))))</f>
        <v/>
      </c>
      <c r="K55" s="34" t="str">
        <f>IF(AND(B55="",D55="",F55="",G55=""),"",IF($M$3='Data Entry'!$BJ$1,VLOOKUP(F55,Mark,9,0),IF($M$3='Data Entry'!$BJ$3,VLOOKUP(F55,Mark,14,0),IF($M$3='Data Entry'!$BJ$4,VLOOKUP(F55,Mark,19,0),""))))</f>
        <v/>
      </c>
      <c r="L55" s="35" t="str">
        <f>IF(AND(B55="",D55="",F55="",G55=""),"",IF($M$3='Data Entry'!$BJ$1,VLOOKUP(F55,Mark,10,0),IF($M$3='Data Entry'!$BJ$3,VLOOKUP(F55,Mark,15,0),IF($M$3='Data Entry'!$BJ$4,VLOOKUP(F55,Mark,20,0),""))))</f>
        <v/>
      </c>
      <c r="M55" s="36" t="str">
        <f t="shared" si="6"/>
        <v/>
      </c>
      <c r="N55" s="63" t="str">
        <f>IFERROR(IF(OR(M55="",$M$3="",D55=""),"",ROUNDUP(M55*$N$6%,0)),"")</f>
        <v/>
      </c>
      <c r="O55" s="63" t="str">
        <f>IFERROR(IF(AND($M$3=""),"",IF(AND(M55=""),"",IF(AND(F55=""),"",IF(AND(VLOOKUP(F55,Mark,5,0)=""),"",IF(AND(VLOOKUP(F55,Mark,5,0)&gt;85),5,IF(AND(VLOOKUP(F55,Mark,5,0)&gt;75),4,IF(AND(VLOOKUP(F55,Mark,5,0)&gt;=65),3,0))))))),"")</f>
        <v/>
      </c>
      <c r="P55" s="71" t="str">
        <f>IFERROR(IF(F55="","",IF(M55="","",IF(N55="","",SUM(N55:O55)))),"")</f>
        <v/>
      </c>
      <c r="Q55" s="10"/>
    </row>
    <row r="56" spans="1:17" ht="21.95" customHeight="1">
      <c r="A56" s="7">
        <v>50</v>
      </c>
      <c r="B56" s="32" t="str">
        <f t="shared" si="7"/>
        <v/>
      </c>
      <c r="C56" s="42" t="str">
        <f t="shared" si="8"/>
        <v/>
      </c>
      <c r="D56" s="8" t="str">
        <f t="shared" si="9"/>
        <v/>
      </c>
      <c r="E56" s="8" t="str">
        <f t="shared" si="10"/>
        <v/>
      </c>
      <c r="F56" s="5" t="str">
        <f t="shared" si="11"/>
        <v/>
      </c>
      <c r="G56" s="9" t="str">
        <f t="shared" si="12"/>
        <v/>
      </c>
      <c r="H56" s="62" t="str">
        <f>IF(AND(B56="",D56="",F56="",G56=""),"",IF($M$3='Data Entry'!$BJ$1,VLOOKUP(F56,Mark,6,0),IF($M$3='Data Entry'!$BJ$3,VLOOKUP(F56,Mark,11,0),IF($M$3='Data Entry'!$BJ$4,VLOOKUP(F56,Mark,16,0),""))))</f>
        <v/>
      </c>
      <c r="I56" s="62" t="str">
        <f>IF(AND(B56="",D56="",F56="",G56=""),"",IF($M$3='Data Entry'!$BJ$1,VLOOKUP(F56,Mark,7,0),IF($M$3='Data Entry'!$BJ$3,VLOOKUP(F56,Mark,12,0),IF($M$3='Data Entry'!$BJ$4,VLOOKUP(F56,Mark,17,0),""))))</f>
        <v/>
      </c>
      <c r="J56" s="62" t="str">
        <f>IF(AND(B56="",D56="",F56="",G56=""),"",IF($M$3='Data Entry'!$BJ$1,VLOOKUP(F56,Mark,8,0),IF($M$3='Data Entry'!$BJ$3,VLOOKUP(F56,Mark,13,0),IF($M$3='Data Entry'!$BJ$4,VLOOKUP(F56,Mark,18,0),""))))</f>
        <v/>
      </c>
      <c r="K56" s="34" t="str">
        <f>IF(AND(B56="",D56="",F56="",G56=""),"",IF($M$3='Data Entry'!$BJ$1,VLOOKUP(F56,Mark,9,0),IF($M$3='Data Entry'!$BJ$3,VLOOKUP(F56,Mark,14,0),IF($M$3='Data Entry'!$BJ$4,VLOOKUP(F56,Mark,19,0),""))))</f>
        <v/>
      </c>
      <c r="L56" s="35" t="str">
        <f>IF(AND(B56="",D56="",F56="",G56=""),"",IF($M$3='Data Entry'!$BJ$1,VLOOKUP(F56,Mark,10,0),IF($M$3='Data Entry'!$BJ$3,VLOOKUP(F56,Mark,15,0),IF($M$3='Data Entry'!$BJ$4,VLOOKUP(F56,Mark,20,0),""))))</f>
        <v/>
      </c>
      <c r="M56" s="36" t="str">
        <f t="shared" si="6"/>
        <v/>
      </c>
      <c r="N56" s="63" t="str">
        <f>IFERROR(IF(OR(M56="",$M$3="",D56=""),"",ROUNDUP(M56*$N$6%,0)),"")</f>
        <v/>
      </c>
      <c r="O56" s="63" t="str">
        <f>IFERROR(IF(AND($M$3=""),"",IF(AND(M56=""),"",IF(AND(F56=""),"",IF(AND(VLOOKUP(F56,Mark,5,0)=""),"",IF(AND(VLOOKUP(F56,Mark,5,0)&gt;85),5,IF(AND(VLOOKUP(F56,Mark,5,0)&gt;75),4,IF(AND(VLOOKUP(F56,Mark,5,0)&gt;=65),3,0))))))),"")</f>
        <v/>
      </c>
      <c r="P56" s="71" t="str">
        <f>IFERROR(IF(F56="","",IF(M56="","",IF(N56="","",SUM(N56:O56)))),"")</f>
        <v/>
      </c>
      <c r="Q56" s="10"/>
    </row>
    <row r="57" spans="1:17" ht="21.95" customHeight="1">
      <c r="A57" s="7">
        <v>51</v>
      </c>
      <c r="B57" s="32" t="str">
        <f t="shared" si="7"/>
        <v/>
      </c>
      <c r="C57" s="42" t="str">
        <f t="shared" si="8"/>
        <v/>
      </c>
      <c r="D57" s="8" t="str">
        <f t="shared" si="9"/>
        <v/>
      </c>
      <c r="E57" s="8" t="str">
        <f t="shared" si="10"/>
        <v/>
      </c>
      <c r="F57" s="5" t="str">
        <f t="shared" si="11"/>
        <v/>
      </c>
      <c r="G57" s="9" t="str">
        <f t="shared" si="12"/>
        <v/>
      </c>
      <c r="H57" s="62" t="str">
        <f>IF(AND(B57="",D57="",F57="",G57=""),"",IF($M$3='Data Entry'!$BJ$1,VLOOKUP(F57,Mark,6,0),IF($M$3='Data Entry'!$BJ$3,VLOOKUP(F57,Mark,11,0),IF($M$3='Data Entry'!$BJ$4,VLOOKUP(F57,Mark,16,0),""))))</f>
        <v/>
      </c>
      <c r="I57" s="62" t="str">
        <f>IF(AND(B57="",D57="",F57="",G57=""),"",IF($M$3='Data Entry'!$BJ$1,VLOOKUP(F57,Mark,7,0),IF($M$3='Data Entry'!$BJ$3,VLOOKUP(F57,Mark,12,0),IF($M$3='Data Entry'!$BJ$4,VLOOKUP(F57,Mark,17,0),""))))</f>
        <v/>
      </c>
      <c r="J57" s="62" t="str">
        <f>IF(AND(B57="",D57="",F57="",G57=""),"",IF($M$3='Data Entry'!$BJ$1,VLOOKUP(F57,Mark,8,0),IF($M$3='Data Entry'!$BJ$3,VLOOKUP(F57,Mark,13,0),IF($M$3='Data Entry'!$BJ$4,VLOOKUP(F57,Mark,18,0),""))))</f>
        <v/>
      </c>
      <c r="K57" s="34" t="str">
        <f>IF(AND(B57="",D57="",F57="",G57=""),"",IF($M$3='Data Entry'!$BJ$1,VLOOKUP(F57,Mark,9,0),IF($M$3='Data Entry'!$BJ$3,VLOOKUP(F57,Mark,14,0),IF($M$3='Data Entry'!$BJ$4,VLOOKUP(F57,Mark,19,0),""))))</f>
        <v/>
      </c>
      <c r="L57" s="35" t="str">
        <f>IF(AND(B57="",D57="",F57="",G57=""),"",IF($M$3='Data Entry'!$BJ$1,VLOOKUP(F57,Mark,10,0),IF($M$3='Data Entry'!$BJ$3,VLOOKUP(F57,Mark,15,0),IF($M$3='Data Entry'!$BJ$4,VLOOKUP(F57,Mark,20,0),""))))</f>
        <v/>
      </c>
      <c r="M57" s="36" t="str">
        <f t="shared" si="6"/>
        <v/>
      </c>
      <c r="N57" s="63" t="str">
        <f>IFERROR(IF(OR(M57="",$M$3="",D57=""),"",ROUNDUP(M57*$N$6%,0)),"")</f>
        <v/>
      </c>
      <c r="O57" s="63" t="str">
        <f>IFERROR(IF(AND($M$3=""),"",IF(AND(M57=""),"",IF(AND(F57=""),"",IF(AND(VLOOKUP(F57,Mark,5,0)=""),"",IF(AND(VLOOKUP(F57,Mark,5,0)&gt;85),5,IF(AND(VLOOKUP(F57,Mark,5,0)&gt;75),4,IF(AND(VLOOKUP(F57,Mark,5,0)&gt;=65),3,0))))))),"")</f>
        <v/>
      </c>
      <c r="P57" s="71" t="str">
        <f>IFERROR(IF(F57="","",IF(M57="","",IF(N57="","",SUM(N57:O57)))),"")</f>
        <v/>
      </c>
      <c r="Q57" s="10"/>
    </row>
    <row r="58" spans="1:17" ht="21.95" customHeight="1">
      <c r="A58" s="7">
        <v>52</v>
      </c>
      <c r="B58" s="32" t="str">
        <f t="shared" si="7"/>
        <v/>
      </c>
      <c r="C58" s="42" t="str">
        <f t="shared" si="8"/>
        <v/>
      </c>
      <c r="D58" s="8" t="str">
        <f t="shared" si="9"/>
        <v/>
      </c>
      <c r="E58" s="8" t="str">
        <f t="shared" si="10"/>
        <v/>
      </c>
      <c r="F58" s="5" t="str">
        <f t="shared" si="11"/>
        <v/>
      </c>
      <c r="G58" s="9" t="str">
        <f t="shared" si="12"/>
        <v/>
      </c>
      <c r="H58" s="62" t="str">
        <f>IF(AND(B58="",D58="",F58="",G58=""),"",IF($M$3='Data Entry'!$BJ$1,VLOOKUP(F58,Mark,6,0),IF($M$3='Data Entry'!$BJ$3,VLOOKUP(F58,Mark,11,0),IF($M$3='Data Entry'!$BJ$4,VLOOKUP(F58,Mark,16,0),""))))</f>
        <v/>
      </c>
      <c r="I58" s="62" t="str">
        <f>IF(AND(B58="",D58="",F58="",G58=""),"",IF($M$3='Data Entry'!$BJ$1,VLOOKUP(F58,Mark,7,0),IF($M$3='Data Entry'!$BJ$3,VLOOKUP(F58,Mark,12,0),IF($M$3='Data Entry'!$BJ$4,VLOOKUP(F58,Mark,17,0),""))))</f>
        <v/>
      </c>
      <c r="J58" s="62" t="str">
        <f>IF(AND(B58="",D58="",F58="",G58=""),"",IF($M$3='Data Entry'!$BJ$1,VLOOKUP(F58,Mark,8,0),IF($M$3='Data Entry'!$BJ$3,VLOOKUP(F58,Mark,13,0),IF($M$3='Data Entry'!$BJ$4,VLOOKUP(F58,Mark,18,0),""))))</f>
        <v/>
      </c>
      <c r="K58" s="34" t="str">
        <f>IF(AND(B58="",D58="",F58="",G58=""),"",IF($M$3='Data Entry'!$BJ$1,VLOOKUP(F58,Mark,9,0),IF($M$3='Data Entry'!$BJ$3,VLOOKUP(F58,Mark,14,0),IF($M$3='Data Entry'!$BJ$4,VLOOKUP(F58,Mark,19,0),""))))</f>
        <v/>
      </c>
      <c r="L58" s="35" t="str">
        <f>IF(AND(B58="",D58="",F58="",G58=""),"",IF($M$3='Data Entry'!$BJ$1,VLOOKUP(F58,Mark,10,0),IF($M$3='Data Entry'!$BJ$3,VLOOKUP(F58,Mark,15,0),IF($M$3='Data Entry'!$BJ$4,VLOOKUP(F58,Mark,20,0),""))))</f>
        <v/>
      </c>
      <c r="M58" s="36" t="str">
        <f t="shared" si="6"/>
        <v/>
      </c>
      <c r="N58" s="63" t="str">
        <f>IFERROR(IF(OR(M58="",$M$3="",D58=""),"",ROUNDUP(M58*$N$6%,0)),"")</f>
        <v/>
      </c>
      <c r="O58" s="63" t="str">
        <f>IFERROR(IF(AND($M$3=""),"",IF(AND(M58=""),"",IF(AND(F58=""),"",IF(AND(VLOOKUP(F58,Mark,5,0)=""),"",IF(AND(VLOOKUP(F58,Mark,5,0)&gt;85),5,IF(AND(VLOOKUP(F58,Mark,5,0)&gt;75),4,IF(AND(VLOOKUP(F58,Mark,5,0)&gt;=65),3,0))))))),"")</f>
        <v/>
      </c>
      <c r="P58" s="71" t="str">
        <f>IFERROR(IF(F58="","",IF(M58="","",IF(N58="","",SUM(N58:O58)))),"")</f>
        <v/>
      </c>
      <c r="Q58" s="10"/>
    </row>
    <row r="59" spans="1:17" ht="21.95" customHeight="1">
      <c r="A59" s="7">
        <v>53</v>
      </c>
      <c r="B59" s="32" t="str">
        <f t="shared" si="7"/>
        <v/>
      </c>
      <c r="C59" s="42" t="str">
        <f t="shared" si="8"/>
        <v/>
      </c>
      <c r="D59" s="8" t="str">
        <f t="shared" si="9"/>
        <v/>
      </c>
      <c r="E59" s="8" t="str">
        <f t="shared" si="10"/>
        <v/>
      </c>
      <c r="F59" s="5" t="str">
        <f t="shared" si="11"/>
        <v/>
      </c>
      <c r="G59" s="9" t="str">
        <f t="shared" si="12"/>
        <v/>
      </c>
      <c r="H59" s="62" t="str">
        <f>IF(AND(B59="",D59="",F59="",G59=""),"",IF($M$3='Data Entry'!$BJ$1,VLOOKUP(F59,Mark,6,0),IF($M$3='Data Entry'!$BJ$3,VLOOKUP(F59,Mark,11,0),IF($M$3='Data Entry'!$BJ$4,VLOOKUP(F59,Mark,16,0),""))))</f>
        <v/>
      </c>
      <c r="I59" s="62" t="str">
        <f>IF(AND(B59="",D59="",F59="",G59=""),"",IF($M$3='Data Entry'!$BJ$1,VLOOKUP(F59,Mark,7,0),IF($M$3='Data Entry'!$BJ$3,VLOOKUP(F59,Mark,12,0),IF($M$3='Data Entry'!$BJ$4,VLOOKUP(F59,Mark,17,0),""))))</f>
        <v/>
      </c>
      <c r="J59" s="62" t="str">
        <f>IF(AND(B59="",D59="",F59="",G59=""),"",IF($M$3='Data Entry'!$BJ$1,VLOOKUP(F59,Mark,8,0),IF($M$3='Data Entry'!$BJ$3,VLOOKUP(F59,Mark,13,0),IF($M$3='Data Entry'!$BJ$4,VLOOKUP(F59,Mark,18,0),""))))</f>
        <v/>
      </c>
      <c r="K59" s="34" t="str">
        <f>IF(AND(B59="",D59="",F59="",G59=""),"",IF($M$3='Data Entry'!$BJ$1,VLOOKUP(F59,Mark,9,0),IF($M$3='Data Entry'!$BJ$3,VLOOKUP(F59,Mark,14,0),IF($M$3='Data Entry'!$BJ$4,VLOOKUP(F59,Mark,19,0),""))))</f>
        <v/>
      </c>
      <c r="L59" s="35" t="str">
        <f>IF(AND(B59="",D59="",F59="",G59=""),"",IF($M$3='Data Entry'!$BJ$1,VLOOKUP(F59,Mark,10,0),IF($M$3='Data Entry'!$BJ$3,VLOOKUP(F59,Mark,15,0),IF($M$3='Data Entry'!$BJ$4,VLOOKUP(F59,Mark,20,0),""))))</f>
        <v/>
      </c>
      <c r="M59" s="36" t="str">
        <f t="shared" si="6"/>
        <v/>
      </c>
      <c r="N59" s="63" t="str">
        <f>IFERROR(IF(OR(M59="",$M$3="",D59=""),"",ROUNDUP(M59*$N$6%,0)),"")</f>
        <v/>
      </c>
      <c r="O59" s="63" t="str">
        <f>IFERROR(IF(AND($M$3=""),"",IF(AND(M59=""),"",IF(AND(F59=""),"",IF(AND(VLOOKUP(F59,Mark,5,0)=""),"",IF(AND(VLOOKUP(F59,Mark,5,0)&gt;85),5,IF(AND(VLOOKUP(F59,Mark,5,0)&gt;75),4,IF(AND(VLOOKUP(F59,Mark,5,0)&gt;=65),3,0))))))),"")</f>
        <v/>
      </c>
      <c r="P59" s="71" t="str">
        <f>IFERROR(IF(F59="","",IF(M59="","",IF(N59="","",SUM(N59:O59)))),"")</f>
        <v/>
      </c>
      <c r="Q59" s="10"/>
    </row>
    <row r="60" spans="1:17" ht="21.95" customHeight="1">
      <c r="A60" s="7">
        <v>54</v>
      </c>
      <c r="B60" s="32" t="str">
        <f t="shared" si="7"/>
        <v/>
      </c>
      <c r="C60" s="42" t="str">
        <f t="shared" si="8"/>
        <v/>
      </c>
      <c r="D60" s="8" t="str">
        <f t="shared" si="9"/>
        <v/>
      </c>
      <c r="E60" s="8" t="str">
        <f t="shared" si="10"/>
        <v/>
      </c>
      <c r="F60" s="5" t="str">
        <f t="shared" si="11"/>
        <v/>
      </c>
      <c r="G60" s="9" t="str">
        <f t="shared" si="12"/>
        <v/>
      </c>
      <c r="H60" s="62" t="str">
        <f>IF(AND(B60="",D60="",F60="",G60=""),"",IF($M$3='Data Entry'!$BJ$1,VLOOKUP(F60,Mark,6,0),IF($M$3='Data Entry'!$BJ$3,VLOOKUP(F60,Mark,11,0),IF($M$3='Data Entry'!$BJ$4,VLOOKUP(F60,Mark,16,0),""))))</f>
        <v/>
      </c>
      <c r="I60" s="62" t="str">
        <f>IF(AND(B60="",D60="",F60="",G60=""),"",IF($M$3='Data Entry'!$BJ$1,VLOOKUP(F60,Mark,7,0),IF($M$3='Data Entry'!$BJ$3,VLOOKUP(F60,Mark,12,0),IF($M$3='Data Entry'!$BJ$4,VLOOKUP(F60,Mark,17,0),""))))</f>
        <v/>
      </c>
      <c r="J60" s="62" t="str">
        <f>IF(AND(B60="",D60="",F60="",G60=""),"",IF($M$3='Data Entry'!$BJ$1,VLOOKUP(F60,Mark,8,0),IF($M$3='Data Entry'!$BJ$3,VLOOKUP(F60,Mark,13,0),IF($M$3='Data Entry'!$BJ$4,VLOOKUP(F60,Mark,18,0),""))))</f>
        <v/>
      </c>
      <c r="K60" s="34" t="str">
        <f>IF(AND(B60="",D60="",F60="",G60=""),"",IF($M$3='Data Entry'!$BJ$1,VLOOKUP(F60,Mark,9,0),IF($M$3='Data Entry'!$BJ$3,VLOOKUP(F60,Mark,14,0),IF($M$3='Data Entry'!$BJ$4,VLOOKUP(F60,Mark,19,0),""))))</f>
        <v/>
      </c>
      <c r="L60" s="35" t="str">
        <f>IF(AND(B60="",D60="",F60="",G60=""),"",IF($M$3='Data Entry'!$BJ$1,VLOOKUP(F60,Mark,10,0),IF($M$3='Data Entry'!$BJ$3,VLOOKUP(F60,Mark,15,0),IF($M$3='Data Entry'!$BJ$4,VLOOKUP(F60,Mark,20,0),""))))</f>
        <v/>
      </c>
      <c r="M60" s="36" t="str">
        <f t="shared" si="6"/>
        <v/>
      </c>
      <c r="N60" s="63" t="str">
        <f>IFERROR(IF(OR(M60="",$M$3="",D60=""),"",ROUNDUP(M60*$N$6%,0)),"")</f>
        <v/>
      </c>
      <c r="O60" s="63" t="str">
        <f>IFERROR(IF(AND($M$3=""),"",IF(AND(M60=""),"",IF(AND(F60=""),"",IF(AND(VLOOKUP(F60,Mark,5,0)=""),"",IF(AND(VLOOKUP(F60,Mark,5,0)&gt;85),5,IF(AND(VLOOKUP(F60,Mark,5,0)&gt;75),4,IF(AND(VLOOKUP(F60,Mark,5,0)&gt;=65),3,0))))))),"")</f>
        <v/>
      </c>
      <c r="P60" s="71" t="str">
        <f>IFERROR(IF(F60="","",IF(M60="","",IF(N60="","",SUM(N60:O60)))),"")</f>
        <v/>
      </c>
      <c r="Q60" s="10"/>
    </row>
    <row r="61" spans="1:17" ht="21.95" customHeight="1">
      <c r="A61" s="7">
        <v>55</v>
      </c>
      <c r="B61" s="32" t="str">
        <f t="shared" si="7"/>
        <v/>
      </c>
      <c r="C61" s="42" t="str">
        <f t="shared" si="8"/>
        <v/>
      </c>
      <c r="D61" s="8" t="str">
        <f t="shared" si="9"/>
        <v/>
      </c>
      <c r="E61" s="8" t="str">
        <f t="shared" si="10"/>
        <v/>
      </c>
      <c r="F61" s="5" t="str">
        <f t="shared" si="11"/>
        <v/>
      </c>
      <c r="G61" s="9" t="str">
        <f t="shared" si="12"/>
        <v/>
      </c>
      <c r="H61" s="62" t="str">
        <f>IF(AND(B61="",D61="",F61="",G61=""),"",IF($M$3='Data Entry'!$BJ$1,VLOOKUP(F61,Mark,6,0),IF($M$3='Data Entry'!$BJ$3,VLOOKUP(F61,Mark,11,0),IF($M$3='Data Entry'!$BJ$4,VLOOKUP(F61,Mark,16,0),""))))</f>
        <v/>
      </c>
      <c r="I61" s="62" t="str">
        <f>IF(AND(B61="",D61="",F61="",G61=""),"",IF($M$3='Data Entry'!$BJ$1,VLOOKUP(F61,Mark,7,0),IF($M$3='Data Entry'!$BJ$3,VLOOKUP(F61,Mark,12,0),IF($M$3='Data Entry'!$BJ$4,VLOOKUP(F61,Mark,17,0),""))))</f>
        <v/>
      </c>
      <c r="J61" s="62" t="str">
        <f>IF(AND(B61="",D61="",F61="",G61=""),"",IF($M$3='Data Entry'!$BJ$1,VLOOKUP(F61,Mark,8,0),IF($M$3='Data Entry'!$BJ$3,VLOOKUP(F61,Mark,13,0),IF($M$3='Data Entry'!$BJ$4,VLOOKUP(F61,Mark,18,0),""))))</f>
        <v/>
      </c>
      <c r="K61" s="34" t="str">
        <f>IF(AND(B61="",D61="",F61="",G61=""),"",IF($M$3='Data Entry'!$BJ$1,VLOOKUP(F61,Mark,9,0),IF($M$3='Data Entry'!$BJ$3,VLOOKUP(F61,Mark,14,0),IF($M$3='Data Entry'!$BJ$4,VLOOKUP(F61,Mark,19,0),""))))</f>
        <v/>
      </c>
      <c r="L61" s="35" t="str">
        <f>IF(AND(B61="",D61="",F61="",G61=""),"",IF($M$3='Data Entry'!$BJ$1,VLOOKUP(F61,Mark,10,0),IF($M$3='Data Entry'!$BJ$3,VLOOKUP(F61,Mark,15,0),IF($M$3='Data Entry'!$BJ$4,VLOOKUP(F61,Mark,20,0),""))))</f>
        <v/>
      </c>
      <c r="M61" s="36" t="str">
        <f t="shared" si="6"/>
        <v/>
      </c>
      <c r="N61" s="63" t="str">
        <f>IFERROR(IF(OR(M61="",$M$3="",D61=""),"",ROUNDUP(M61*$N$6%,0)),"")</f>
        <v/>
      </c>
      <c r="O61" s="63" t="str">
        <f>IFERROR(IF(AND($M$3=""),"",IF(AND(M61=""),"",IF(AND(F61=""),"",IF(AND(VLOOKUP(F61,Mark,5,0)=""),"",IF(AND(VLOOKUP(F61,Mark,5,0)&gt;85),5,IF(AND(VLOOKUP(F61,Mark,5,0)&gt;75),4,IF(AND(VLOOKUP(F61,Mark,5,0)&gt;=65),3,0))))))),"")</f>
        <v/>
      </c>
      <c r="P61" s="71" t="str">
        <f>IFERROR(IF(F61="","",IF(M61="","",IF(N61="","",SUM(N61:O61)))),"")</f>
        <v/>
      </c>
      <c r="Q61" s="10"/>
    </row>
    <row r="62" spans="1:17" ht="21.95" customHeight="1">
      <c r="A62" s="7">
        <v>56</v>
      </c>
      <c r="B62" s="32" t="str">
        <f t="shared" si="7"/>
        <v/>
      </c>
      <c r="C62" s="42" t="str">
        <f t="shared" si="8"/>
        <v/>
      </c>
      <c r="D62" s="8" t="str">
        <f t="shared" si="9"/>
        <v/>
      </c>
      <c r="E62" s="8" t="str">
        <f t="shared" si="10"/>
        <v/>
      </c>
      <c r="F62" s="5" t="str">
        <f t="shared" si="11"/>
        <v/>
      </c>
      <c r="G62" s="9" t="str">
        <f t="shared" si="12"/>
        <v/>
      </c>
      <c r="H62" s="62" t="str">
        <f>IF(AND(B62="",D62="",F62="",G62=""),"",IF($M$3='Data Entry'!$BJ$1,VLOOKUP(F62,Mark,6,0),IF($M$3='Data Entry'!$BJ$3,VLOOKUP(F62,Mark,11,0),IF($M$3='Data Entry'!$BJ$4,VLOOKUP(F62,Mark,16,0),""))))</f>
        <v/>
      </c>
      <c r="I62" s="62" t="str">
        <f>IF(AND(B62="",D62="",F62="",G62=""),"",IF($M$3='Data Entry'!$BJ$1,VLOOKUP(F62,Mark,7,0),IF($M$3='Data Entry'!$BJ$3,VLOOKUP(F62,Mark,12,0),IF($M$3='Data Entry'!$BJ$4,VLOOKUP(F62,Mark,17,0),""))))</f>
        <v/>
      </c>
      <c r="J62" s="62" t="str">
        <f>IF(AND(B62="",D62="",F62="",G62=""),"",IF($M$3='Data Entry'!$BJ$1,VLOOKUP(F62,Mark,8,0),IF($M$3='Data Entry'!$BJ$3,VLOOKUP(F62,Mark,13,0),IF($M$3='Data Entry'!$BJ$4,VLOOKUP(F62,Mark,18,0),""))))</f>
        <v/>
      </c>
      <c r="K62" s="34" t="str">
        <f>IF(AND(B62="",D62="",F62="",G62=""),"",IF($M$3='Data Entry'!$BJ$1,VLOOKUP(F62,Mark,9,0),IF($M$3='Data Entry'!$BJ$3,VLOOKUP(F62,Mark,14,0),IF($M$3='Data Entry'!$BJ$4,VLOOKUP(F62,Mark,19,0),""))))</f>
        <v/>
      </c>
      <c r="L62" s="35" t="str">
        <f>IF(AND(B62="",D62="",F62="",G62=""),"",IF($M$3='Data Entry'!$BJ$1,VLOOKUP(F62,Mark,10,0),IF($M$3='Data Entry'!$BJ$3,VLOOKUP(F62,Mark,15,0),IF($M$3='Data Entry'!$BJ$4,VLOOKUP(F62,Mark,20,0),""))))</f>
        <v/>
      </c>
      <c r="M62" s="36" t="str">
        <f t="shared" si="6"/>
        <v/>
      </c>
      <c r="N62" s="63" t="str">
        <f>IFERROR(IF(OR(M62="",$M$3="",D62=""),"",ROUNDUP(M62*$N$6%,0)),"")</f>
        <v/>
      </c>
      <c r="O62" s="63" t="str">
        <f>IFERROR(IF(AND($M$3=""),"",IF(AND(M62=""),"",IF(AND(F62=""),"",IF(AND(VLOOKUP(F62,Mark,5,0)=""),"",IF(AND(VLOOKUP(F62,Mark,5,0)&gt;85),5,IF(AND(VLOOKUP(F62,Mark,5,0)&gt;75),4,IF(AND(VLOOKUP(F62,Mark,5,0)&gt;=65),3,0))))))),"")</f>
        <v/>
      </c>
      <c r="P62" s="71" t="str">
        <f>IFERROR(IF(F62="","",IF(M62="","",IF(N62="","",SUM(N62:O62)))),"")</f>
        <v/>
      </c>
      <c r="Q62" s="10"/>
    </row>
    <row r="63" spans="1:17" ht="21.95" customHeight="1">
      <c r="A63" s="7">
        <v>57</v>
      </c>
      <c r="B63" s="32" t="str">
        <f t="shared" si="7"/>
        <v/>
      </c>
      <c r="C63" s="42" t="str">
        <f t="shared" si="8"/>
        <v/>
      </c>
      <c r="D63" s="8" t="str">
        <f t="shared" si="9"/>
        <v/>
      </c>
      <c r="E63" s="8" t="str">
        <f t="shared" si="10"/>
        <v/>
      </c>
      <c r="F63" s="5" t="str">
        <f t="shared" si="11"/>
        <v/>
      </c>
      <c r="G63" s="9" t="str">
        <f t="shared" si="12"/>
        <v/>
      </c>
      <c r="H63" s="62" t="str">
        <f>IF(AND(B63="",D63="",F63="",G63=""),"",IF($M$3='Data Entry'!$BJ$1,VLOOKUP(F63,Mark,6,0),IF($M$3='Data Entry'!$BJ$3,VLOOKUP(F63,Mark,11,0),IF($M$3='Data Entry'!$BJ$4,VLOOKUP(F63,Mark,16,0),""))))</f>
        <v/>
      </c>
      <c r="I63" s="62" t="str">
        <f>IF(AND(B63="",D63="",F63="",G63=""),"",IF($M$3='Data Entry'!$BJ$1,VLOOKUP(F63,Mark,7,0),IF($M$3='Data Entry'!$BJ$3,VLOOKUP(F63,Mark,12,0),IF($M$3='Data Entry'!$BJ$4,VLOOKUP(F63,Mark,17,0),""))))</f>
        <v/>
      </c>
      <c r="J63" s="62" t="str">
        <f>IF(AND(B63="",D63="",F63="",G63=""),"",IF($M$3='Data Entry'!$BJ$1,VLOOKUP(F63,Mark,8,0),IF($M$3='Data Entry'!$BJ$3,VLOOKUP(F63,Mark,13,0),IF($M$3='Data Entry'!$BJ$4,VLOOKUP(F63,Mark,18,0),""))))</f>
        <v/>
      </c>
      <c r="K63" s="34" t="str">
        <f>IF(AND(B63="",D63="",F63="",G63=""),"",IF($M$3='Data Entry'!$BJ$1,VLOOKUP(F63,Mark,9,0),IF($M$3='Data Entry'!$BJ$3,VLOOKUP(F63,Mark,14,0),IF($M$3='Data Entry'!$BJ$4,VLOOKUP(F63,Mark,19,0),""))))</f>
        <v/>
      </c>
      <c r="L63" s="35" t="str">
        <f>IF(AND(B63="",D63="",F63="",G63=""),"",IF($M$3='Data Entry'!$BJ$1,VLOOKUP(F63,Mark,10,0),IF($M$3='Data Entry'!$BJ$3,VLOOKUP(F63,Mark,15,0),IF($M$3='Data Entry'!$BJ$4,VLOOKUP(F63,Mark,20,0),""))))</f>
        <v/>
      </c>
      <c r="M63" s="36" t="str">
        <f t="shared" si="6"/>
        <v/>
      </c>
      <c r="N63" s="63" t="str">
        <f>IFERROR(IF(OR(M63="",$M$3="",D63=""),"",ROUNDUP(M63*$N$6%,0)),"")</f>
        <v/>
      </c>
      <c r="O63" s="63" t="str">
        <f>IFERROR(IF(AND($M$3=""),"",IF(AND(M63=""),"",IF(AND(F63=""),"",IF(AND(VLOOKUP(F63,Mark,5,0)=""),"",IF(AND(VLOOKUP(F63,Mark,5,0)&gt;85),5,IF(AND(VLOOKUP(F63,Mark,5,0)&gt;75),4,IF(AND(VLOOKUP(F63,Mark,5,0)&gt;=65),3,0))))))),"")</f>
        <v/>
      </c>
      <c r="P63" s="71" t="str">
        <f>IFERROR(IF(F63="","",IF(M63="","",IF(N63="","",SUM(N63:O63)))),"")</f>
        <v/>
      </c>
      <c r="Q63" s="10"/>
    </row>
    <row r="64" spans="1:17" ht="21.95" customHeight="1">
      <c r="A64" s="7">
        <v>58</v>
      </c>
      <c r="B64" s="32" t="str">
        <f t="shared" si="7"/>
        <v/>
      </c>
      <c r="C64" s="42" t="str">
        <f t="shared" si="8"/>
        <v/>
      </c>
      <c r="D64" s="8" t="str">
        <f t="shared" si="9"/>
        <v/>
      </c>
      <c r="E64" s="8" t="str">
        <f t="shared" si="10"/>
        <v/>
      </c>
      <c r="F64" s="5" t="str">
        <f t="shared" si="11"/>
        <v/>
      </c>
      <c r="G64" s="9" t="str">
        <f t="shared" si="12"/>
        <v/>
      </c>
      <c r="H64" s="62" t="str">
        <f>IF(AND(B64="",D64="",F64="",G64=""),"",IF($M$3='Data Entry'!$BJ$1,VLOOKUP(F64,Mark,6,0),IF($M$3='Data Entry'!$BJ$3,VLOOKUP(F64,Mark,11,0),IF($M$3='Data Entry'!$BJ$4,VLOOKUP(F64,Mark,16,0),""))))</f>
        <v/>
      </c>
      <c r="I64" s="62" t="str">
        <f>IF(AND(B64="",D64="",F64="",G64=""),"",IF($M$3='Data Entry'!$BJ$1,VLOOKUP(F64,Mark,7,0),IF($M$3='Data Entry'!$BJ$3,VLOOKUP(F64,Mark,12,0),IF($M$3='Data Entry'!$BJ$4,VLOOKUP(F64,Mark,17,0),""))))</f>
        <v/>
      </c>
      <c r="J64" s="62" t="str">
        <f>IF(AND(B64="",D64="",F64="",G64=""),"",IF($M$3='Data Entry'!$BJ$1,VLOOKUP(F64,Mark,8,0),IF($M$3='Data Entry'!$BJ$3,VLOOKUP(F64,Mark,13,0),IF($M$3='Data Entry'!$BJ$4,VLOOKUP(F64,Mark,18,0),""))))</f>
        <v/>
      </c>
      <c r="K64" s="34" t="str">
        <f>IF(AND(B64="",D64="",F64="",G64=""),"",IF($M$3='Data Entry'!$BJ$1,VLOOKUP(F64,Mark,9,0),IF($M$3='Data Entry'!$BJ$3,VLOOKUP(F64,Mark,14,0),IF($M$3='Data Entry'!$BJ$4,VLOOKUP(F64,Mark,19,0),""))))</f>
        <v/>
      </c>
      <c r="L64" s="35" t="str">
        <f>IF(AND(B64="",D64="",F64="",G64=""),"",IF($M$3='Data Entry'!$BJ$1,VLOOKUP(F64,Mark,10,0),IF($M$3='Data Entry'!$BJ$3,VLOOKUP(F64,Mark,15,0),IF($M$3='Data Entry'!$BJ$4,VLOOKUP(F64,Mark,20,0),""))))</f>
        <v/>
      </c>
      <c r="M64" s="36" t="str">
        <f t="shared" si="6"/>
        <v/>
      </c>
      <c r="N64" s="63" t="str">
        <f>IFERROR(IF(OR(M64="",$M$3="",D64=""),"",ROUNDUP(M64*$N$6%,0)),"")</f>
        <v/>
      </c>
      <c r="O64" s="63" t="str">
        <f>IFERROR(IF(AND($M$3=""),"",IF(AND(M64=""),"",IF(AND(F64=""),"",IF(AND(VLOOKUP(F64,Mark,5,0)=""),"",IF(AND(VLOOKUP(F64,Mark,5,0)&gt;85),5,IF(AND(VLOOKUP(F64,Mark,5,0)&gt;75),4,IF(AND(VLOOKUP(F64,Mark,5,0)&gt;=65),3,0))))))),"")</f>
        <v/>
      </c>
      <c r="P64" s="71" t="str">
        <f>IFERROR(IF(F64="","",IF(M64="","",IF(N64="","",SUM(N64:O64)))),"")</f>
        <v/>
      </c>
      <c r="Q64" s="10"/>
    </row>
    <row r="65" spans="1:17" ht="21.95" customHeight="1">
      <c r="A65" s="7">
        <v>59</v>
      </c>
      <c r="B65" s="32" t="str">
        <f t="shared" si="7"/>
        <v/>
      </c>
      <c r="C65" s="42" t="str">
        <f t="shared" si="8"/>
        <v/>
      </c>
      <c r="D65" s="8" t="str">
        <f t="shared" si="9"/>
        <v/>
      </c>
      <c r="E65" s="8" t="str">
        <f t="shared" si="10"/>
        <v/>
      </c>
      <c r="F65" s="5" t="str">
        <f t="shared" si="11"/>
        <v/>
      </c>
      <c r="G65" s="9" t="str">
        <f t="shared" si="12"/>
        <v/>
      </c>
      <c r="H65" s="62" t="str">
        <f>IF(AND(B65="",D65="",F65="",G65=""),"",IF($M$3='Data Entry'!$BJ$1,VLOOKUP(F65,Mark,6,0),IF($M$3='Data Entry'!$BJ$3,VLOOKUP(F65,Mark,11,0),IF($M$3='Data Entry'!$BJ$4,VLOOKUP(F65,Mark,16,0),""))))</f>
        <v/>
      </c>
      <c r="I65" s="62" t="str">
        <f>IF(AND(B65="",D65="",F65="",G65=""),"",IF($M$3='Data Entry'!$BJ$1,VLOOKUP(F65,Mark,7,0),IF($M$3='Data Entry'!$BJ$3,VLOOKUP(F65,Mark,12,0),IF($M$3='Data Entry'!$BJ$4,VLOOKUP(F65,Mark,17,0),""))))</f>
        <v/>
      </c>
      <c r="J65" s="62" t="str">
        <f>IF(AND(B65="",D65="",F65="",G65=""),"",IF($M$3='Data Entry'!$BJ$1,VLOOKUP(F65,Mark,8,0),IF($M$3='Data Entry'!$BJ$3,VLOOKUP(F65,Mark,13,0),IF($M$3='Data Entry'!$BJ$4,VLOOKUP(F65,Mark,18,0),""))))</f>
        <v/>
      </c>
      <c r="K65" s="34" t="str">
        <f>IF(AND(B65="",D65="",F65="",G65=""),"",IF($M$3='Data Entry'!$BJ$1,VLOOKUP(F65,Mark,9,0),IF($M$3='Data Entry'!$BJ$3,VLOOKUP(F65,Mark,14,0),IF($M$3='Data Entry'!$BJ$4,VLOOKUP(F65,Mark,19,0),""))))</f>
        <v/>
      </c>
      <c r="L65" s="35" t="str">
        <f>IF(AND(B65="",D65="",F65="",G65=""),"",IF($M$3='Data Entry'!$BJ$1,VLOOKUP(F65,Mark,10,0),IF($M$3='Data Entry'!$BJ$3,VLOOKUP(F65,Mark,15,0),IF($M$3='Data Entry'!$BJ$4,VLOOKUP(F65,Mark,20,0),""))))</f>
        <v/>
      </c>
      <c r="M65" s="36" t="str">
        <f t="shared" si="6"/>
        <v/>
      </c>
      <c r="N65" s="63" t="str">
        <f>IFERROR(IF(OR(M65="",$M$3="",D65=""),"",ROUNDUP(M65*$N$6%,0)),"")</f>
        <v/>
      </c>
      <c r="O65" s="63" t="str">
        <f>IFERROR(IF(AND($M$3=""),"",IF(AND(M65=""),"",IF(AND(F65=""),"",IF(AND(VLOOKUP(F65,Mark,5,0)=""),"",IF(AND(VLOOKUP(F65,Mark,5,0)&gt;85),5,IF(AND(VLOOKUP(F65,Mark,5,0)&gt;75),4,IF(AND(VLOOKUP(F65,Mark,5,0)&gt;=65),3,0))))))),"")</f>
        <v/>
      </c>
      <c r="P65" s="71" t="str">
        <f>IFERROR(IF(F65="","",IF(M65="","",IF(N65="","",SUM(N65:O65)))),"")</f>
        <v/>
      </c>
      <c r="Q65" s="10"/>
    </row>
    <row r="66" spans="1:17" ht="21.95" customHeight="1">
      <c r="A66" s="7">
        <v>60</v>
      </c>
      <c r="B66" s="32" t="str">
        <f t="shared" si="7"/>
        <v/>
      </c>
      <c r="C66" s="42" t="str">
        <f t="shared" si="8"/>
        <v/>
      </c>
      <c r="D66" s="8" t="str">
        <f t="shared" si="9"/>
        <v/>
      </c>
      <c r="E66" s="8" t="str">
        <f t="shared" si="10"/>
        <v/>
      </c>
      <c r="F66" s="5" t="str">
        <f t="shared" si="11"/>
        <v/>
      </c>
      <c r="G66" s="9" t="str">
        <f t="shared" si="12"/>
        <v/>
      </c>
      <c r="H66" s="62" t="str">
        <f>IF(AND(B66="",D66="",F66="",G66=""),"",IF($M$3='Data Entry'!$BJ$1,VLOOKUP(F66,Mark,6,0),IF($M$3='Data Entry'!$BJ$3,VLOOKUP(F66,Mark,11,0),IF($M$3='Data Entry'!$BJ$4,VLOOKUP(F66,Mark,16,0),""))))</f>
        <v/>
      </c>
      <c r="I66" s="62" t="str">
        <f>IF(AND(B66="",D66="",F66="",G66=""),"",IF($M$3='Data Entry'!$BJ$1,VLOOKUP(F66,Mark,7,0),IF($M$3='Data Entry'!$BJ$3,VLOOKUP(F66,Mark,12,0),IF($M$3='Data Entry'!$BJ$4,VLOOKUP(F66,Mark,17,0),""))))</f>
        <v/>
      </c>
      <c r="J66" s="62" t="str">
        <f>IF(AND(B66="",D66="",F66="",G66=""),"",IF($M$3='Data Entry'!$BJ$1,VLOOKUP(F66,Mark,8,0),IF($M$3='Data Entry'!$BJ$3,VLOOKUP(F66,Mark,13,0),IF($M$3='Data Entry'!$BJ$4,VLOOKUP(F66,Mark,18,0),""))))</f>
        <v/>
      </c>
      <c r="K66" s="34" t="str">
        <f>IF(AND(B66="",D66="",F66="",G66=""),"",IF($M$3='Data Entry'!$BJ$1,VLOOKUP(F66,Mark,9,0),IF($M$3='Data Entry'!$BJ$3,VLOOKUP(F66,Mark,14,0),IF($M$3='Data Entry'!$BJ$4,VLOOKUP(F66,Mark,19,0),""))))</f>
        <v/>
      </c>
      <c r="L66" s="35" t="str">
        <f>IF(AND(B66="",D66="",F66="",G66=""),"",IF($M$3='Data Entry'!$BJ$1,VLOOKUP(F66,Mark,10,0),IF($M$3='Data Entry'!$BJ$3,VLOOKUP(F66,Mark,15,0),IF($M$3='Data Entry'!$BJ$4,VLOOKUP(F66,Mark,20,0),""))))</f>
        <v/>
      </c>
      <c r="M66" s="36" t="str">
        <f t="shared" si="6"/>
        <v/>
      </c>
      <c r="N66" s="63" t="str">
        <f>IFERROR(IF(OR(M66="",$M$3="",D66=""),"",ROUNDUP(M66*$N$6%,0)),"")</f>
        <v/>
      </c>
      <c r="O66" s="63" t="str">
        <f>IFERROR(IF(AND($M$3=""),"",IF(AND(M66=""),"",IF(AND(F66=""),"",IF(AND(VLOOKUP(F66,Mark,5,0)=""),"",IF(AND(VLOOKUP(F66,Mark,5,0)&gt;85),5,IF(AND(VLOOKUP(F66,Mark,5,0)&gt;75),4,IF(AND(VLOOKUP(F66,Mark,5,0)&gt;=65),3,0))))))),"")</f>
        <v/>
      </c>
      <c r="P66" s="71" t="str">
        <f>IFERROR(IF(F66="","",IF(M66="","",IF(N66="","",SUM(N66:O66)))),"")</f>
        <v/>
      </c>
      <c r="Q66" s="10"/>
    </row>
    <row r="67" spans="1:17" ht="21.95" customHeight="1">
      <c r="A67" s="7">
        <v>61</v>
      </c>
      <c r="B67" s="32" t="str">
        <f t="shared" si="7"/>
        <v/>
      </c>
      <c r="C67" s="42" t="str">
        <f t="shared" si="8"/>
        <v/>
      </c>
      <c r="D67" s="8" t="str">
        <f t="shared" si="9"/>
        <v/>
      </c>
      <c r="E67" s="8" t="str">
        <f t="shared" si="10"/>
        <v/>
      </c>
      <c r="F67" s="5" t="str">
        <f t="shared" si="11"/>
        <v/>
      </c>
      <c r="G67" s="9" t="str">
        <f t="shared" si="12"/>
        <v/>
      </c>
      <c r="H67" s="62" t="str">
        <f>IF(AND(B67="",D67="",F67="",G67=""),"",IF($M$3='Data Entry'!$BJ$1,VLOOKUP(F67,Mark,6,0),IF($M$3='Data Entry'!$BJ$3,VLOOKUP(F67,Mark,11,0),IF($M$3='Data Entry'!$BJ$4,VLOOKUP(F67,Mark,16,0),""))))</f>
        <v/>
      </c>
      <c r="I67" s="62" t="str">
        <f>IF(AND(B67="",D67="",F67="",G67=""),"",IF($M$3='Data Entry'!$BJ$1,VLOOKUP(F67,Mark,7,0),IF($M$3='Data Entry'!$BJ$3,VLOOKUP(F67,Mark,12,0),IF($M$3='Data Entry'!$BJ$4,VLOOKUP(F67,Mark,17,0),""))))</f>
        <v/>
      </c>
      <c r="J67" s="62" t="str">
        <f>IF(AND(B67="",D67="",F67="",G67=""),"",IF($M$3='Data Entry'!$BJ$1,VLOOKUP(F67,Mark,8,0),IF($M$3='Data Entry'!$BJ$3,VLOOKUP(F67,Mark,13,0),IF($M$3='Data Entry'!$BJ$4,VLOOKUP(F67,Mark,18,0),""))))</f>
        <v/>
      </c>
      <c r="K67" s="34" t="str">
        <f>IF(AND(B67="",D67="",F67="",G67=""),"",IF($M$3='Data Entry'!$BJ$1,VLOOKUP(F67,Mark,9,0),IF($M$3='Data Entry'!$BJ$3,VLOOKUP(F67,Mark,14,0),IF($M$3='Data Entry'!$BJ$4,VLOOKUP(F67,Mark,19,0),""))))</f>
        <v/>
      </c>
      <c r="L67" s="35" t="str">
        <f>IF(AND(B67="",D67="",F67="",G67=""),"",IF($M$3='Data Entry'!$BJ$1,VLOOKUP(F67,Mark,10,0),IF($M$3='Data Entry'!$BJ$3,VLOOKUP(F67,Mark,15,0),IF($M$3='Data Entry'!$BJ$4,VLOOKUP(F67,Mark,20,0),""))))</f>
        <v/>
      </c>
      <c r="M67" s="36" t="str">
        <f t="shared" si="6"/>
        <v/>
      </c>
      <c r="N67" s="63" t="str">
        <f>IFERROR(IF(OR(M67="",$M$3="",D67=""),"",ROUNDUP(M67*$N$6%,0)),"")</f>
        <v/>
      </c>
      <c r="O67" s="63" t="str">
        <f>IFERROR(IF(AND($M$3=""),"",IF(AND(M67=""),"",IF(AND(F67=""),"",IF(AND(VLOOKUP(F67,Mark,5,0)=""),"",IF(AND(VLOOKUP(F67,Mark,5,0)&gt;85),5,IF(AND(VLOOKUP(F67,Mark,5,0)&gt;75),4,IF(AND(VLOOKUP(F67,Mark,5,0)&gt;=65),3,0))))))),"")</f>
        <v/>
      </c>
      <c r="P67" s="71" t="str">
        <f>IFERROR(IF(F67="","",IF(M67="","",IF(N67="","",SUM(N67:O67)))),"")</f>
        <v/>
      </c>
      <c r="Q67" s="10"/>
    </row>
    <row r="68" spans="1:17" ht="21.95" customHeight="1">
      <c r="A68" s="7">
        <v>62</v>
      </c>
      <c r="B68" s="32" t="str">
        <f t="shared" si="7"/>
        <v/>
      </c>
      <c r="C68" s="42" t="str">
        <f t="shared" si="8"/>
        <v/>
      </c>
      <c r="D68" s="8" t="str">
        <f t="shared" si="9"/>
        <v/>
      </c>
      <c r="E68" s="8" t="str">
        <f t="shared" si="10"/>
        <v/>
      </c>
      <c r="F68" s="5" t="str">
        <f t="shared" si="11"/>
        <v/>
      </c>
      <c r="G68" s="9" t="str">
        <f t="shared" si="12"/>
        <v/>
      </c>
      <c r="H68" s="62" t="str">
        <f>IF(AND(B68="",D68="",F68="",G68=""),"",IF($M$3='Data Entry'!$BJ$1,VLOOKUP(F68,Mark,6,0),IF($M$3='Data Entry'!$BJ$3,VLOOKUP(F68,Mark,11,0),IF($M$3='Data Entry'!$BJ$4,VLOOKUP(F68,Mark,16,0),""))))</f>
        <v/>
      </c>
      <c r="I68" s="62" t="str">
        <f>IF(AND(B68="",D68="",F68="",G68=""),"",IF($M$3='Data Entry'!$BJ$1,VLOOKUP(F68,Mark,7,0),IF($M$3='Data Entry'!$BJ$3,VLOOKUP(F68,Mark,12,0),IF($M$3='Data Entry'!$BJ$4,VLOOKUP(F68,Mark,17,0),""))))</f>
        <v/>
      </c>
      <c r="J68" s="62" t="str">
        <f>IF(AND(B68="",D68="",F68="",G68=""),"",IF($M$3='Data Entry'!$BJ$1,VLOOKUP(F68,Mark,8,0),IF($M$3='Data Entry'!$BJ$3,VLOOKUP(F68,Mark,13,0),IF($M$3='Data Entry'!$BJ$4,VLOOKUP(F68,Mark,18,0),""))))</f>
        <v/>
      </c>
      <c r="K68" s="34" t="str">
        <f>IF(AND(B68="",D68="",F68="",G68=""),"",IF($M$3='Data Entry'!$BJ$1,VLOOKUP(F68,Mark,9,0),IF($M$3='Data Entry'!$BJ$3,VLOOKUP(F68,Mark,14,0),IF($M$3='Data Entry'!$BJ$4,VLOOKUP(F68,Mark,19,0),""))))</f>
        <v/>
      </c>
      <c r="L68" s="35" t="str">
        <f>IF(AND(B68="",D68="",F68="",G68=""),"",IF($M$3='Data Entry'!$BJ$1,VLOOKUP(F68,Mark,10,0),IF($M$3='Data Entry'!$BJ$3,VLOOKUP(F68,Mark,15,0),IF($M$3='Data Entry'!$BJ$4,VLOOKUP(F68,Mark,20,0),""))))</f>
        <v/>
      </c>
      <c r="M68" s="36" t="str">
        <f t="shared" si="6"/>
        <v/>
      </c>
      <c r="N68" s="63" t="str">
        <f>IFERROR(IF(OR(M68="",$M$3="",D68=""),"",ROUNDUP(M68*$N$6%,0)),"")</f>
        <v/>
      </c>
      <c r="O68" s="63" t="str">
        <f>IFERROR(IF(AND($M$3=""),"",IF(AND(M68=""),"",IF(AND(F68=""),"",IF(AND(VLOOKUP(F68,Mark,5,0)=""),"",IF(AND(VLOOKUP(F68,Mark,5,0)&gt;85),5,IF(AND(VLOOKUP(F68,Mark,5,0)&gt;75),4,IF(AND(VLOOKUP(F68,Mark,5,0)&gt;=65),3,0))))))),"")</f>
        <v/>
      </c>
      <c r="P68" s="71" t="str">
        <f>IFERROR(IF(F68="","",IF(M68="","",IF(N68="","",SUM(N68:O68)))),"")</f>
        <v/>
      </c>
      <c r="Q68" s="10"/>
    </row>
    <row r="69" spans="1:17" ht="21.95" customHeight="1">
      <c r="A69" s="7">
        <v>63</v>
      </c>
      <c r="B69" s="32" t="str">
        <f t="shared" si="7"/>
        <v/>
      </c>
      <c r="C69" s="42" t="str">
        <f t="shared" si="8"/>
        <v/>
      </c>
      <c r="D69" s="8" t="str">
        <f t="shared" si="9"/>
        <v/>
      </c>
      <c r="E69" s="8" t="str">
        <f t="shared" si="10"/>
        <v/>
      </c>
      <c r="F69" s="5" t="str">
        <f t="shared" si="11"/>
        <v/>
      </c>
      <c r="G69" s="9" t="str">
        <f t="shared" si="12"/>
        <v/>
      </c>
      <c r="H69" s="62" t="str">
        <f>IF(AND(B69="",D69="",F69="",G69=""),"",IF($M$3='Data Entry'!$BJ$1,VLOOKUP(F69,Mark,6,0),IF($M$3='Data Entry'!$BJ$3,VLOOKUP(F69,Mark,11,0),IF($M$3='Data Entry'!$BJ$4,VLOOKUP(F69,Mark,16,0),""))))</f>
        <v/>
      </c>
      <c r="I69" s="62" t="str">
        <f>IF(AND(B69="",D69="",F69="",G69=""),"",IF($M$3='Data Entry'!$BJ$1,VLOOKUP(F69,Mark,7,0),IF($M$3='Data Entry'!$BJ$3,VLOOKUP(F69,Mark,12,0),IF($M$3='Data Entry'!$BJ$4,VLOOKUP(F69,Mark,17,0),""))))</f>
        <v/>
      </c>
      <c r="J69" s="62" t="str">
        <f>IF(AND(B69="",D69="",F69="",G69=""),"",IF($M$3='Data Entry'!$BJ$1,VLOOKUP(F69,Mark,8,0),IF($M$3='Data Entry'!$BJ$3,VLOOKUP(F69,Mark,13,0),IF($M$3='Data Entry'!$BJ$4,VLOOKUP(F69,Mark,18,0),""))))</f>
        <v/>
      </c>
      <c r="K69" s="34" t="str">
        <f>IF(AND(B69="",D69="",F69="",G69=""),"",IF($M$3='Data Entry'!$BJ$1,VLOOKUP(F69,Mark,9,0),IF($M$3='Data Entry'!$BJ$3,VLOOKUP(F69,Mark,14,0),IF($M$3='Data Entry'!$BJ$4,VLOOKUP(F69,Mark,19,0),""))))</f>
        <v/>
      </c>
      <c r="L69" s="35" t="str">
        <f>IF(AND(B69="",D69="",F69="",G69=""),"",IF($M$3='Data Entry'!$BJ$1,VLOOKUP(F69,Mark,10,0),IF($M$3='Data Entry'!$BJ$3,VLOOKUP(F69,Mark,15,0),IF($M$3='Data Entry'!$BJ$4,VLOOKUP(F69,Mark,20,0),""))))</f>
        <v/>
      </c>
      <c r="M69" s="36" t="str">
        <f t="shared" si="6"/>
        <v/>
      </c>
      <c r="N69" s="63" t="str">
        <f>IFERROR(IF(OR(M69="",$M$3="",D69=""),"",ROUNDUP(M69*$N$6%,0)),"")</f>
        <v/>
      </c>
      <c r="O69" s="63" t="str">
        <f>IFERROR(IF(AND($M$3=""),"",IF(AND(M69=""),"",IF(AND(F69=""),"",IF(AND(VLOOKUP(F69,Mark,5,0)=""),"",IF(AND(VLOOKUP(F69,Mark,5,0)&gt;85),5,IF(AND(VLOOKUP(F69,Mark,5,0)&gt;75),4,IF(AND(VLOOKUP(F69,Mark,5,0)&gt;=65),3,0))))))),"")</f>
        <v/>
      </c>
      <c r="P69" s="71" t="str">
        <f>IFERROR(IF(F69="","",IF(M69="","",IF(N69="","",SUM(N69:O69)))),"")</f>
        <v/>
      </c>
      <c r="Q69" s="10"/>
    </row>
    <row r="70" spans="1:17" ht="21.95" customHeight="1">
      <c r="A70" s="7">
        <v>64</v>
      </c>
      <c r="B70" s="32" t="str">
        <f t="shared" si="7"/>
        <v/>
      </c>
      <c r="C70" s="42" t="str">
        <f t="shared" si="8"/>
        <v/>
      </c>
      <c r="D70" s="8" t="str">
        <f t="shared" si="9"/>
        <v/>
      </c>
      <c r="E70" s="8" t="str">
        <f t="shared" si="10"/>
        <v/>
      </c>
      <c r="F70" s="5" t="str">
        <f t="shared" si="11"/>
        <v/>
      </c>
      <c r="G70" s="9" t="str">
        <f t="shared" si="12"/>
        <v/>
      </c>
      <c r="H70" s="62" t="str">
        <f>IF(AND(B70="",D70="",F70="",G70=""),"",IF($M$3='Data Entry'!$BJ$1,VLOOKUP(F70,Mark,6,0),IF($M$3='Data Entry'!$BJ$3,VLOOKUP(F70,Mark,11,0),IF($M$3='Data Entry'!$BJ$4,VLOOKUP(F70,Mark,16,0),""))))</f>
        <v/>
      </c>
      <c r="I70" s="62" t="str">
        <f>IF(AND(B70="",D70="",F70="",G70=""),"",IF($M$3='Data Entry'!$BJ$1,VLOOKUP(F70,Mark,7,0),IF($M$3='Data Entry'!$BJ$3,VLOOKUP(F70,Mark,12,0),IF($M$3='Data Entry'!$BJ$4,VLOOKUP(F70,Mark,17,0),""))))</f>
        <v/>
      </c>
      <c r="J70" s="62" t="str">
        <f>IF(AND(B70="",D70="",F70="",G70=""),"",IF($M$3='Data Entry'!$BJ$1,VLOOKUP(F70,Mark,8,0),IF($M$3='Data Entry'!$BJ$3,VLOOKUP(F70,Mark,13,0),IF($M$3='Data Entry'!$BJ$4,VLOOKUP(F70,Mark,18,0),""))))</f>
        <v/>
      </c>
      <c r="K70" s="34" t="str">
        <f>IF(AND(B70="",D70="",F70="",G70=""),"",IF($M$3='Data Entry'!$BJ$1,VLOOKUP(F70,Mark,9,0),IF($M$3='Data Entry'!$BJ$3,VLOOKUP(F70,Mark,14,0),IF($M$3='Data Entry'!$BJ$4,VLOOKUP(F70,Mark,19,0),""))))</f>
        <v/>
      </c>
      <c r="L70" s="35" t="str">
        <f>IF(AND(B70="",D70="",F70="",G70=""),"",IF($M$3='Data Entry'!$BJ$1,VLOOKUP(F70,Mark,10,0),IF($M$3='Data Entry'!$BJ$3,VLOOKUP(F70,Mark,15,0),IF($M$3='Data Entry'!$BJ$4,VLOOKUP(F70,Mark,20,0),""))))</f>
        <v/>
      </c>
      <c r="M70" s="36" t="str">
        <f t="shared" si="6"/>
        <v/>
      </c>
      <c r="N70" s="63" t="str">
        <f>IFERROR(IF(OR(M70="",$M$3="",D70=""),"",ROUNDUP(M70*$N$6%,0)),"")</f>
        <v/>
      </c>
      <c r="O70" s="63" t="str">
        <f>IFERROR(IF(AND($M$3=""),"",IF(AND(M70=""),"",IF(AND(F70=""),"",IF(AND(VLOOKUP(F70,Mark,5,0)=""),"",IF(AND(VLOOKUP(F70,Mark,5,0)&gt;85),5,IF(AND(VLOOKUP(F70,Mark,5,0)&gt;75),4,IF(AND(VLOOKUP(F70,Mark,5,0)&gt;=65),3,0))))))),"")</f>
        <v/>
      </c>
      <c r="P70" s="71" t="str">
        <f>IFERROR(IF(F70="","",IF(M70="","",IF(N70="","",SUM(N70:O70)))),"")</f>
        <v/>
      </c>
      <c r="Q70" s="10"/>
    </row>
    <row r="71" spans="1:17" ht="21.95" customHeight="1">
      <c r="A71" s="7">
        <v>65</v>
      </c>
      <c r="B71" s="32" t="str">
        <f t="shared" ref="B71:B102" si="13">IFERROR(IF($C$3="","",VLOOKUP(A71,NAME,4,0)),"")</f>
        <v/>
      </c>
      <c r="C71" s="42" t="str">
        <f t="shared" ref="C71:C102" si="14">IFERROR(IF($C$3="","",VLOOKUP(A71,NAME,11,0)),"")</f>
        <v/>
      </c>
      <c r="D71" s="8" t="str">
        <f t="shared" ref="D71:D102" si="15">IFERROR(IF($C$3="","",VLOOKUP(A71,NAME,6,0)),"")</f>
        <v/>
      </c>
      <c r="E71" s="8" t="str">
        <f t="shared" ref="E71:E102" si="16">IFERROR(IF($C$3="","",VLOOKUP(A71,NAME,8,0)),"")</f>
        <v/>
      </c>
      <c r="F71" s="5" t="str">
        <f t="shared" ref="F71:F102" si="17">IFERROR(IF($C$3="","",VLOOKUP(A71,NAME,12,0)),"")</f>
        <v/>
      </c>
      <c r="G71" s="9" t="str">
        <f t="shared" ref="G71:G102" si="18">IFERROR(IF($C$3="","",VLOOKUP(A71,NAME,13,0)),"")</f>
        <v/>
      </c>
      <c r="H71" s="62" t="str">
        <f>IF(AND(B71="",D71="",F71="",G71=""),"",IF($M$3='Data Entry'!$BJ$1,VLOOKUP(F71,Mark,6,0),IF($M$3='Data Entry'!$BJ$3,VLOOKUP(F71,Mark,11,0),IF($M$3='Data Entry'!$BJ$4,VLOOKUP(F71,Mark,16,0),""))))</f>
        <v/>
      </c>
      <c r="I71" s="62" t="str">
        <f>IF(AND(B71="",D71="",F71="",G71=""),"",IF($M$3='Data Entry'!$BJ$1,VLOOKUP(F71,Mark,7,0),IF($M$3='Data Entry'!$BJ$3,VLOOKUP(F71,Mark,12,0),IF($M$3='Data Entry'!$BJ$4,VLOOKUP(F71,Mark,17,0),""))))</f>
        <v/>
      </c>
      <c r="J71" s="62" t="str">
        <f>IF(AND(B71="",D71="",F71="",G71=""),"",IF($M$3='Data Entry'!$BJ$1,VLOOKUP(F71,Mark,8,0),IF($M$3='Data Entry'!$BJ$3,VLOOKUP(F71,Mark,13,0),IF($M$3='Data Entry'!$BJ$4,VLOOKUP(F71,Mark,18,0),""))))</f>
        <v/>
      </c>
      <c r="K71" s="34" t="str">
        <f>IF(AND(B71="",D71="",F71="",G71=""),"",IF($M$3='Data Entry'!$BJ$1,VLOOKUP(F71,Mark,9,0),IF($M$3='Data Entry'!$BJ$3,VLOOKUP(F71,Mark,14,0),IF($M$3='Data Entry'!$BJ$4,VLOOKUP(F71,Mark,19,0),""))))</f>
        <v/>
      </c>
      <c r="L71" s="35" t="str">
        <f>IF(AND(B71="",D71="",F71="",G71=""),"",IF($M$3='Data Entry'!$BJ$1,VLOOKUP(F71,Mark,10,0),IF($M$3='Data Entry'!$BJ$3,VLOOKUP(F71,Mark,15,0),IF($M$3='Data Entry'!$BJ$4,VLOOKUP(F71,Mark,20,0),""))))</f>
        <v/>
      </c>
      <c r="M71" s="36" t="str">
        <f t="shared" si="6"/>
        <v/>
      </c>
      <c r="N71" s="63" t="str">
        <f>IFERROR(IF(OR(M71="",$M$3="",D71=""),"",ROUNDUP(M71*$N$6%,0)),"")</f>
        <v/>
      </c>
      <c r="O71" s="63" t="str">
        <f>IFERROR(IF(AND($M$3=""),"",IF(AND(M71=""),"",IF(AND(F71=""),"",IF(AND(VLOOKUP(F71,Mark,5,0)=""),"",IF(AND(VLOOKUP(F71,Mark,5,0)&gt;85),5,IF(AND(VLOOKUP(F71,Mark,5,0)&gt;75),4,IF(AND(VLOOKUP(F71,Mark,5,0)&gt;=65),3,0))))))),"")</f>
        <v/>
      </c>
      <c r="P71" s="71" t="str">
        <f>IFERROR(IF(F71="","",IF(M71="","",IF(N71="","",SUM(N71:O71)))),"")</f>
        <v/>
      </c>
      <c r="Q71" s="10"/>
    </row>
    <row r="72" spans="1:17" ht="21.95" customHeight="1">
      <c r="A72" s="7">
        <v>66</v>
      </c>
      <c r="B72" s="32" t="str">
        <f t="shared" si="13"/>
        <v/>
      </c>
      <c r="C72" s="42" t="str">
        <f t="shared" si="14"/>
        <v/>
      </c>
      <c r="D72" s="8" t="str">
        <f t="shared" si="15"/>
        <v/>
      </c>
      <c r="E72" s="8" t="str">
        <f t="shared" si="16"/>
        <v/>
      </c>
      <c r="F72" s="5" t="str">
        <f t="shared" si="17"/>
        <v/>
      </c>
      <c r="G72" s="9" t="str">
        <f t="shared" si="18"/>
        <v/>
      </c>
      <c r="H72" s="62" t="str">
        <f>IF(AND(B72="",D72="",F72="",G72=""),"",IF($M$3='Data Entry'!$BJ$1,VLOOKUP(F72,Mark,6,0),IF($M$3='Data Entry'!$BJ$3,VLOOKUP(F72,Mark,11,0),IF($M$3='Data Entry'!$BJ$4,VLOOKUP(F72,Mark,16,0),""))))</f>
        <v/>
      </c>
      <c r="I72" s="62" t="str">
        <f>IF(AND(B72="",D72="",F72="",G72=""),"",IF($M$3='Data Entry'!$BJ$1,VLOOKUP(F72,Mark,7,0),IF($M$3='Data Entry'!$BJ$3,VLOOKUP(F72,Mark,12,0),IF($M$3='Data Entry'!$BJ$4,VLOOKUP(F72,Mark,17,0),""))))</f>
        <v/>
      </c>
      <c r="J72" s="62" t="str">
        <f>IF(AND(B72="",D72="",F72="",G72=""),"",IF($M$3='Data Entry'!$BJ$1,VLOOKUP(F72,Mark,8,0),IF($M$3='Data Entry'!$BJ$3,VLOOKUP(F72,Mark,13,0),IF($M$3='Data Entry'!$BJ$4,VLOOKUP(F72,Mark,18,0),""))))</f>
        <v/>
      </c>
      <c r="K72" s="34" t="str">
        <f>IF(AND(B72="",D72="",F72="",G72=""),"",IF($M$3='Data Entry'!$BJ$1,VLOOKUP(F72,Mark,9,0),IF($M$3='Data Entry'!$BJ$3,VLOOKUP(F72,Mark,14,0),IF($M$3='Data Entry'!$BJ$4,VLOOKUP(F72,Mark,19,0),""))))</f>
        <v/>
      </c>
      <c r="L72" s="35" t="str">
        <f>IF(AND(B72="",D72="",F72="",G72=""),"",IF($M$3='Data Entry'!$BJ$1,VLOOKUP(F72,Mark,10,0),IF($M$3='Data Entry'!$BJ$3,VLOOKUP(F72,Mark,15,0),IF($M$3='Data Entry'!$BJ$4,VLOOKUP(F72,Mark,20,0),""))))</f>
        <v/>
      </c>
      <c r="M72" s="36" t="str">
        <f t="shared" ref="M72:M135" si="19">IF(AND(H72="",I72="",J72="",K72="",L72=""),"",IF($M$3="","",SUM(H72,I72,J72,K72,L72)))</f>
        <v/>
      </c>
      <c r="N72" s="63" t="str">
        <f>IFERROR(IF(OR(M72="",$M$3="",D72=""),"",ROUNDUP(M72*$N$6%,0)),"")</f>
        <v/>
      </c>
      <c r="O72" s="63" t="str">
        <f>IFERROR(IF(AND($M$3=""),"",IF(AND(M72=""),"",IF(AND(F72=""),"",IF(AND(VLOOKUP(F72,Mark,5,0)=""),"",IF(AND(VLOOKUP(F72,Mark,5,0)&gt;85),5,IF(AND(VLOOKUP(F72,Mark,5,0)&gt;75),4,IF(AND(VLOOKUP(F72,Mark,5,0)&gt;=65),3,0))))))),"")</f>
        <v/>
      </c>
      <c r="P72" s="71" t="str">
        <f>IFERROR(IF(F72="","",IF(M72="","",IF(N72="","",SUM(N72:O72)))),"")</f>
        <v/>
      </c>
      <c r="Q72" s="10"/>
    </row>
    <row r="73" spans="1:17" ht="21.95" customHeight="1">
      <c r="A73" s="7">
        <v>67</v>
      </c>
      <c r="B73" s="32" t="str">
        <f t="shared" si="13"/>
        <v/>
      </c>
      <c r="C73" s="42" t="str">
        <f t="shared" si="14"/>
        <v/>
      </c>
      <c r="D73" s="8" t="str">
        <f t="shared" si="15"/>
        <v/>
      </c>
      <c r="E73" s="8" t="str">
        <f t="shared" si="16"/>
        <v/>
      </c>
      <c r="F73" s="5" t="str">
        <f t="shared" si="17"/>
        <v/>
      </c>
      <c r="G73" s="9" t="str">
        <f t="shared" si="18"/>
        <v/>
      </c>
      <c r="H73" s="62" t="str">
        <f>IF(AND(B73="",D73="",F73="",G73=""),"",IF($M$3='Data Entry'!$BJ$1,VLOOKUP(F73,Mark,6,0),IF($M$3='Data Entry'!$BJ$3,VLOOKUP(F73,Mark,11,0),IF($M$3='Data Entry'!$BJ$4,VLOOKUP(F73,Mark,16,0),""))))</f>
        <v/>
      </c>
      <c r="I73" s="62" t="str">
        <f>IF(AND(B73="",D73="",F73="",G73=""),"",IF($M$3='Data Entry'!$BJ$1,VLOOKUP(F73,Mark,7,0),IF($M$3='Data Entry'!$BJ$3,VLOOKUP(F73,Mark,12,0),IF($M$3='Data Entry'!$BJ$4,VLOOKUP(F73,Mark,17,0),""))))</f>
        <v/>
      </c>
      <c r="J73" s="62" t="str">
        <f>IF(AND(B73="",D73="",F73="",G73=""),"",IF($M$3='Data Entry'!$BJ$1,VLOOKUP(F73,Mark,8,0),IF($M$3='Data Entry'!$BJ$3,VLOOKUP(F73,Mark,13,0),IF($M$3='Data Entry'!$BJ$4,VLOOKUP(F73,Mark,18,0),""))))</f>
        <v/>
      </c>
      <c r="K73" s="34" t="str">
        <f>IF(AND(B73="",D73="",F73="",G73=""),"",IF($M$3='Data Entry'!$BJ$1,VLOOKUP(F73,Mark,9,0),IF($M$3='Data Entry'!$BJ$3,VLOOKUP(F73,Mark,14,0),IF($M$3='Data Entry'!$BJ$4,VLOOKUP(F73,Mark,19,0),""))))</f>
        <v/>
      </c>
      <c r="L73" s="35" t="str">
        <f>IF(AND(B73="",D73="",F73="",G73=""),"",IF($M$3='Data Entry'!$BJ$1,VLOOKUP(F73,Mark,10,0),IF($M$3='Data Entry'!$BJ$3,VLOOKUP(F73,Mark,15,0),IF($M$3='Data Entry'!$BJ$4,VLOOKUP(F73,Mark,20,0),""))))</f>
        <v/>
      </c>
      <c r="M73" s="36" t="str">
        <f t="shared" si="19"/>
        <v/>
      </c>
      <c r="N73" s="63" t="str">
        <f>IFERROR(IF(OR(M73="",$M$3="",D73=""),"",ROUNDUP(M73*$N$6%,0)),"")</f>
        <v/>
      </c>
      <c r="O73" s="63" t="str">
        <f>IFERROR(IF(AND($M$3=""),"",IF(AND(M73=""),"",IF(AND(F73=""),"",IF(AND(VLOOKUP(F73,Mark,5,0)=""),"",IF(AND(VLOOKUP(F73,Mark,5,0)&gt;85),5,IF(AND(VLOOKUP(F73,Mark,5,0)&gt;75),4,IF(AND(VLOOKUP(F73,Mark,5,0)&gt;=65),3,0))))))),"")</f>
        <v/>
      </c>
      <c r="P73" s="71" t="str">
        <f>IFERROR(IF(F73="","",IF(M73="","",IF(N73="","",SUM(N73:O73)))),"")</f>
        <v/>
      </c>
      <c r="Q73" s="10"/>
    </row>
    <row r="74" spans="1:17" ht="21.95" customHeight="1">
      <c r="A74" s="7">
        <v>68</v>
      </c>
      <c r="B74" s="32" t="str">
        <f t="shared" si="13"/>
        <v/>
      </c>
      <c r="C74" s="42" t="str">
        <f t="shared" si="14"/>
        <v/>
      </c>
      <c r="D74" s="8" t="str">
        <f t="shared" si="15"/>
        <v/>
      </c>
      <c r="E74" s="8" t="str">
        <f t="shared" si="16"/>
        <v/>
      </c>
      <c r="F74" s="5" t="str">
        <f t="shared" si="17"/>
        <v/>
      </c>
      <c r="G74" s="9" t="str">
        <f t="shared" si="18"/>
        <v/>
      </c>
      <c r="H74" s="62" t="str">
        <f>IF(AND(B74="",D74="",F74="",G74=""),"",IF($M$3='Data Entry'!$BJ$1,VLOOKUP(F74,Mark,6,0),IF($M$3='Data Entry'!$BJ$3,VLOOKUP(F74,Mark,11,0),IF($M$3='Data Entry'!$BJ$4,VLOOKUP(F74,Mark,16,0),""))))</f>
        <v/>
      </c>
      <c r="I74" s="62" t="str">
        <f>IF(AND(B74="",D74="",F74="",G74=""),"",IF($M$3='Data Entry'!$BJ$1,VLOOKUP(F74,Mark,7,0),IF($M$3='Data Entry'!$BJ$3,VLOOKUP(F74,Mark,12,0),IF($M$3='Data Entry'!$BJ$4,VLOOKUP(F74,Mark,17,0),""))))</f>
        <v/>
      </c>
      <c r="J74" s="62" t="str">
        <f>IF(AND(B74="",D74="",F74="",G74=""),"",IF($M$3='Data Entry'!$BJ$1,VLOOKUP(F74,Mark,8,0),IF($M$3='Data Entry'!$BJ$3,VLOOKUP(F74,Mark,13,0),IF($M$3='Data Entry'!$BJ$4,VLOOKUP(F74,Mark,18,0),""))))</f>
        <v/>
      </c>
      <c r="K74" s="34" t="str">
        <f>IF(AND(B74="",D74="",F74="",G74=""),"",IF($M$3='Data Entry'!$BJ$1,VLOOKUP(F74,Mark,9,0),IF($M$3='Data Entry'!$BJ$3,VLOOKUP(F74,Mark,14,0),IF($M$3='Data Entry'!$BJ$4,VLOOKUP(F74,Mark,19,0),""))))</f>
        <v/>
      </c>
      <c r="L74" s="35" t="str">
        <f>IF(AND(B74="",D74="",F74="",G74=""),"",IF($M$3='Data Entry'!$BJ$1,VLOOKUP(F74,Mark,10,0),IF($M$3='Data Entry'!$BJ$3,VLOOKUP(F74,Mark,15,0),IF($M$3='Data Entry'!$BJ$4,VLOOKUP(F74,Mark,20,0),""))))</f>
        <v/>
      </c>
      <c r="M74" s="36" t="str">
        <f t="shared" si="19"/>
        <v/>
      </c>
      <c r="N74" s="63" t="str">
        <f>IFERROR(IF(OR(M74="",$M$3="",D74=""),"",ROUNDUP(M74*$N$6%,0)),"")</f>
        <v/>
      </c>
      <c r="O74" s="63" t="str">
        <f>IFERROR(IF(AND($M$3=""),"",IF(AND(M74=""),"",IF(AND(F74=""),"",IF(AND(VLOOKUP(F74,Mark,5,0)=""),"",IF(AND(VLOOKUP(F74,Mark,5,0)&gt;85),5,IF(AND(VLOOKUP(F74,Mark,5,0)&gt;75),4,IF(AND(VLOOKUP(F74,Mark,5,0)&gt;=65),3,0))))))),"")</f>
        <v/>
      </c>
      <c r="P74" s="71" t="str">
        <f>IFERROR(IF(F74="","",IF(M74="","",IF(N74="","",SUM(N74:O74)))),"")</f>
        <v/>
      </c>
      <c r="Q74" s="10"/>
    </row>
    <row r="75" spans="1:17" ht="21.95" customHeight="1">
      <c r="A75" s="7">
        <v>69</v>
      </c>
      <c r="B75" s="32" t="str">
        <f t="shared" si="13"/>
        <v/>
      </c>
      <c r="C75" s="42" t="str">
        <f t="shared" si="14"/>
        <v/>
      </c>
      <c r="D75" s="8" t="str">
        <f t="shared" si="15"/>
        <v/>
      </c>
      <c r="E75" s="8" t="str">
        <f t="shared" si="16"/>
        <v/>
      </c>
      <c r="F75" s="5" t="str">
        <f t="shared" si="17"/>
        <v/>
      </c>
      <c r="G75" s="9" t="str">
        <f t="shared" si="18"/>
        <v/>
      </c>
      <c r="H75" s="62" t="str">
        <f>IF(AND(B75="",D75="",F75="",G75=""),"",IF($M$3='Data Entry'!$BJ$1,VLOOKUP(F75,Mark,6,0),IF($M$3='Data Entry'!$BJ$3,VLOOKUP(F75,Mark,11,0),IF($M$3='Data Entry'!$BJ$4,VLOOKUP(F75,Mark,16,0),""))))</f>
        <v/>
      </c>
      <c r="I75" s="62" t="str">
        <f>IF(AND(B75="",D75="",F75="",G75=""),"",IF($M$3='Data Entry'!$BJ$1,VLOOKUP(F75,Mark,7,0),IF($M$3='Data Entry'!$BJ$3,VLOOKUP(F75,Mark,12,0),IF($M$3='Data Entry'!$BJ$4,VLOOKUP(F75,Mark,17,0),""))))</f>
        <v/>
      </c>
      <c r="J75" s="62" t="str">
        <f>IF(AND(B75="",D75="",F75="",G75=""),"",IF($M$3='Data Entry'!$BJ$1,VLOOKUP(F75,Mark,8,0),IF($M$3='Data Entry'!$BJ$3,VLOOKUP(F75,Mark,13,0),IF($M$3='Data Entry'!$BJ$4,VLOOKUP(F75,Mark,18,0),""))))</f>
        <v/>
      </c>
      <c r="K75" s="34" t="str">
        <f>IF(AND(B75="",D75="",F75="",G75=""),"",IF($M$3='Data Entry'!$BJ$1,VLOOKUP(F75,Mark,9,0),IF($M$3='Data Entry'!$BJ$3,VLOOKUP(F75,Mark,14,0),IF($M$3='Data Entry'!$BJ$4,VLOOKUP(F75,Mark,19,0),""))))</f>
        <v/>
      </c>
      <c r="L75" s="35" t="str">
        <f>IF(AND(B75="",D75="",F75="",G75=""),"",IF($M$3='Data Entry'!$BJ$1,VLOOKUP(F75,Mark,10,0),IF($M$3='Data Entry'!$BJ$3,VLOOKUP(F75,Mark,15,0),IF($M$3='Data Entry'!$BJ$4,VLOOKUP(F75,Mark,20,0),""))))</f>
        <v/>
      </c>
      <c r="M75" s="36" t="str">
        <f t="shared" si="19"/>
        <v/>
      </c>
      <c r="N75" s="63" t="str">
        <f>IFERROR(IF(OR(M75="",$M$3="",D75=""),"",ROUNDUP(M75*$N$6%,0)),"")</f>
        <v/>
      </c>
      <c r="O75" s="63" t="str">
        <f>IFERROR(IF(AND($M$3=""),"",IF(AND(M75=""),"",IF(AND(F75=""),"",IF(AND(VLOOKUP(F75,Mark,5,0)=""),"",IF(AND(VLOOKUP(F75,Mark,5,0)&gt;85),5,IF(AND(VLOOKUP(F75,Mark,5,0)&gt;75),4,IF(AND(VLOOKUP(F75,Mark,5,0)&gt;=65),3,0))))))),"")</f>
        <v/>
      </c>
      <c r="P75" s="71" t="str">
        <f>IFERROR(IF(F75="","",IF(M75="","",IF(N75="","",SUM(N75:O75)))),"")</f>
        <v/>
      </c>
      <c r="Q75" s="10"/>
    </row>
    <row r="76" spans="1:17" ht="21.95" customHeight="1">
      <c r="A76" s="7">
        <v>70</v>
      </c>
      <c r="B76" s="32" t="str">
        <f t="shared" si="13"/>
        <v/>
      </c>
      <c r="C76" s="42" t="str">
        <f t="shared" si="14"/>
        <v/>
      </c>
      <c r="D76" s="8" t="str">
        <f t="shared" si="15"/>
        <v/>
      </c>
      <c r="E76" s="8" t="str">
        <f t="shared" si="16"/>
        <v/>
      </c>
      <c r="F76" s="5" t="str">
        <f t="shared" si="17"/>
        <v/>
      </c>
      <c r="G76" s="9" t="str">
        <f t="shared" si="18"/>
        <v/>
      </c>
      <c r="H76" s="62" t="str">
        <f>IF(AND(B76="",D76="",F76="",G76=""),"",IF($M$3='Data Entry'!$BJ$1,VLOOKUP(F76,Mark,6,0),IF($M$3='Data Entry'!$BJ$3,VLOOKUP(F76,Mark,11,0),IF($M$3='Data Entry'!$BJ$4,VLOOKUP(F76,Mark,16,0),""))))</f>
        <v/>
      </c>
      <c r="I76" s="62" t="str">
        <f>IF(AND(B76="",D76="",F76="",G76=""),"",IF($M$3='Data Entry'!$BJ$1,VLOOKUP(F76,Mark,7,0),IF($M$3='Data Entry'!$BJ$3,VLOOKUP(F76,Mark,12,0),IF($M$3='Data Entry'!$BJ$4,VLOOKUP(F76,Mark,17,0),""))))</f>
        <v/>
      </c>
      <c r="J76" s="62" t="str">
        <f>IF(AND(B76="",D76="",F76="",G76=""),"",IF($M$3='Data Entry'!$BJ$1,VLOOKUP(F76,Mark,8,0),IF($M$3='Data Entry'!$BJ$3,VLOOKUP(F76,Mark,13,0),IF($M$3='Data Entry'!$BJ$4,VLOOKUP(F76,Mark,18,0),""))))</f>
        <v/>
      </c>
      <c r="K76" s="34" t="str">
        <f>IF(AND(B76="",D76="",F76="",G76=""),"",IF($M$3='Data Entry'!$BJ$1,VLOOKUP(F76,Mark,9,0),IF($M$3='Data Entry'!$BJ$3,VLOOKUP(F76,Mark,14,0),IF($M$3='Data Entry'!$BJ$4,VLOOKUP(F76,Mark,19,0),""))))</f>
        <v/>
      </c>
      <c r="L76" s="35" t="str">
        <f>IF(AND(B76="",D76="",F76="",G76=""),"",IF($M$3='Data Entry'!$BJ$1,VLOOKUP(F76,Mark,10,0),IF($M$3='Data Entry'!$BJ$3,VLOOKUP(F76,Mark,15,0),IF($M$3='Data Entry'!$BJ$4,VLOOKUP(F76,Mark,20,0),""))))</f>
        <v/>
      </c>
      <c r="M76" s="36" t="str">
        <f t="shared" si="19"/>
        <v/>
      </c>
      <c r="N76" s="63" t="str">
        <f>IFERROR(IF(OR(M76="",$M$3="",D76=""),"",ROUNDUP(M76*$N$6%,0)),"")</f>
        <v/>
      </c>
      <c r="O76" s="63" t="str">
        <f>IFERROR(IF(AND($M$3=""),"",IF(AND(M76=""),"",IF(AND(F76=""),"",IF(AND(VLOOKUP(F76,Mark,5,0)=""),"",IF(AND(VLOOKUP(F76,Mark,5,0)&gt;85),5,IF(AND(VLOOKUP(F76,Mark,5,0)&gt;75),4,IF(AND(VLOOKUP(F76,Mark,5,0)&gt;=65),3,0))))))),"")</f>
        <v/>
      </c>
      <c r="P76" s="71" t="str">
        <f>IFERROR(IF(F76="","",IF(M76="","",IF(N76="","",SUM(N76:O76)))),"")</f>
        <v/>
      </c>
      <c r="Q76" s="10"/>
    </row>
    <row r="77" spans="1:17" ht="21.95" customHeight="1">
      <c r="A77" s="7">
        <v>71</v>
      </c>
      <c r="B77" s="32" t="str">
        <f t="shared" si="13"/>
        <v/>
      </c>
      <c r="C77" s="42" t="str">
        <f t="shared" si="14"/>
        <v/>
      </c>
      <c r="D77" s="8" t="str">
        <f t="shared" si="15"/>
        <v/>
      </c>
      <c r="E77" s="8" t="str">
        <f t="shared" si="16"/>
        <v/>
      </c>
      <c r="F77" s="5" t="str">
        <f t="shared" si="17"/>
        <v/>
      </c>
      <c r="G77" s="9" t="str">
        <f t="shared" si="18"/>
        <v/>
      </c>
      <c r="H77" s="62" t="str">
        <f>IF(AND(B77="",D77="",F77="",G77=""),"",IF($M$3='Data Entry'!$BJ$1,VLOOKUP(F77,Mark,6,0),IF($M$3='Data Entry'!$BJ$3,VLOOKUP(F77,Mark,11,0),IF($M$3='Data Entry'!$BJ$4,VLOOKUP(F77,Mark,16,0),""))))</f>
        <v/>
      </c>
      <c r="I77" s="62" t="str">
        <f>IF(AND(B77="",D77="",F77="",G77=""),"",IF($M$3='Data Entry'!$BJ$1,VLOOKUP(F77,Mark,7,0),IF($M$3='Data Entry'!$BJ$3,VLOOKUP(F77,Mark,12,0),IF($M$3='Data Entry'!$BJ$4,VLOOKUP(F77,Mark,17,0),""))))</f>
        <v/>
      </c>
      <c r="J77" s="62" t="str">
        <f>IF(AND(B77="",D77="",F77="",G77=""),"",IF($M$3='Data Entry'!$BJ$1,VLOOKUP(F77,Mark,8,0),IF($M$3='Data Entry'!$BJ$3,VLOOKUP(F77,Mark,13,0),IF($M$3='Data Entry'!$BJ$4,VLOOKUP(F77,Mark,18,0),""))))</f>
        <v/>
      </c>
      <c r="K77" s="34" t="str">
        <f>IF(AND(B77="",D77="",F77="",G77=""),"",IF($M$3='Data Entry'!$BJ$1,VLOOKUP(F77,Mark,9,0),IF($M$3='Data Entry'!$BJ$3,VLOOKUP(F77,Mark,14,0),IF($M$3='Data Entry'!$BJ$4,VLOOKUP(F77,Mark,19,0),""))))</f>
        <v/>
      </c>
      <c r="L77" s="35" t="str">
        <f>IF(AND(B77="",D77="",F77="",G77=""),"",IF($M$3='Data Entry'!$BJ$1,VLOOKUP(F77,Mark,10,0),IF($M$3='Data Entry'!$BJ$3,VLOOKUP(F77,Mark,15,0),IF($M$3='Data Entry'!$BJ$4,VLOOKUP(F77,Mark,20,0),""))))</f>
        <v/>
      </c>
      <c r="M77" s="36" t="str">
        <f t="shared" si="19"/>
        <v/>
      </c>
      <c r="N77" s="63" t="str">
        <f>IFERROR(IF(OR(M77="",$M$3="",D77=""),"",ROUNDUP(M77*$N$6%,0)),"")</f>
        <v/>
      </c>
      <c r="O77" s="63" t="str">
        <f>IFERROR(IF(AND($M$3=""),"",IF(AND(M77=""),"",IF(AND(F77=""),"",IF(AND(VLOOKUP(F77,Mark,5,0)=""),"",IF(AND(VLOOKUP(F77,Mark,5,0)&gt;85),5,IF(AND(VLOOKUP(F77,Mark,5,0)&gt;75),4,IF(AND(VLOOKUP(F77,Mark,5,0)&gt;=65),3,0))))))),"")</f>
        <v/>
      </c>
      <c r="P77" s="71" t="str">
        <f>IFERROR(IF(F77="","",IF(M77="","",IF(N77="","",SUM(N77:O77)))),"")</f>
        <v/>
      </c>
      <c r="Q77" s="10"/>
    </row>
    <row r="78" spans="1:17" ht="21.95" customHeight="1">
      <c r="A78" s="7">
        <v>72</v>
      </c>
      <c r="B78" s="32" t="str">
        <f t="shared" si="13"/>
        <v/>
      </c>
      <c r="C78" s="42" t="str">
        <f t="shared" si="14"/>
        <v/>
      </c>
      <c r="D78" s="8" t="str">
        <f t="shared" si="15"/>
        <v/>
      </c>
      <c r="E78" s="8" t="str">
        <f t="shared" si="16"/>
        <v/>
      </c>
      <c r="F78" s="5" t="str">
        <f t="shared" si="17"/>
        <v/>
      </c>
      <c r="G78" s="9" t="str">
        <f t="shared" si="18"/>
        <v/>
      </c>
      <c r="H78" s="62" t="str">
        <f>IF(AND(B78="",D78="",F78="",G78=""),"",IF($M$3='Data Entry'!$BJ$1,VLOOKUP(F78,Mark,6,0),IF($M$3='Data Entry'!$BJ$3,VLOOKUP(F78,Mark,11,0),IF($M$3='Data Entry'!$BJ$4,VLOOKUP(F78,Mark,16,0),""))))</f>
        <v/>
      </c>
      <c r="I78" s="62" t="str">
        <f>IF(AND(B78="",D78="",F78="",G78=""),"",IF($M$3='Data Entry'!$BJ$1,VLOOKUP(F78,Mark,7,0),IF($M$3='Data Entry'!$BJ$3,VLOOKUP(F78,Mark,12,0),IF($M$3='Data Entry'!$BJ$4,VLOOKUP(F78,Mark,17,0),""))))</f>
        <v/>
      </c>
      <c r="J78" s="62" t="str">
        <f>IF(AND(B78="",D78="",F78="",G78=""),"",IF($M$3='Data Entry'!$BJ$1,VLOOKUP(F78,Mark,8,0),IF($M$3='Data Entry'!$BJ$3,VLOOKUP(F78,Mark,13,0),IF($M$3='Data Entry'!$BJ$4,VLOOKUP(F78,Mark,18,0),""))))</f>
        <v/>
      </c>
      <c r="K78" s="34" t="str">
        <f>IF(AND(B78="",D78="",F78="",G78=""),"",IF($M$3='Data Entry'!$BJ$1,VLOOKUP(F78,Mark,9,0),IF($M$3='Data Entry'!$BJ$3,VLOOKUP(F78,Mark,14,0),IF($M$3='Data Entry'!$BJ$4,VLOOKUP(F78,Mark,19,0),""))))</f>
        <v/>
      </c>
      <c r="L78" s="35" t="str">
        <f>IF(AND(B78="",D78="",F78="",G78=""),"",IF($M$3='Data Entry'!$BJ$1,VLOOKUP(F78,Mark,10,0),IF($M$3='Data Entry'!$BJ$3,VLOOKUP(F78,Mark,15,0),IF($M$3='Data Entry'!$BJ$4,VLOOKUP(F78,Mark,20,0),""))))</f>
        <v/>
      </c>
      <c r="M78" s="36" t="str">
        <f t="shared" si="19"/>
        <v/>
      </c>
      <c r="N78" s="63" t="str">
        <f>IFERROR(IF(OR(M78="",$M$3="",D78=""),"",ROUNDUP(M78*$N$6%,0)),"")</f>
        <v/>
      </c>
      <c r="O78" s="63" t="str">
        <f>IFERROR(IF(AND($M$3=""),"",IF(AND(M78=""),"",IF(AND(F78=""),"",IF(AND(VLOOKUP(F78,Mark,5,0)=""),"",IF(AND(VLOOKUP(F78,Mark,5,0)&gt;85),5,IF(AND(VLOOKUP(F78,Mark,5,0)&gt;75),4,IF(AND(VLOOKUP(F78,Mark,5,0)&gt;=65),3,0))))))),"")</f>
        <v/>
      </c>
      <c r="P78" s="71" t="str">
        <f>IFERROR(IF(F78="","",IF(M78="","",IF(N78="","",SUM(N78:O78)))),"")</f>
        <v/>
      </c>
      <c r="Q78" s="10"/>
    </row>
    <row r="79" spans="1:17" ht="21.95" customHeight="1">
      <c r="A79" s="7">
        <v>73</v>
      </c>
      <c r="B79" s="32" t="str">
        <f t="shared" si="13"/>
        <v/>
      </c>
      <c r="C79" s="42" t="str">
        <f t="shared" si="14"/>
        <v/>
      </c>
      <c r="D79" s="8" t="str">
        <f t="shared" si="15"/>
        <v/>
      </c>
      <c r="E79" s="8" t="str">
        <f t="shared" si="16"/>
        <v/>
      </c>
      <c r="F79" s="5" t="str">
        <f t="shared" si="17"/>
        <v/>
      </c>
      <c r="G79" s="9" t="str">
        <f t="shared" si="18"/>
        <v/>
      </c>
      <c r="H79" s="62" t="str">
        <f>IF(AND(B79="",D79="",F79="",G79=""),"",IF($M$3='Data Entry'!$BJ$1,VLOOKUP(F79,Mark,6,0),IF($M$3='Data Entry'!$BJ$3,VLOOKUP(F79,Mark,11,0),IF($M$3='Data Entry'!$BJ$4,VLOOKUP(F79,Mark,16,0),""))))</f>
        <v/>
      </c>
      <c r="I79" s="62" t="str">
        <f>IF(AND(B79="",D79="",F79="",G79=""),"",IF($M$3='Data Entry'!$BJ$1,VLOOKUP(F79,Mark,7,0),IF($M$3='Data Entry'!$BJ$3,VLOOKUP(F79,Mark,12,0),IF($M$3='Data Entry'!$BJ$4,VLOOKUP(F79,Mark,17,0),""))))</f>
        <v/>
      </c>
      <c r="J79" s="62" t="str">
        <f>IF(AND(B79="",D79="",F79="",G79=""),"",IF($M$3='Data Entry'!$BJ$1,VLOOKUP(F79,Mark,8,0),IF($M$3='Data Entry'!$BJ$3,VLOOKUP(F79,Mark,13,0),IF($M$3='Data Entry'!$BJ$4,VLOOKUP(F79,Mark,18,0),""))))</f>
        <v/>
      </c>
      <c r="K79" s="34" t="str">
        <f>IF(AND(B79="",D79="",F79="",G79=""),"",IF($M$3='Data Entry'!$BJ$1,VLOOKUP(F79,Mark,9,0),IF($M$3='Data Entry'!$BJ$3,VLOOKUP(F79,Mark,14,0),IF($M$3='Data Entry'!$BJ$4,VLOOKUP(F79,Mark,19,0),""))))</f>
        <v/>
      </c>
      <c r="L79" s="35" t="str">
        <f>IF(AND(B79="",D79="",F79="",G79=""),"",IF($M$3='Data Entry'!$BJ$1,VLOOKUP(F79,Mark,10,0),IF($M$3='Data Entry'!$BJ$3,VLOOKUP(F79,Mark,15,0),IF($M$3='Data Entry'!$BJ$4,VLOOKUP(F79,Mark,20,0),""))))</f>
        <v/>
      </c>
      <c r="M79" s="36" t="str">
        <f t="shared" si="19"/>
        <v/>
      </c>
      <c r="N79" s="63" t="str">
        <f>IFERROR(IF(OR(M79="",$M$3="",D79=""),"",ROUNDUP(M79*$N$6%,0)),"")</f>
        <v/>
      </c>
      <c r="O79" s="63" t="str">
        <f>IFERROR(IF(AND($M$3=""),"",IF(AND(M79=""),"",IF(AND(F79=""),"",IF(AND(VLOOKUP(F79,Mark,5,0)=""),"",IF(AND(VLOOKUP(F79,Mark,5,0)&gt;85),5,IF(AND(VLOOKUP(F79,Mark,5,0)&gt;75),4,IF(AND(VLOOKUP(F79,Mark,5,0)&gt;=65),3,0))))))),"")</f>
        <v/>
      </c>
      <c r="P79" s="71" t="str">
        <f>IFERROR(IF(F79="","",IF(M79="","",IF(N79="","",SUM(N79:O79)))),"")</f>
        <v/>
      </c>
      <c r="Q79" s="10"/>
    </row>
    <row r="80" spans="1:17" ht="21.95" customHeight="1">
      <c r="A80" s="7">
        <v>74</v>
      </c>
      <c r="B80" s="32" t="str">
        <f t="shared" si="13"/>
        <v/>
      </c>
      <c r="C80" s="42" t="str">
        <f t="shared" si="14"/>
        <v/>
      </c>
      <c r="D80" s="8" t="str">
        <f t="shared" si="15"/>
        <v/>
      </c>
      <c r="E80" s="8" t="str">
        <f t="shared" si="16"/>
        <v/>
      </c>
      <c r="F80" s="5" t="str">
        <f t="shared" si="17"/>
        <v/>
      </c>
      <c r="G80" s="9" t="str">
        <f t="shared" si="18"/>
        <v/>
      </c>
      <c r="H80" s="62" t="str">
        <f>IF(AND(B80="",D80="",F80="",G80=""),"",IF($M$3='Data Entry'!$BJ$1,VLOOKUP(F80,Mark,6,0),IF($M$3='Data Entry'!$BJ$3,VLOOKUP(F80,Mark,11,0),IF($M$3='Data Entry'!$BJ$4,VLOOKUP(F80,Mark,16,0),""))))</f>
        <v/>
      </c>
      <c r="I80" s="62" t="str">
        <f>IF(AND(B80="",D80="",F80="",G80=""),"",IF($M$3='Data Entry'!$BJ$1,VLOOKUP(F80,Mark,7,0),IF($M$3='Data Entry'!$BJ$3,VLOOKUP(F80,Mark,12,0),IF($M$3='Data Entry'!$BJ$4,VLOOKUP(F80,Mark,17,0),""))))</f>
        <v/>
      </c>
      <c r="J80" s="62" t="str">
        <f>IF(AND(B80="",D80="",F80="",G80=""),"",IF($M$3='Data Entry'!$BJ$1,VLOOKUP(F80,Mark,8,0),IF($M$3='Data Entry'!$BJ$3,VLOOKUP(F80,Mark,13,0),IF($M$3='Data Entry'!$BJ$4,VLOOKUP(F80,Mark,18,0),""))))</f>
        <v/>
      </c>
      <c r="K80" s="34" t="str">
        <f>IF(AND(B80="",D80="",F80="",G80=""),"",IF($M$3='Data Entry'!$BJ$1,VLOOKUP(F80,Mark,9,0),IF($M$3='Data Entry'!$BJ$3,VLOOKUP(F80,Mark,14,0),IF($M$3='Data Entry'!$BJ$4,VLOOKUP(F80,Mark,19,0),""))))</f>
        <v/>
      </c>
      <c r="L80" s="35" t="str">
        <f>IF(AND(B80="",D80="",F80="",G80=""),"",IF($M$3='Data Entry'!$BJ$1,VLOOKUP(F80,Mark,10,0),IF($M$3='Data Entry'!$BJ$3,VLOOKUP(F80,Mark,15,0),IF($M$3='Data Entry'!$BJ$4,VLOOKUP(F80,Mark,20,0),""))))</f>
        <v/>
      </c>
      <c r="M80" s="36" t="str">
        <f t="shared" si="19"/>
        <v/>
      </c>
      <c r="N80" s="63" t="str">
        <f>IFERROR(IF(OR(M80="",$M$3="",D80=""),"",ROUNDUP(M80*$N$6%,0)),"")</f>
        <v/>
      </c>
      <c r="O80" s="63" t="str">
        <f>IFERROR(IF(AND($M$3=""),"",IF(AND(M80=""),"",IF(AND(F80=""),"",IF(AND(VLOOKUP(F80,Mark,5,0)=""),"",IF(AND(VLOOKUP(F80,Mark,5,0)&gt;85),5,IF(AND(VLOOKUP(F80,Mark,5,0)&gt;75),4,IF(AND(VLOOKUP(F80,Mark,5,0)&gt;=65),3,0))))))),"")</f>
        <v/>
      </c>
      <c r="P80" s="71" t="str">
        <f>IFERROR(IF(F80="","",IF(M80="","",IF(N80="","",SUM(N80:O80)))),"")</f>
        <v/>
      </c>
      <c r="Q80" s="10"/>
    </row>
    <row r="81" spans="1:17" ht="21.95" customHeight="1">
      <c r="A81" s="7">
        <v>75</v>
      </c>
      <c r="B81" s="32" t="str">
        <f t="shared" si="13"/>
        <v/>
      </c>
      <c r="C81" s="42" t="str">
        <f t="shared" si="14"/>
        <v/>
      </c>
      <c r="D81" s="8" t="str">
        <f t="shared" si="15"/>
        <v/>
      </c>
      <c r="E81" s="8" t="str">
        <f t="shared" si="16"/>
        <v/>
      </c>
      <c r="F81" s="5" t="str">
        <f t="shared" si="17"/>
        <v/>
      </c>
      <c r="G81" s="9" t="str">
        <f t="shared" si="18"/>
        <v/>
      </c>
      <c r="H81" s="62" t="str">
        <f>IF(AND(B81="",D81="",F81="",G81=""),"",IF($M$3='Data Entry'!$BJ$1,VLOOKUP(F81,Mark,6,0),IF($M$3='Data Entry'!$BJ$3,VLOOKUP(F81,Mark,11,0),IF($M$3='Data Entry'!$BJ$4,VLOOKUP(F81,Mark,16,0),""))))</f>
        <v/>
      </c>
      <c r="I81" s="62" t="str">
        <f>IF(AND(B81="",D81="",F81="",G81=""),"",IF($M$3='Data Entry'!$BJ$1,VLOOKUP(F81,Mark,7,0),IF($M$3='Data Entry'!$BJ$3,VLOOKUP(F81,Mark,12,0),IF($M$3='Data Entry'!$BJ$4,VLOOKUP(F81,Mark,17,0),""))))</f>
        <v/>
      </c>
      <c r="J81" s="62" t="str">
        <f>IF(AND(B81="",D81="",F81="",G81=""),"",IF($M$3='Data Entry'!$BJ$1,VLOOKUP(F81,Mark,8,0),IF($M$3='Data Entry'!$BJ$3,VLOOKUP(F81,Mark,13,0),IF($M$3='Data Entry'!$BJ$4,VLOOKUP(F81,Mark,18,0),""))))</f>
        <v/>
      </c>
      <c r="K81" s="34" t="str">
        <f>IF(AND(B81="",D81="",F81="",G81=""),"",IF($M$3='Data Entry'!$BJ$1,VLOOKUP(F81,Mark,9,0),IF($M$3='Data Entry'!$BJ$3,VLOOKUP(F81,Mark,14,0),IF($M$3='Data Entry'!$BJ$4,VLOOKUP(F81,Mark,19,0),""))))</f>
        <v/>
      </c>
      <c r="L81" s="35" t="str">
        <f>IF(AND(B81="",D81="",F81="",G81=""),"",IF($M$3='Data Entry'!$BJ$1,VLOOKUP(F81,Mark,10,0),IF($M$3='Data Entry'!$BJ$3,VLOOKUP(F81,Mark,15,0),IF($M$3='Data Entry'!$BJ$4,VLOOKUP(F81,Mark,20,0),""))))</f>
        <v/>
      </c>
      <c r="M81" s="36" t="str">
        <f t="shared" si="19"/>
        <v/>
      </c>
      <c r="N81" s="63" t="str">
        <f>IFERROR(IF(OR(M81="",$M$3="",D81=""),"",ROUNDUP(M81*$N$6%,0)),"")</f>
        <v/>
      </c>
      <c r="O81" s="63" t="str">
        <f>IFERROR(IF(AND($M$3=""),"",IF(AND(M81=""),"",IF(AND(F81=""),"",IF(AND(VLOOKUP(F81,Mark,5,0)=""),"",IF(AND(VLOOKUP(F81,Mark,5,0)&gt;85),5,IF(AND(VLOOKUP(F81,Mark,5,0)&gt;75),4,IF(AND(VLOOKUP(F81,Mark,5,0)&gt;=65),3,0))))))),"")</f>
        <v/>
      </c>
      <c r="P81" s="71" t="str">
        <f>IFERROR(IF(F81="","",IF(M81="","",IF(N81="","",SUM(N81:O81)))),"")</f>
        <v/>
      </c>
      <c r="Q81" s="10"/>
    </row>
    <row r="82" spans="1:17" ht="21.95" customHeight="1">
      <c r="A82" s="7">
        <v>76</v>
      </c>
      <c r="B82" s="32" t="str">
        <f t="shared" si="13"/>
        <v/>
      </c>
      <c r="C82" s="42" t="str">
        <f t="shared" si="14"/>
        <v/>
      </c>
      <c r="D82" s="8" t="str">
        <f t="shared" si="15"/>
        <v/>
      </c>
      <c r="E82" s="8" t="str">
        <f t="shared" si="16"/>
        <v/>
      </c>
      <c r="F82" s="5" t="str">
        <f t="shared" si="17"/>
        <v/>
      </c>
      <c r="G82" s="9" t="str">
        <f t="shared" si="18"/>
        <v/>
      </c>
      <c r="H82" s="62" t="str">
        <f>IF(AND(B82="",D82="",F82="",G82=""),"",IF($M$3='Data Entry'!$BJ$1,VLOOKUP(F82,Mark,6,0),IF($M$3='Data Entry'!$BJ$3,VLOOKUP(F82,Mark,11,0),IF($M$3='Data Entry'!$BJ$4,VLOOKUP(F82,Mark,16,0),""))))</f>
        <v/>
      </c>
      <c r="I82" s="62" t="str">
        <f>IF(AND(B82="",D82="",F82="",G82=""),"",IF($M$3='Data Entry'!$BJ$1,VLOOKUP(F82,Mark,7,0),IF($M$3='Data Entry'!$BJ$3,VLOOKUP(F82,Mark,12,0),IF($M$3='Data Entry'!$BJ$4,VLOOKUP(F82,Mark,17,0),""))))</f>
        <v/>
      </c>
      <c r="J82" s="62" t="str">
        <f>IF(AND(B82="",D82="",F82="",G82=""),"",IF($M$3='Data Entry'!$BJ$1,VLOOKUP(F82,Mark,8,0),IF($M$3='Data Entry'!$BJ$3,VLOOKUP(F82,Mark,13,0),IF($M$3='Data Entry'!$BJ$4,VLOOKUP(F82,Mark,18,0),""))))</f>
        <v/>
      </c>
      <c r="K82" s="34" t="str">
        <f>IF(AND(B82="",D82="",F82="",G82=""),"",IF($M$3='Data Entry'!$BJ$1,VLOOKUP(F82,Mark,9,0),IF($M$3='Data Entry'!$BJ$3,VLOOKUP(F82,Mark,14,0),IF($M$3='Data Entry'!$BJ$4,VLOOKUP(F82,Mark,19,0),""))))</f>
        <v/>
      </c>
      <c r="L82" s="35" t="str">
        <f>IF(AND(B82="",D82="",F82="",G82=""),"",IF($M$3='Data Entry'!$BJ$1,VLOOKUP(F82,Mark,10,0),IF($M$3='Data Entry'!$BJ$3,VLOOKUP(F82,Mark,15,0),IF($M$3='Data Entry'!$BJ$4,VLOOKUP(F82,Mark,20,0),""))))</f>
        <v/>
      </c>
      <c r="M82" s="36" t="str">
        <f t="shared" si="19"/>
        <v/>
      </c>
      <c r="N82" s="63" t="str">
        <f>IFERROR(IF(OR(M82="",$M$3="",D82=""),"",ROUNDUP(M82*$N$6%,0)),"")</f>
        <v/>
      </c>
      <c r="O82" s="63" t="str">
        <f>IFERROR(IF(AND($M$3=""),"",IF(AND(M82=""),"",IF(AND(F82=""),"",IF(AND(VLOOKUP(F82,Mark,5,0)=""),"",IF(AND(VLOOKUP(F82,Mark,5,0)&gt;85),5,IF(AND(VLOOKUP(F82,Mark,5,0)&gt;75),4,IF(AND(VLOOKUP(F82,Mark,5,0)&gt;=65),3,0))))))),"")</f>
        <v/>
      </c>
      <c r="P82" s="71" t="str">
        <f>IFERROR(IF(F82="","",IF(M82="","",IF(N82="","",SUM(N82:O82)))),"")</f>
        <v/>
      </c>
      <c r="Q82" s="10"/>
    </row>
    <row r="83" spans="1:17" ht="21.95" customHeight="1">
      <c r="A83" s="7">
        <v>77</v>
      </c>
      <c r="B83" s="32" t="str">
        <f t="shared" si="13"/>
        <v/>
      </c>
      <c r="C83" s="42" t="str">
        <f t="shared" si="14"/>
        <v/>
      </c>
      <c r="D83" s="8" t="str">
        <f t="shared" si="15"/>
        <v/>
      </c>
      <c r="E83" s="8" t="str">
        <f t="shared" si="16"/>
        <v/>
      </c>
      <c r="F83" s="5" t="str">
        <f t="shared" si="17"/>
        <v/>
      </c>
      <c r="G83" s="9" t="str">
        <f t="shared" si="18"/>
        <v/>
      </c>
      <c r="H83" s="62" t="str">
        <f>IF(AND(B83="",D83="",F83="",G83=""),"",IF($M$3='Data Entry'!$BJ$1,VLOOKUP(F83,Mark,6,0),IF($M$3='Data Entry'!$BJ$3,VLOOKUP(F83,Mark,11,0),IF($M$3='Data Entry'!$BJ$4,VLOOKUP(F83,Mark,16,0),""))))</f>
        <v/>
      </c>
      <c r="I83" s="62" t="str">
        <f>IF(AND(B83="",D83="",F83="",G83=""),"",IF($M$3='Data Entry'!$BJ$1,VLOOKUP(F83,Mark,7,0),IF($M$3='Data Entry'!$BJ$3,VLOOKUP(F83,Mark,12,0),IF($M$3='Data Entry'!$BJ$4,VLOOKUP(F83,Mark,17,0),""))))</f>
        <v/>
      </c>
      <c r="J83" s="62" t="str">
        <f>IF(AND(B83="",D83="",F83="",G83=""),"",IF($M$3='Data Entry'!$BJ$1,VLOOKUP(F83,Mark,8,0),IF($M$3='Data Entry'!$BJ$3,VLOOKUP(F83,Mark,13,0),IF($M$3='Data Entry'!$BJ$4,VLOOKUP(F83,Mark,18,0),""))))</f>
        <v/>
      </c>
      <c r="K83" s="34" t="str">
        <f>IF(AND(B83="",D83="",F83="",G83=""),"",IF($M$3='Data Entry'!$BJ$1,VLOOKUP(F83,Mark,9,0),IF($M$3='Data Entry'!$BJ$3,VLOOKUP(F83,Mark,14,0),IF($M$3='Data Entry'!$BJ$4,VLOOKUP(F83,Mark,19,0),""))))</f>
        <v/>
      </c>
      <c r="L83" s="35" t="str">
        <f>IF(AND(B83="",D83="",F83="",G83=""),"",IF($M$3='Data Entry'!$BJ$1,VLOOKUP(F83,Mark,10,0),IF($M$3='Data Entry'!$BJ$3,VLOOKUP(F83,Mark,15,0),IF($M$3='Data Entry'!$BJ$4,VLOOKUP(F83,Mark,20,0),""))))</f>
        <v/>
      </c>
      <c r="M83" s="36" t="str">
        <f t="shared" si="19"/>
        <v/>
      </c>
      <c r="N83" s="63" t="str">
        <f>IFERROR(IF(OR(M83="",$M$3="",D83=""),"",ROUNDUP(M83*$N$6%,0)),"")</f>
        <v/>
      </c>
      <c r="O83" s="63" t="str">
        <f>IFERROR(IF(AND($M$3=""),"",IF(AND(M83=""),"",IF(AND(F83=""),"",IF(AND(VLOOKUP(F83,Mark,5,0)=""),"",IF(AND(VLOOKUP(F83,Mark,5,0)&gt;85),5,IF(AND(VLOOKUP(F83,Mark,5,0)&gt;75),4,IF(AND(VLOOKUP(F83,Mark,5,0)&gt;=65),3,0))))))),"")</f>
        <v/>
      </c>
      <c r="P83" s="71" t="str">
        <f>IFERROR(IF(F83="","",IF(M83="","",IF(N83="","",SUM(N83:O83)))),"")</f>
        <v/>
      </c>
      <c r="Q83" s="10"/>
    </row>
    <row r="84" spans="1:17" ht="21.95" customHeight="1">
      <c r="A84" s="7">
        <v>78</v>
      </c>
      <c r="B84" s="32" t="str">
        <f t="shared" si="13"/>
        <v/>
      </c>
      <c r="C84" s="42" t="str">
        <f t="shared" si="14"/>
        <v/>
      </c>
      <c r="D84" s="8" t="str">
        <f t="shared" si="15"/>
        <v/>
      </c>
      <c r="E84" s="8" t="str">
        <f t="shared" si="16"/>
        <v/>
      </c>
      <c r="F84" s="5" t="str">
        <f t="shared" si="17"/>
        <v/>
      </c>
      <c r="G84" s="9" t="str">
        <f t="shared" si="18"/>
        <v/>
      </c>
      <c r="H84" s="62" t="str">
        <f>IF(AND(B84="",D84="",F84="",G84=""),"",IF($M$3='Data Entry'!$BJ$1,VLOOKUP(F84,Mark,6,0),IF($M$3='Data Entry'!$BJ$3,VLOOKUP(F84,Mark,11,0),IF($M$3='Data Entry'!$BJ$4,VLOOKUP(F84,Mark,16,0),""))))</f>
        <v/>
      </c>
      <c r="I84" s="62" t="str">
        <f>IF(AND(B84="",D84="",F84="",G84=""),"",IF($M$3='Data Entry'!$BJ$1,VLOOKUP(F84,Mark,7,0),IF($M$3='Data Entry'!$BJ$3,VLOOKUP(F84,Mark,12,0),IF($M$3='Data Entry'!$BJ$4,VLOOKUP(F84,Mark,17,0),""))))</f>
        <v/>
      </c>
      <c r="J84" s="62" t="str">
        <f>IF(AND(B84="",D84="",F84="",G84=""),"",IF($M$3='Data Entry'!$BJ$1,VLOOKUP(F84,Mark,8,0),IF($M$3='Data Entry'!$BJ$3,VLOOKUP(F84,Mark,13,0),IF($M$3='Data Entry'!$BJ$4,VLOOKUP(F84,Mark,18,0),""))))</f>
        <v/>
      </c>
      <c r="K84" s="34" t="str">
        <f>IF(AND(B84="",D84="",F84="",G84=""),"",IF($M$3='Data Entry'!$BJ$1,VLOOKUP(F84,Mark,9,0),IF($M$3='Data Entry'!$BJ$3,VLOOKUP(F84,Mark,14,0),IF($M$3='Data Entry'!$BJ$4,VLOOKUP(F84,Mark,19,0),""))))</f>
        <v/>
      </c>
      <c r="L84" s="35" t="str">
        <f>IF(AND(B84="",D84="",F84="",G84=""),"",IF($M$3='Data Entry'!$BJ$1,VLOOKUP(F84,Mark,10,0),IF($M$3='Data Entry'!$BJ$3,VLOOKUP(F84,Mark,15,0),IF($M$3='Data Entry'!$BJ$4,VLOOKUP(F84,Mark,20,0),""))))</f>
        <v/>
      </c>
      <c r="M84" s="36" t="str">
        <f t="shared" si="19"/>
        <v/>
      </c>
      <c r="N84" s="63" t="str">
        <f>IFERROR(IF(OR(M84="",$M$3="",D84=""),"",ROUNDUP(M84*$N$6%,0)),"")</f>
        <v/>
      </c>
      <c r="O84" s="63" t="str">
        <f>IFERROR(IF(AND($M$3=""),"",IF(AND(M84=""),"",IF(AND(F84=""),"",IF(AND(VLOOKUP(F84,Mark,5,0)=""),"",IF(AND(VLOOKUP(F84,Mark,5,0)&gt;85),5,IF(AND(VLOOKUP(F84,Mark,5,0)&gt;75),4,IF(AND(VLOOKUP(F84,Mark,5,0)&gt;=65),3,0))))))),"")</f>
        <v/>
      </c>
      <c r="P84" s="71" t="str">
        <f>IFERROR(IF(F84="","",IF(M84="","",IF(N84="","",SUM(N84:O84)))),"")</f>
        <v/>
      </c>
      <c r="Q84" s="10"/>
    </row>
    <row r="85" spans="1:17" ht="21.95" customHeight="1">
      <c r="A85" s="7">
        <v>79</v>
      </c>
      <c r="B85" s="32" t="str">
        <f t="shared" si="13"/>
        <v/>
      </c>
      <c r="C85" s="42" t="str">
        <f t="shared" si="14"/>
        <v/>
      </c>
      <c r="D85" s="8" t="str">
        <f t="shared" si="15"/>
        <v/>
      </c>
      <c r="E85" s="8" t="str">
        <f t="shared" si="16"/>
        <v/>
      </c>
      <c r="F85" s="5" t="str">
        <f t="shared" si="17"/>
        <v/>
      </c>
      <c r="G85" s="9" t="str">
        <f t="shared" si="18"/>
        <v/>
      </c>
      <c r="H85" s="62" t="str">
        <f>IF(AND(B85="",D85="",F85="",G85=""),"",IF($M$3='Data Entry'!$BJ$1,VLOOKUP(F85,Mark,6,0),IF($M$3='Data Entry'!$BJ$3,VLOOKUP(F85,Mark,11,0),IF($M$3='Data Entry'!$BJ$4,VLOOKUP(F85,Mark,16,0),""))))</f>
        <v/>
      </c>
      <c r="I85" s="62" t="str">
        <f>IF(AND(B85="",D85="",F85="",G85=""),"",IF($M$3='Data Entry'!$BJ$1,VLOOKUP(F85,Mark,7,0),IF($M$3='Data Entry'!$BJ$3,VLOOKUP(F85,Mark,12,0),IF($M$3='Data Entry'!$BJ$4,VLOOKUP(F85,Mark,17,0),""))))</f>
        <v/>
      </c>
      <c r="J85" s="62" t="str">
        <f>IF(AND(B85="",D85="",F85="",G85=""),"",IF($M$3='Data Entry'!$BJ$1,VLOOKUP(F85,Mark,8,0),IF($M$3='Data Entry'!$BJ$3,VLOOKUP(F85,Mark,13,0),IF($M$3='Data Entry'!$BJ$4,VLOOKUP(F85,Mark,18,0),""))))</f>
        <v/>
      </c>
      <c r="K85" s="34" t="str">
        <f>IF(AND(B85="",D85="",F85="",G85=""),"",IF($M$3='Data Entry'!$BJ$1,VLOOKUP(F85,Mark,9,0),IF($M$3='Data Entry'!$BJ$3,VLOOKUP(F85,Mark,14,0),IF($M$3='Data Entry'!$BJ$4,VLOOKUP(F85,Mark,19,0),""))))</f>
        <v/>
      </c>
      <c r="L85" s="35" t="str">
        <f>IF(AND(B85="",D85="",F85="",G85=""),"",IF($M$3='Data Entry'!$BJ$1,VLOOKUP(F85,Mark,10,0),IF($M$3='Data Entry'!$BJ$3,VLOOKUP(F85,Mark,15,0),IF($M$3='Data Entry'!$BJ$4,VLOOKUP(F85,Mark,20,0),""))))</f>
        <v/>
      </c>
      <c r="M85" s="36" t="str">
        <f t="shared" si="19"/>
        <v/>
      </c>
      <c r="N85" s="63" t="str">
        <f>IFERROR(IF(OR(M85="",$M$3="",D85=""),"",ROUNDUP(M85*$N$6%,0)),"")</f>
        <v/>
      </c>
      <c r="O85" s="63" t="str">
        <f>IFERROR(IF(AND($M$3=""),"",IF(AND(M85=""),"",IF(AND(F85=""),"",IF(AND(VLOOKUP(F85,Mark,5,0)=""),"",IF(AND(VLOOKUP(F85,Mark,5,0)&gt;85),5,IF(AND(VLOOKUP(F85,Mark,5,0)&gt;75),4,IF(AND(VLOOKUP(F85,Mark,5,0)&gt;=65),3,0))))))),"")</f>
        <v/>
      </c>
      <c r="P85" s="71" t="str">
        <f>IFERROR(IF(F85="","",IF(M85="","",IF(N85="","",SUM(N85:O85)))),"")</f>
        <v/>
      </c>
      <c r="Q85" s="10"/>
    </row>
    <row r="86" spans="1:17" ht="21.95" customHeight="1">
      <c r="A86" s="7">
        <v>80</v>
      </c>
      <c r="B86" s="32" t="str">
        <f t="shared" si="13"/>
        <v/>
      </c>
      <c r="C86" s="42" t="str">
        <f t="shared" si="14"/>
        <v/>
      </c>
      <c r="D86" s="8" t="str">
        <f t="shared" si="15"/>
        <v/>
      </c>
      <c r="E86" s="8" t="str">
        <f t="shared" si="16"/>
        <v/>
      </c>
      <c r="F86" s="5" t="str">
        <f t="shared" si="17"/>
        <v/>
      </c>
      <c r="G86" s="9" t="str">
        <f t="shared" si="18"/>
        <v/>
      </c>
      <c r="H86" s="62" t="str">
        <f>IF(AND(B86="",D86="",F86="",G86=""),"",IF($M$3='Data Entry'!$BJ$1,VLOOKUP(F86,Mark,6,0),IF($M$3='Data Entry'!$BJ$3,VLOOKUP(F86,Mark,11,0),IF($M$3='Data Entry'!$BJ$4,VLOOKUP(F86,Mark,16,0),""))))</f>
        <v/>
      </c>
      <c r="I86" s="62" t="str">
        <f>IF(AND(B86="",D86="",F86="",G86=""),"",IF($M$3='Data Entry'!$BJ$1,VLOOKUP(F86,Mark,7,0),IF($M$3='Data Entry'!$BJ$3,VLOOKUP(F86,Mark,12,0),IF($M$3='Data Entry'!$BJ$4,VLOOKUP(F86,Mark,17,0),""))))</f>
        <v/>
      </c>
      <c r="J86" s="62" t="str">
        <f>IF(AND(B86="",D86="",F86="",G86=""),"",IF($M$3='Data Entry'!$BJ$1,VLOOKUP(F86,Mark,8,0),IF($M$3='Data Entry'!$BJ$3,VLOOKUP(F86,Mark,13,0),IF($M$3='Data Entry'!$BJ$4,VLOOKUP(F86,Mark,18,0),""))))</f>
        <v/>
      </c>
      <c r="K86" s="34" t="str">
        <f>IF(AND(B86="",D86="",F86="",G86=""),"",IF($M$3='Data Entry'!$BJ$1,VLOOKUP(F86,Mark,9,0),IF($M$3='Data Entry'!$BJ$3,VLOOKUP(F86,Mark,14,0),IF($M$3='Data Entry'!$BJ$4,VLOOKUP(F86,Mark,19,0),""))))</f>
        <v/>
      </c>
      <c r="L86" s="35" t="str">
        <f>IF(AND(B86="",D86="",F86="",G86=""),"",IF($M$3='Data Entry'!$BJ$1,VLOOKUP(F86,Mark,10,0),IF($M$3='Data Entry'!$BJ$3,VLOOKUP(F86,Mark,15,0),IF($M$3='Data Entry'!$BJ$4,VLOOKUP(F86,Mark,20,0),""))))</f>
        <v/>
      </c>
      <c r="M86" s="36" t="str">
        <f t="shared" si="19"/>
        <v/>
      </c>
      <c r="N86" s="63" t="str">
        <f>IFERROR(IF(OR(M86="",$M$3="",D86=""),"",ROUNDUP(M86*$N$6%,0)),"")</f>
        <v/>
      </c>
      <c r="O86" s="63" t="str">
        <f>IFERROR(IF(AND($M$3=""),"",IF(AND(M86=""),"",IF(AND(F86=""),"",IF(AND(VLOOKUP(F86,Mark,5,0)=""),"",IF(AND(VLOOKUP(F86,Mark,5,0)&gt;85),5,IF(AND(VLOOKUP(F86,Mark,5,0)&gt;75),4,IF(AND(VLOOKUP(F86,Mark,5,0)&gt;=65),3,0))))))),"")</f>
        <v/>
      </c>
      <c r="P86" s="71" t="str">
        <f>IFERROR(IF(F86="","",IF(M86="","",IF(N86="","",SUM(N86:O86)))),"")</f>
        <v/>
      </c>
      <c r="Q86" s="10"/>
    </row>
    <row r="87" spans="1:17" ht="21.95" customHeight="1">
      <c r="A87" s="7">
        <v>81</v>
      </c>
      <c r="B87" s="32" t="str">
        <f t="shared" si="13"/>
        <v/>
      </c>
      <c r="C87" s="42" t="str">
        <f t="shared" si="14"/>
        <v/>
      </c>
      <c r="D87" s="8" t="str">
        <f t="shared" si="15"/>
        <v/>
      </c>
      <c r="E87" s="8" t="str">
        <f t="shared" si="16"/>
        <v/>
      </c>
      <c r="F87" s="5" t="str">
        <f t="shared" si="17"/>
        <v/>
      </c>
      <c r="G87" s="9" t="str">
        <f t="shared" si="18"/>
        <v/>
      </c>
      <c r="H87" s="62" t="str">
        <f>IF(AND(B87="",D87="",F87="",G87=""),"",IF($M$3='Data Entry'!$BJ$1,VLOOKUP(F87,Mark,6,0),IF($M$3='Data Entry'!$BJ$3,VLOOKUP(F87,Mark,11,0),IF($M$3='Data Entry'!$BJ$4,VLOOKUP(F87,Mark,16,0),""))))</f>
        <v/>
      </c>
      <c r="I87" s="62" t="str">
        <f>IF(AND(B87="",D87="",F87="",G87=""),"",IF($M$3='Data Entry'!$BJ$1,VLOOKUP(F87,Mark,7,0),IF($M$3='Data Entry'!$BJ$3,VLOOKUP(F87,Mark,12,0),IF($M$3='Data Entry'!$BJ$4,VLOOKUP(F87,Mark,17,0),""))))</f>
        <v/>
      </c>
      <c r="J87" s="62" t="str">
        <f>IF(AND(B87="",D87="",F87="",G87=""),"",IF($M$3='Data Entry'!$BJ$1,VLOOKUP(F87,Mark,8,0),IF($M$3='Data Entry'!$BJ$3,VLOOKUP(F87,Mark,13,0),IF($M$3='Data Entry'!$BJ$4,VLOOKUP(F87,Mark,18,0),""))))</f>
        <v/>
      </c>
      <c r="K87" s="34" t="str">
        <f>IF(AND(B87="",D87="",F87="",G87=""),"",IF($M$3='Data Entry'!$BJ$1,VLOOKUP(F87,Mark,9,0),IF($M$3='Data Entry'!$BJ$3,VLOOKUP(F87,Mark,14,0),IF($M$3='Data Entry'!$BJ$4,VLOOKUP(F87,Mark,19,0),""))))</f>
        <v/>
      </c>
      <c r="L87" s="35" t="str">
        <f>IF(AND(B87="",D87="",F87="",G87=""),"",IF($M$3='Data Entry'!$BJ$1,VLOOKUP(F87,Mark,10,0),IF($M$3='Data Entry'!$BJ$3,VLOOKUP(F87,Mark,15,0),IF($M$3='Data Entry'!$BJ$4,VLOOKUP(F87,Mark,20,0),""))))</f>
        <v/>
      </c>
      <c r="M87" s="36" t="str">
        <f t="shared" si="19"/>
        <v/>
      </c>
      <c r="N87" s="63" t="str">
        <f>IFERROR(IF(OR(M87="",$M$3="",D87=""),"",ROUNDUP(M87*$N$6%,0)),"")</f>
        <v/>
      </c>
      <c r="O87" s="63" t="str">
        <f>IFERROR(IF(AND($M$3=""),"",IF(AND(M87=""),"",IF(AND(F87=""),"",IF(AND(VLOOKUP(F87,Mark,5,0)=""),"",IF(AND(VLOOKUP(F87,Mark,5,0)&gt;85),5,IF(AND(VLOOKUP(F87,Mark,5,0)&gt;75),4,IF(AND(VLOOKUP(F87,Mark,5,0)&gt;=65),3,0))))))),"")</f>
        <v/>
      </c>
      <c r="P87" s="71" t="str">
        <f>IFERROR(IF(F87="","",IF(M87="","",IF(N87="","",SUM(N87:O87)))),"")</f>
        <v/>
      </c>
      <c r="Q87" s="10"/>
    </row>
    <row r="88" spans="1:17" ht="21.95" customHeight="1">
      <c r="A88" s="7">
        <v>82</v>
      </c>
      <c r="B88" s="32" t="str">
        <f t="shared" si="13"/>
        <v/>
      </c>
      <c r="C88" s="42" t="str">
        <f t="shared" si="14"/>
        <v/>
      </c>
      <c r="D88" s="8" t="str">
        <f t="shared" si="15"/>
        <v/>
      </c>
      <c r="E88" s="8" t="str">
        <f t="shared" si="16"/>
        <v/>
      </c>
      <c r="F88" s="5" t="str">
        <f t="shared" si="17"/>
        <v/>
      </c>
      <c r="G88" s="9" t="str">
        <f t="shared" si="18"/>
        <v/>
      </c>
      <c r="H88" s="62" t="str">
        <f>IF(AND(B88="",D88="",F88="",G88=""),"",IF($M$3='Data Entry'!$BJ$1,VLOOKUP(F88,Mark,6,0),IF($M$3='Data Entry'!$BJ$3,VLOOKUP(F88,Mark,11,0),IF($M$3='Data Entry'!$BJ$4,VLOOKUP(F88,Mark,16,0),""))))</f>
        <v/>
      </c>
      <c r="I88" s="62" t="str">
        <f>IF(AND(B88="",D88="",F88="",G88=""),"",IF($M$3='Data Entry'!$BJ$1,VLOOKUP(F88,Mark,7,0),IF($M$3='Data Entry'!$BJ$3,VLOOKUP(F88,Mark,12,0),IF($M$3='Data Entry'!$BJ$4,VLOOKUP(F88,Mark,17,0),""))))</f>
        <v/>
      </c>
      <c r="J88" s="62" t="str">
        <f>IF(AND(B88="",D88="",F88="",G88=""),"",IF($M$3='Data Entry'!$BJ$1,VLOOKUP(F88,Mark,8,0),IF($M$3='Data Entry'!$BJ$3,VLOOKUP(F88,Mark,13,0),IF($M$3='Data Entry'!$BJ$4,VLOOKUP(F88,Mark,18,0),""))))</f>
        <v/>
      </c>
      <c r="K88" s="34" t="str">
        <f>IF(AND(B88="",D88="",F88="",G88=""),"",IF($M$3='Data Entry'!$BJ$1,VLOOKUP(F88,Mark,9,0),IF($M$3='Data Entry'!$BJ$3,VLOOKUP(F88,Mark,14,0),IF($M$3='Data Entry'!$BJ$4,VLOOKUP(F88,Mark,19,0),""))))</f>
        <v/>
      </c>
      <c r="L88" s="35" t="str">
        <f>IF(AND(B88="",D88="",F88="",G88=""),"",IF($M$3='Data Entry'!$BJ$1,VLOOKUP(F88,Mark,10,0),IF($M$3='Data Entry'!$BJ$3,VLOOKUP(F88,Mark,15,0),IF($M$3='Data Entry'!$BJ$4,VLOOKUP(F88,Mark,20,0),""))))</f>
        <v/>
      </c>
      <c r="M88" s="36" t="str">
        <f t="shared" si="19"/>
        <v/>
      </c>
      <c r="N88" s="63" t="str">
        <f>IFERROR(IF(OR(M88="",$M$3="",D88=""),"",ROUNDUP(M88*$N$6%,0)),"")</f>
        <v/>
      </c>
      <c r="O88" s="63" t="str">
        <f>IFERROR(IF(AND($M$3=""),"",IF(AND(M88=""),"",IF(AND(F88=""),"",IF(AND(VLOOKUP(F88,Mark,5,0)=""),"",IF(AND(VLOOKUP(F88,Mark,5,0)&gt;85),5,IF(AND(VLOOKUP(F88,Mark,5,0)&gt;75),4,IF(AND(VLOOKUP(F88,Mark,5,0)&gt;=65),3,0))))))),"")</f>
        <v/>
      </c>
      <c r="P88" s="71" t="str">
        <f>IFERROR(IF(F88="","",IF(M88="","",IF(N88="","",SUM(N88:O88)))),"")</f>
        <v/>
      </c>
      <c r="Q88" s="10"/>
    </row>
    <row r="89" spans="1:17" ht="21.95" customHeight="1">
      <c r="A89" s="7">
        <v>83</v>
      </c>
      <c r="B89" s="32" t="str">
        <f t="shared" si="13"/>
        <v/>
      </c>
      <c r="C89" s="42" t="str">
        <f t="shared" si="14"/>
        <v/>
      </c>
      <c r="D89" s="8" t="str">
        <f t="shared" si="15"/>
        <v/>
      </c>
      <c r="E89" s="8" t="str">
        <f t="shared" si="16"/>
        <v/>
      </c>
      <c r="F89" s="5" t="str">
        <f t="shared" si="17"/>
        <v/>
      </c>
      <c r="G89" s="9" t="str">
        <f t="shared" si="18"/>
        <v/>
      </c>
      <c r="H89" s="62" t="str">
        <f>IF(AND(B89="",D89="",F89="",G89=""),"",IF($M$3='Data Entry'!$BJ$1,VLOOKUP(F89,Mark,6,0),IF($M$3='Data Entry'!$BJ$3,VLOOKUP(F89,Mark,11,0),IF($M$3='Data Entry'!$BJ$4,VLOOKUP(F89,Mark,16,0),""))))</f>
        <v/>
      </c>
      <c r="I89" s="62" t="str">
        <f>IF(AND(B89="",D89="",F89="",G89=""),"",IF($M$3='Data Entry'!$BJ$1,VLOOKUP(F89,Mark,7,0),IF($M$3='Data Entry'!$BJ$3,VLOOKUP(F89,Mark,12,0),IF($M$3='Data Entry'!$BJ$4,VLOOKUP(F89,Mark,17,0),""))))</f>
        <v/>
      </c>
      <c r="J89" s="62" t="str">
        <f>IF(AND(B89="",D89="",F89="",G89=""),"",IF($M$3='Data Entry'!$BJ$1,VLOOKUP(F89,Mark,8,0),IF($M$3='Data Entry'!$BJ$3,VLOOKUP(F89,Mark,13,0),IF($M$3='Data Entry'!$BJ$4,VLOOKUP(F89,Mark,18,0),""))))</f>
        <v/>
      </c>
      <c r="K89" s="34" t="str">
        <f>IF(AND(B89="",D89="",F89="",G89=""),"",IF($M$3='Data Entry'!$BJ$1,VLOOKUP(F89,Mark,9,0),IF($M$3='Data Entry'!$BJ$3,VLOOKUP(F89,Mark,14,0),IF($M$3='Data Entry'!$BJ$4,VLOOKUP(F89,Mark,19,0),""))))</f>
        <v/>
      </c>
      <c r="L89" s="35" t="str">
        <f>IF(AND(B89="",D89="",F89="",G89=""),"",IF($M$3='Data Entry'!$BJ$1,VLOOKUP(F89,Mark,10,0),IF($M$3='Data Entry'!$BJ$3,VLOOKUP(F89,Mark,15,0),IF($M$3='Data Entry'!$BJ$4,VLOOKUP(F89,Mark,20,0),""))))</f>
        <v/>
      </c>
      <c r="M89" s="36" t="str">
        <f t="shared" si="19"/>
        <v/>
      </c>
      <c r="N89" s="63" t="str">
        <f>IFERROR(IF(OR(M89="",$M$3="",D89=""),"",ROUNDUP(M89*$N$6%,0)),"")</f>
        <v/>
      </c>
      <c r="O89" s="63" t="str">
        <f>IFERROR(IF(AND($M$3=""),"",IF(AND(M89=""),"",IF(AND(F89=""),"",IF(AND(VLOOKUP(F89,Mark,5,0)=""),"",IF(AND(VLOOKUP(F89,Mark,5,0)&gt;85),5,IF(AND(VLOOKUP(F89,Mark,5,0)&gt;75),4,IF(AND(VLOOKUP(F89,Mark,5,0)&gt;=65),3,0))))))),"")</f>
        <v/>
      </c>
      <c r="P89" s="71" t="str">
        <f>IFERROR(IF(F89="","",IF(M89="","",IF(N89="","",SUM(N89:O89)))),"")</f>
        <v/>
      </c>
      <c r="Q89" s="10"/>
    </row>
    <row r="90" spans="1:17" ht="21.95" customHeight="1">
      <c r="A90" s="7">
        <v>84</v>
      </c>
      <c r="B90" s="32" t="str">
        <f t="shared" si="13"/>
        <v/>
      </c>
      <c r="C90" s="42" t="str">
        <f t="shared" si="14"/>
        <v/>
      </c>
      <c r="D90" s="8" t="str">
        <f t="shared" si="15"/>
        <v/>
      </c>
      <c r="E90" s="8" t="str">
        <f t="shared" si="16"/>
        <v/>
      </c>
      <c r="F90" s="5" t="str">
        <f t="shared" si="17"/>
        <v/>
      </c>
      <c r="G90" s="9" t="str">
        <f t="shared" si="18"/>
        <v/>
      </c>
      <c r="H90" s="62" t="str">
        <f>IF(AND(B90="",D90="",F90="",G90=""),"",IF($M$3='Data Entry'!$BJ$1,VLOOKUP(F90,Mark,6,0),IF($M$3='Data Entry'!$BJ$3,VLOOKUP(F90,Mark,11,0),IF($M$3='Data Entry'!$BJ$4,VLOOKUP(F90,Mark,16,0),""))))</f>
        <v/>
      </c>
      <c r="I90" s="62" t="str">
        <f>IF(AND(B90="",D90="",F90="",G90=""),"",IF($M$3='Data Entry'!$BJ$1,VLOOKUP(F90,Mark,7,0),IF($M$3='Data Entry'!$BJ$3,VLOOKUP(F90,Mark,12,0),IF($M$3='Data Entry'!$BJ$4,VLOOKUP(F90,Mark,17,0),""))))</f>
        <v/>
      </c>
      <c r="J90" s="62" t="str">
        <f>IF(AND(B90="",D90="",F90="",G90=""),"",IF($M$3='Data Entry'!$BJ$1,VLOOKUP(F90,Mark,8,0),IF($M$3='Data Entry'!$BJ$3,VLOOKUP(F90,Mark,13,0),IF($M$3='Data Entry'!$BJ$4,VLOOKUP(F90,Mark,18,0),""))))</f>
        <v/>
      </c>
      <c r="K90" s="34" t="str">
        <f>IF(AND(B90="",D90="",F90="",G90=""),"",IF($M$3='Data Entry'!$BJ$1,VLOOKUP(F90,Mark,9,0),IF($M$3='Data Entry'!$BJ$3,VLOOKUP(F90,Mark,14,0),IF($M$3='Data Entry'!$BJ$4,VLOOKUP(F90,Mark,19,0),""))))</f>
        <v/>
      </c>
      <c r="L90" s="35" t="str">
        <f>IF(AND(B90="",D90="",F90="",G90=""),"",IF($M$3='Data Entry'!$BJ$1,VLOOKUP(F90,Mark,10,0),IF($M$3='Data Entry'!$BJ$3,VLOOKUP(F90,Mark,15,0),IF($M$3='Data Entry'!$BJ$4,VLOOKUP(F90,Mark,20,0),""))))</f>
        <v/>
      </c>
      <c r="M90" s="36" t="str">
        <f t="shared" si="19"/>
        <v/>
      </c>
      <c r="N90" s="63" t="str">
        <f>IFERROR(IF(OR(M90="",$M$3="",D90=""),"",ROUNDUP(M90*$N$6%,0)),"")</f>
        <v/>
      </c>
      <c r="O90" s="63" t="str">
        <f>IFERROR(IF(AND($M$3=""),"",IF(AND(M90=""),"",IF(AND(F90=""),"",IF(AND(VLOOKUP(F90,Mark,5,0)=""),"",IF(AND(VLOOKUP(F90,Mark,5,0)&gt;85),5,IF(AND(VLOOKUP(F90,Mark,5,0)&gt;75),4,IF(AND(VLOOKUP(F90,Mark,5,0)&gt;=65),3,0))))))),"")</f>
        <v/>
      </c>
      <c r="P90" s="71" t="str">
        <f>IFERROR(IF(F90="","",IF(M90="","",IF(N90="","",SUM(N90:O90)))),"")</f>
        <v/>
      </c>
      <c r="Q90" s="10"/>
    </row>
    <row r="91" spans="1:17" ht="21.95" customHeight="1">
      <c r="A91" s="7">
        <v>85</v>
      </c>
      <c r="B91" s="32" t="str">
        <f t="shared" si="13"/>
        <v/>
      </c>
      <c r="C91" s="42" t="str">
        <f t="shared" si="14"/>
        <v/>
      </c>
      <c r="D91" s="8" t="str">
        <f t="shared" si="15"/>
        <v/>
      </c>
      <c r="E91" s="8" t="str">
        <f t="shared" si="16"/>
        <v/>
      </c>
      <c r="F91" s="5" t="str">
        <f t="shared" si="17"/>
        <v/>
      </c>
      <c r="G91" s="9" t="str">
        <f t="shared" si="18"/>
        <v/>
      </c>
      <c r="H91" s="62" t="str">
        <f>IF(AND(B91="",D91="",F91="",G91=""),"",IF($M$3='Data Entry'!$BJ$1,VLOOKUP(F91,Mark,6,0),IF($M$3='Data Entry'!$BJ$3,VLOOKUP(F91,Mark,11,0),IF($M$3='Data Entry'!$BJ$4,VLOOKUP(F91,Mark,16,0),""))))</f>
        <v/>
      </c>
      <c r="I91" s="62" t="str">
        <f>IF(AND(B91="",D91="",F91="",G91=""),"",IF($M$3='Data Entry'!$BJ$1,VLOOKUP(F91,Mark,7,0),IF($M$3='Data Entry'!$BJ$3,VLOOKUP(F91,Mark,12,0),IF($M$3='Data Entry'!$BJ$4,VLOOKUP(F91,Mark,17,0),""))))</f>
        <v/>
      </c>
      <c r="J91" s="62" t="str">
        <f>IF(AND(B91="",D91="",F91="",G91=""),"",IF($M$3='Data Entry'!$BJ$1,VLOOKUP(F91,Mark,8,0),IF($M$3='Data Entry'!$BJ$3,VLOOKUP(F91,Mark,13,0),IF($M$3='Data Entry'!$BJ$4,VLOOKUP(F91,Mark,18,0),""))))</f>
        <v/>
      </c>
      <c r="K91" s="34" t="str">
        <f>IF(AND(B91="",D91="",F91="",G91=""),"",IF($M$3='Data Entry'!$BJ$1,VLOOKUP(F91,Mark,9,0),IF($M$3='Data Entry'!$BJ$3,VLOOKUP(F91,Mark,14,0),IF($M$3='Data Entry'!$BJ$4,VLOOKUP(F91,Mark,19,0),""))))</f>
        <v/>
      </c>
      <c r="L91" s="35" t="str">
        <f>IF(AND(B91="",D91="",F91="",G91=""),"",IF($M$3='Data Entry'!$BJ$1,VLOOKUP(F91,Mark,10,0),IF($M$3='Data Entry'!$BJ$3,VLOOKUP(F91,Mark,15,0),IF($M$3='Data Entry'!$BJ$4,VLOOKUP(F91,Mark,20,0),""))))</f>
        <v/>
      </c>
      <c r="M91" s="36" t="str">
        <f t="shared" si="19"/>
        <v/>
      </c>
      <c r="N91" s="63" t="str">
        <f>IFERROR(IF(OR(M91="",$M$3="",D91=""),"",ROUNDUP(M91*$N$6%,0)),"")</f>
        <v/>
      </c>
      <c r="O91" s="63" t="str">
        <f>IFERROR(IF(AND($M$3=""),"",IF(AND(M91=""),"",IF(AND(F91=""),"",IF(AND(VLOOKUP(F91,Mark,5,0)=""),"",IF(AND(VLOOKUP(F91,Mark,5,0)&gt;85),5,IF(AND(VLOOKUP(F91,Mark,5,0)&gt;75),4,IF(AND(VLOOKUP(F91,Mark,5,0)&gt;=65),3,0))))))),"")</f>
        <v/>
      </c>
      <c r="P91" s="71" t="str">
        <f>IFERROR(IF(F91="","",IF(M91="","",IF(N91="","",SUM(N91:O91)))),"")</f>
        <v/>
      </c>
      <c r="Q91" s="10"/>
    </row>
    <row r="92" spans="1:17" ht="21.95" customHeight="1">
      <c r="A92" s="7">
        <v>86</v>
      </c>
      <c r="B92" s="32" t="str">
        <f t="shared" si="13"/>
        <v/>
      </c>
      <c r="C92" s="42" t="str">
        <f t="shared" si="14"/>
        <v/>
      </c>
      <c r="D92" s="8" t="str">
        <f t="shared" si="15"/>
        <v/>
      </c>
      <c r="E92" s="8" t="str">
        <f t="shared" si="16"/>
        <v/>
      </c>
      <c r="F92" s="5" t="str">
        <f t="shared" si="17"/>
        <v/>
      </c>
      <c r="G92" s="9" t="str">
        <f t="shared" si="18"/>
        <v/>
      </c>
      <c r="H92" s="62" t="str">
        <f>IF(AND(B92="",D92="",F92="",G92=""),"",IF($M$3='Data Entry'!$BJ$1,VLOOKUP(F92,Mark,6,0),IF($M$3='Data Entry'!$BJ$3,VLOOKUP(F92,Mark,11,0),IF($M$3='Data Entry'!$BJ$4,VLOOKUP(F92,Mark,16,0),""))))</f>
        <v/>
      </c>
      <c r="I92" s="62" t="str">
        <f>IF(AND(B92="",D92="",F92="",G92=""),"",IF($M$3='Data Entry'!$BJ$1,VLOOKUP(F92,Mark,7,0),IF($M$3='Data Entry'!$BJ$3,VLOOKUP(F92,Mark,12,0),IF($M$3='Data Entry'!$BJ$4,VLOOKUP(F92,Mark,17,0),""))))</f>
        <v/>
      </c>
      <c r="J92" s="62" t="str">
        <f>IF(AND(B92="",D92="",F92="",G92=""),"",IF($M$3='Data Entry'!$BJ$1,VLOOKUP(F92,Mark,8,0),IF($M$3='Data Entry'!$BJ$3,VLOOKUP(F92,Mark,13,0),IF($M$3='Data Entry'!$BJ$4,VLOOKUP(F92,Mark,18,0),""))))</f>
        <v/>
      </c>
      <c r="K92" s="34" t="str">
        <f>IF(AND(B92="",D92="",F92="",G92=""),"",IF($M$3='Data Entry'!$BJ$1,VLOOKUP(F92,Mark,9,0),IF($M$3='Data Entry'!$BJ$3,VLOOKUP(F92,Mark,14,0),IF($M$3='Data Entry'!$BJ$4,VLOOKUP(F92,Mark,19,0),""))))</f>
        <v/>
      </c>
      <c r="L92" s="35" t="str">
        <f>IF(AND(B92="",D92="",F92="",G92=""),"",IF($M$3='Data Entry'!$BJ$1,VLOOKUP(F92,Mark,10,0),IF($M$3='Data Entry'!$BJ$3,VLOOKUP(F92,Mark,15,0),IF($M$3='Data Entry'!$BJ$4,VLOOKUP(F92,Mark,20,0),""))))</f>
        <v/>
      </c>
      <c r="M92" s="36" t="str">
        <f t="shared" si="19"/>
        <v/>
      </c>
      <c r="N92" s="63" t="str">
        <f>IFERROR(IF(OR(M92="",$M$3="",D92=""),"",ROUNDUP(M92*$N$6%,0)),"")</f>
        <v/>
      </c>
      <c r="O92" s="63" t="str">
        <f>IFERROR(IF(AND($M$3=""),"",IF(AND(M92=""),"",IF(AND(F92=""),"",IF(AND(VLOOKUP(F92,Mark,5,0)=""),"",IF(AND(VLOOKUP(F92,Mark,5,0)&gt;85),5,IF(AND(VLOOKUP(F92,Mark,5,0)&gt;75),4,IF(AND(VLOOKUP(F92,Mark,5,0)&gt;=65),3,0))))))),"")</f>
        <v/>
      </c>
      <c r="P92" s="71" t="str">
        <f>IFERROR(IF(F92="","",IF(M92="","",IF(N92="","",SUM(N92:O92)))),"")</f>
        <v/>
      </c>
      <c r="Q92" s="10"/>
    </row>
    <row r="93" spans="1:17" ht="21.95" customHeight="1">
      <c r="A93" s="7">
        <v>87</v>
      </c>
      <c r="B93" s="32" t="str">
        <f t="shared" si="13"/>
        <v/>
      </c>
      <c r="C93" s="42" t="str">
        <f t="shared" si="14"/>
        <v/>
      </c>
      <c r="D93" s="8" t="str">
        <f t="shared" si="15"/>
        <v/>
      </c>
      <c r="E93" s="8" t="str">
        <f t="shared" si="16"/>
        <v/>
      </c>
      <c r="F93" s="5" t="str">
        <f t="shared" si="17"/>
        <v/>
      </c>
      <c r="G93" s="9" t="str">
        <f t="shared" si="18"/>
        <v/>
      </c>
      <c r="H93" s="62" t="str">
        <f>IF(AND(B93="",D93="",F93="",G93=""),"",IF($M$3='Data Entry'!$BJ$1,VLOOKUP(F93,Mark,6,0),IF($M$3='Data Entry'!$BJ$3,VLOOKUP(F93,Mark,11,0),IF($M$3='Data Entry'!$BJ$4,VLOOKUP(F93,Mark,16,0),""))))</f>
        <v/>
      </c>
      <c r="I93" s="62" t="str">
        <f>IF(AND(B93="",D93="",F93="",G93=""),"",IF($M$3='Data Entry'!$BJ$1,VLOOKUP(F93,Mark,7,0),IF($M$3='Data Entry'!$BJ$3,VLOOKUP(F93,Mark,12,0),IF($M$3='Data Entry'!$BJ$4,VLOOKUP(F93,Mark,17,0),""))))</f>
        <v/>
      </c>
      <c r="J93" s="62" t="str">
        <f>IF(AND(B93="",D93="",F93="",G93=""),"",IF($M$3='Data Entry'!$BJ$1,VLOOKUP(F93,Mark,8,0),IF($M$3='Data Entry'!$BJ$3,VLOOKUP(F93,Mark,13,0),IF($M$3='Data Entry'!$BJ$4,VLOOKUP(F93,Mark,18,0),""))))</f>
        <v/>
      </c>
      <c r="K93" s="34" t="str">
        <f>IF(AND(B93="",D93="",F93="",G93=""),"",IF($M$3='Data Entry'!$BJ$1,VLOOKUP(F93,Mark,9,0),IF($M$3='Data Entry'!$BJ$3,VLOOKUP(F93,Mark,14,0),IF($M$3='Data Entry'!$BJ$4,VLOOKUP(F93,Mark,19,0),""))))</f>
        <v/>
      </c>
      <c r="L93" s="35" t="str">
        <f>IF(AND(B93="",D93="",F93="",G93=""),"",IF($M$3='Data Entry'!$BJ$1,VLOOKUP(F93,Mark,10,0),IF($M$3='Data Entry'!$BJ$3,VLOOKUP(F93,Mark,15,0),IF($M$3='Data Entry'!$BJ$4,VLOOKUP(F93,Mark,20,0),""))))</f>
        <v/>
      </c>
      <c r="M93" s="36" t="str">
        <f t="shared" si="19"/>
        <v/>
      </c>
      <c r="N93" s="63" t="str">
        <f>IFERROR(IF(OR(M93="",$M$3="",D93=""),"",ROUNDUP(M93*$N$6%,0)),"")</f>
        <v/>
      </c>
      <c r="O93" s="63" t="str">
        <f>IFERROR(IF(AND($M$3=""),"",IF(AND(M93=""),"",IF(AND(F93=""),"",IF(AND(VLOOKUP(F93,Mark,5,0)=""),"",IF(AND(VLOOKUP(F93,Mark,5,0)&gt;85),5,IF(AND(VLOOKUP(F93,Mark,5,0)&gt;75),4,IF(AND(VLOOKUP(F93,Mark,5,0)&gt;=65),3,0))))))),"")</f>
        <v/>
      </c>
      <c r="P93" s="71" t="str">
        <f>IFERROR(IF(F93="","",IF(M93="","",IF(N93="","",SUM(N93:O93)))),"")</f>
        <v/>
      </c>
      <c r="Q93" s="10"/>
    </row>
    <row r="94" spans="1:17" ht="21.95" customHeight="1">
      <c r="A94" s="7">
        <v>88</v>
      </c>
      <c r="B94" s="32" t="str">
        <f t="shared" si="13"/>
        <v/>
      </c>
      <c r="C94" s="42" t="str">
        <f t="shared" si="14"/>
        <v/>
      </c>
      <c r="D94" s="8" t="str">
        <f t="shared" si="15"/>
        <v/>
      </c>
      <c r="E94" s="8" t="str">
        <f t="shared" si="16"/>
        <v/>
      </c>
      <c r="F94" s="5" t="str">
        <f t="shared" si="17"/>
        <v/>
      </c>
      <c r="G94" s="9" t="str">
        <f t="shared" si="18"/>
        <v/>
      </c>
      <c r="H94" s="62" t="str">
        <f>IF(AND(B94="",D94="",F94="",G94=""),"",IF($M$3='Data Entry'!$BJ$1,VLOOKUP(F94,Mark,6,0),IF($M$3='Data Entry'!$BJ$3,VLOOKUP(F94,Mark,11,0),IF($M$3='Data Entry'!$BJ$4,VLOOKUP(F94,Mark,16,0),""))))</f>
        <v/>
      </c>
      <c r="I94" s="62" t="str">
        <f>IF(AND(B94="",D94="",F94="",G94=""),"",IF($M$3='Data Entry'!$BJ$1,VLOOKUP(F94,Mark,7,0),IF($M$3='Data Entry'!$BJ$3,VLOOKUP(F94,Mark,12,0),IF($M$3='Data Entry'!$BJ$4,VLOOKUP(F94,Mark,17,0),""))))</f>
        <v/>
      </c>
      <c r="J94" s="62" t="str">
        <f>IF(AND(B94="",D94="",F94="",G94=""),"",IF($M$3='Data Entry'!$BJ$1,VLOOKUP(F94,Mark,8,0),IF($M$3='Data Entry'!$BJ$3,VLOOKUP(F94,Mark,13,0),IF($M$3='Data Entry'!$BJ$4,VLOOKUP(F94,Mark,18,0),""))))</f>
        <v/>
      </c>
      <c r="K94" s="34" t="str">
        <f>IF(AND(B94="",D94="",F94="",G94=""),"",IF($M$3='Data Entry'!$BJ$1,VLOOKUP(F94,Mark,9,0),IF($M$3='Data Entry'!$BJ$3,VLOOKUP(F94,Mark,14,0),IF($M$3='Data Entry'!$BJ$4,VLOOKUP(F94,Mark,19,0),""))))</f>
        <v/>
      </c>
      <c r="L94" s="35" t="str">
        <f>IF(AND(B94="",D94="",F94="",G94=""),"",IF($M$3='Data Entry'!$BJ$1,VLOOKUP(F94,Mark,10,0),IF($M$3='Data Entry'!$BJ$3,VLOOKUP(F94,Mark,15,0),IF($M$3='Data Entry'!$BJ$4,VLOOKUP(F94,Mark,20,0),""))))</f>
        <v/>
      </c>
      <c r="M94" s="36" t="str">
        <f t="shared" si="19"/>
        <v/>
      </c>
      <c r="N94" s="63" t="str">
        <f>IFERROR(IF(OR(M94="",$M$3="",D94=""),"",ROUNDUP(M94*$N$6%,0)),"")</f>
        <v/>
      </c>
      <c r="O94" s="63" t="str">
        <f>IFERROR(IF(AND($M$3=""),"",IF(AND(M94=""),"",IF(AND(F94=""),"",IF(AND(VLOOKUP(F94,Mark,5,0)=""),"",IF(AND(VLOOKUP(F94,Mark,5,0)&gt;85),5,IF(AND(VLOOKUP(F94,Mark,5,0)&gt;75),4,IF(AND(VLOOKUP(F94,Mark,5,0)&gt;=65),3,0))))))),"")</f>
        <v/>
      </c>
      <c r="P94" s="71" t="str">
        <f>IFERROR(IF(F94="","",IF(M94="","",IF(N94="","",SUM(N94:O94)))),"")</f>
        <v/>
      </c>
      <c r="Q94" s="10"/>
    </row>
    <row r="95" spans="1:17" ht="21.95" customHeight="1">
      <c r="A95" s="7">
        <v>89</v>
      </c>
      <c r="B95" s="32" t="str">
        <f t="shared" si="13"/>
        <v/>
      </c>
      <c r="C95" s="42" t="str">
        <f t="shared" si="14"/>
        <v/>
      </c>
      <c r="D95" s="8" t="str">
        <f t="shared" si="15"/>
        <v/>
      </c>
      <c r="E95" s="8" t="str">
        <f t="shared" si="16"/>
        <v/>
      </c>
      <c r="F95" s="5" t="str">
        <f t="shared" si="17"/>
        <v/>
      </c>
      <c r="G95" s="9" t="str">
        <f t="shared" si="18"/>
        <v/>
      </c>
      <c r="H95" s="62" t="str">
        <f>IF(AND(B95="",D95="",F95="",G95=""),"",IF($M$3='Data Entry'!$BJ$1,VLOOKUP(F95,Mark,6,0),IF($M$3='Data Entry'!$BJ$3,VLOOKUP(F95,Mark,11,0),IF($M$3='Data Entry'!$BJ$4,VLOOKUP(F95,Mark,16,0),""))))</f>
        <v/>
      </c>
      <c r="I95" s="62" t="str">
        <f>IF(AND(B95="",D95="",F95="",G95=""),"",IF($M$3='Data Entry'!$BJ$1,VLOOKUP(F95,Mark,7,0),IF($M$3='Data Entry'!$BJ$3,VLOOKUP(F95,Mark,12,0),IF($M$3='Data Entry'!$BJ$4,VLOOKUP(F95,Mark,17,0),""))))</f>
        <v/>
      </c>
      <c r="J95" s="62" t="str">
        <f>IF(AND(B95="",D95="",F95="",G95=""),"",IF($M$3='Data Entry'!$BJ$1,VLOOKUP(F95,Mark,8,0),IF($M$3='Data Entry'!$BJ$3,VLOOKUP(F95,Mark,13,0),IF($M$3='Data Entry'!$BJ$4,VLOOKUP(F95,Mark,18,0),""))))</f>
        <v/>
      </c>
      <c r="K95" s="34" t="str">
        <f>IF(AND(B95="",D95="",F95="",G95=""),"",IF($M$3='Data Entry'!$BJ$1,VLOOKUP(F95,Mark,9,0),IF($M$3='Data Entry'!$BJ$3,VLOOKUP(F95,Mark,14,0),IF($M$3='Data Entry'!$BJ$4,VLOOKUP(F95,Mark,19,0),""))))</f>
        <v/>
      </c>
      <c r="L95" s="35" t="str">
        <f>IF(AND(B95="",D95="",F95="",G95=""),"",IF($M$3='Data Entry'!$BJ$1,VLOOKUP(F95,Mark,10,0),IF($M$3='Data Entry'!$BJ$3,VLOOKUP(F95,Mark,15,0),IF($M$3='Data Entry'!$BJ$4,VLOOKUP(F95,Mark,20,0),""))))</f>
        <v/>
      </c>
      <c r="M95" s="36" t="str">
        <f t="shared" si="19"/>
        <v/>
      </c>
      <c r="N95" s="63" t="str">
        <f>IFERROR(IF(OR(M95="",$M$3="",D95=""),"",ROUNDUP(M95*$N$6%,0)),"")</f>
        <v/>
      </c>
      <c r="O95" s="63" t="str">
        <f>IFERROR(IF(AND($M$3=""),"",IF(AND(M95=""),"",IF(AND(F95=""),"",IF(AND(VLOOKUP(F95,Mark,5,0)=""),"",IF(AND(VLOOKUP(F95,Mark,5,0)&gt;85),5,IF(AND(VLOOKUP(F95,Mark,5,0)&gt;75),4,IF(AND(VLOOKUP(F95,Mark,5,0)&gt;=65),3,0))))))),"")</f>
        <v/>
      </c>
      <c r="P95" s="71" t="str">
        <f>IFERROR(IF(F95="","",IF(M95="","",IF(N95="","",SUM(N95:O95)))),"")</f>
        <v/>
      </c>
      <c r="Q95" s="10"/>
    </row>
    <row r="96" spans="1:17" ht="21.95" customHeight="1">
      <c r="A96" s="7">
        <v>90</v>
      </c>
      <c r="B96" s="32" t="str">
        <f t="shared" si="13"/>
        <v/>
      </c>
      <c r="C96" s="42" t="str">
        <f t="shared" si="14"/>
        <v/>
      </c>
      <c r="D96" s="8" t="str">
        <f t="shared" si="15"/>
        <v/>
      </c>
      <c r="E96" s="8" t="str">
        <f t="shared" si="16"/>
        <v/>
      </c>
      <c r="F96" s="5" t="str">
        <f t="shared" si="17"/>
        <v/>
      </c>
      <c r="G96" s="9" t="str">
        <f t="shared" si="18"/>
        <v/>
      </c>
      <c r="H96" s="62" t="str">
        <f>IF(AND(B96="",D96="",F96="",G96=""),"",IF($M$3='Data Entry'!$BJ$1,VLOOKUP(F96,Mark,6,0),IF($M$3='Data Entry'!$BJ$3,VLOOKUP(F96,Mark,11,0),IF($M$3='Data Entry'!$BJ$4,VLOOKUP(F96,Mark,16,0),""))))</f>
        <v/>
      </c>
      <c r="I96" s="62" t="str">
        <f>IF(AND(B96="",D96="",F96="",G96=""),"",IF($M$3='Data Entry'!$BJ$1,VLOOKUP(F96,Mark,7,0),IF($M$3='Data Entry'!$BJ$3,VLOOKUP(F96,Mark,12,0),IF($M$3='Data Entry'!$BJ$4,VLOOKUP(F96,Mark,17,0),""))))</f>
        <v/>
      </c>
      <c r="J96" s="62" t="str">
        <f>IF(AND(B96="",D96="",F96="",G96=""),"",IF($M$3='Data Entry'!$BJ$1,VLOOKUP(F96,Mark,8,0),IF($M$3='Data Entry'!$BJ$3,VLOOKUP(F96,Mark,13,0),IF($M$3='Data Entry'!$BJ$4,VLOOKUP(F96,Mark,18,0),""))))</f>
        <v/>
      </c>
      <c r="K96" s="34" t="str">
        <f>IF(AND(B96="",D96="",F96="",G96=""),"",IF($M$3='Data Entry'!$BJ$1,VLOOKUP(F96,Mark,9,0),IF($M$3='Data Entry'!$BJ$3,VLOOKUP(F96,Mark,14,0),IF($M$3='Data Entry'!$BJ$4,VLOOKUP(F96,Mark,19,0),""))))</f>
        <v/>
      </c>
      <c r="L96" s="35" t="str">
        <f>IF(AND(B96="",D96="",F96="",G96=""),"",IF($M$3='Data Entry'!$BJ$1,VLOOKUP(F96,Mark,10,0),IF($M$3='Data Entry'!$BJ$3,VLOOKUP(F96,Mark,15,0),IF($M$3='Data Entry'!$BJ$4,VLOOKUP(F96,Mark,20,0),""))))</f>
        <v/>
      </c>
      <c r="M96" s="36" t="str">
        <f t="shared" si="19"/>
        <v/>
      </c>
      <c r="N96" s="63" t="str">
        <f>IFERROR(IF(OR(M96="",$M$3="",D96=""),"",ROUNDUP(M96*$N$6%,0)),"")</f>
        <v/>
      </c>
      <c r="O96" s="63" t="str">
        <f>IFERROR(IF(AND($M$3=""),"",IF(AND(M96=""),"",IF(AND(F96=""),"",IF(AND(VLOOKUP(F96,Mark,5,0)=""),"",IF(AND(VLOOKUP(F96,Mark,5,0)&gt;85),5,IF(AND(VLOOKUP(F96,Mark,5,0)&gt;75),4,IF(AND(VLOOKUP(F96,Mark,5,0)&gt;=65),3,0))))))),"")</f>
        <v/>
      </c>
      <c r="P96" s="71" t="str">
        <f>IFERROR(IF(F96="","",IF(M96="","",IF(N96="","",SUM(N96:O96)))),"")</f>
        <v/>
      </c>
      <c r="Q96" s="10"/>
    </row>
    <row r="97" spans="1:17" ht="21.95" customHeight="1">
      <c r="A97" s="7">
        <v>91</v>
      </c>
      <c r="B97" s="32" t="str">
        <f t="shared" si="13"/>
        <v/>
      </c>
      <c r="C97" s="42" t="str">
        <f t="shared" si="14"/>
        <v/>
      </c>
      <c r="D97" s="8" t="str">
        <f t="shared" si="15"/>
        <v/>
      </c>
      <c r="E97" s="8" t="str">
        <f t="shared" si="16"/>
        <v/>
      </c>
      <c r="F97" s="5" t="str">
        <f t="shared" si="17"/>
        <v/>
      </c>
      <c r="G97" s="9" t="str">
        <f t="shared" si="18"/>
        <v/>
      </c>
      <c r="H97" s="62" t="str">
        <f>IF(AND(B97="",D97="",F97="",G97=""),"",IF($M$3='Data Entry'!$BJ$1,VLOOKUP(F97,Mark,6,0),IF($M$3='Data Entry'!$BJ$3,VLOOKUP(F97,Mark,11,0),IF($M$3='Data Entry'!$BJ$4,VLOOKUP(F97,Mark,16,0),""))))</f>
        <v/>
      </c>
      <c r="I97" s="62" t="str">
        <f>IF(AND(B97="",D97="",F97="",G97=""),"",IF($M$3='Data Entry'!$BJ$1,VLOOKUP(F97,Mark,7,0),IF($M$3='Data Entry'!$BJ$3,VLOOKUP(F97,Mark,12,0),IF($M$3='Data Entry'!$BJ$4,VLOOKUP(F97,Mark,17,0),""))))</f>
        <v/>
      </c>
      <c r="J97" s="62" t="str">
        <f>IF(AND(B97="",D97="",F97="",G97=""),"",IF($M$3='Data Entry'!$BJ$1,VLOOKUP(F97,Mark,8,0),IF($M$3='Data Entry'!$BJ$3,VLOOKUP(F97,Mark,13,0),IF($M$3='Data Entry'!$BJ$4,VLOOKUP(F97,Mark,18,0),""))))</f>
        <v/>
      </c>
      <c r="K97" s="34" t="str">
        <f>IF(AND(B97="",D97="",F97="",G97=""),"",IF($M$3='Data Entry'!$BJ$1,VLOOKUP(F97,Mark,9,0),IF($M$3='Data Entry'!$BJ$3,VLOOKUP(F97,Mark,14,0),IF($M$3='Data Entry'!$BJ$4,VLOOKUP(F97,Mark,19,0),""))))</f>
        <v/>
      </c>
      <c r="L97" s="35" t="str">
        <f>IF(AND(B97="",D97="",F97="",G97=""),"",IF($M$3='Data Entry'!$BJ$1,VLOOKUP(F97,Mark,10,0),IF($M$3='Data Entry'!$BJ$3,VLOOKUP(F97,Mark,15,0),IF($M$3='Data Entry'!$BJ$4,VLOOKUP(F97,Mark,20,0),""))))</f>
        <v/>
      </c>
      <c r="M97" s="36" t="str">
        <f t="shared" si="19"/>
        <v/>
      </c>
      <c r="N97" s="63" t="str">
        <f>IFERROR(IF(OR(M97="",$M$3="",D97=""),"",ROUNDUP(M97*$N$6%,0)),"")</f>
        <v/>
      </c>
      <c r="O97" s="63" t="str">
        <f>IFERROR(IF(AND($M$3=""),"",IF(AND(M97=""),"",IF(AND(F97=""),"",IF(AND(VLOOKUP(F97,Mark,5,0)=""),"",IF(AND(VLOOKUP(F97,Mark,5,0)&gt;85),5,IF(AND(VLOOKUP(F97,Mark,5,0)&gt;75),4,IF(AND(VLOOKUP(F97,Mark,5,0)&gt;=65),3,0))))))),"")</f>
        <v/>
      </c>
      <c r="P97" s="71" t="str">
        <f>IFERROR(IF(F97="","",IF(M97="","",IF(N97="","",SUM(N97:O97)))),"")</f>
        <v/>
      </c>
      <c r="Q97" s="10"/>
    </row>
    <row r="98" spans="1:17" ht="21.95" customHeight="1">
      <c r="A98" s="7">
        <v>92</v>
      </c>
      <c r="B98" s="32" t="str">
        <f t="shared" si="13"/>
        <v/>
      </c>
      <c r="C98" s="42" t="str">
        <f t="shared" si="14"/>
        <v/>
      </c>
      <c r="D98" s="8" t="str">
        <f t="shared" si="15"/>
        <v/>
      </c>
      <c r="E98" s="8" t="str">
        <f t="shared" si="16"/>
        <v/>
      </c>
      <c r="F98" s="5" t="str">
        <f t="shared" si="17"/>
        <v/>
      </c>
      <c r="G98" s="9" t="str">
        <f t="shared" si="18"/>
        <v/>
      </c>
      <c r="H98" s="62" t="str">
        <f>IF(AND(B98="",D98="",F98="",G98=""),"",IF($M$3='Data Entry'!$BJ$1,VLOOKUP(F98,Mark,6,0),IF($M$3='Data Entry'!$BJ$3,VLOOKUP(F98,Mark,11,0),IF($M$3='Data Entry'!$BJ$4,VLOOKUP(F98,Mark,16,0),""))))</f>
        <v/>
      </c>
      <c r="I98" s="62" t="str">
        <f>IF(AND(B98="",D98="",F98="",G98=""),"",IF($M$3='Data Entry'!$BJ$1,VLOOKUP(F98,Mark,7,0),IF($M$3='Data Entry'!$BJ$3,VLOOKUP(F98,Mark,12,0),IF($M$3='Data Entry'!$BJ$4,VLOOKUP(F98,Mark,17,0),""))))</f>
        <v/>
      </c>
      <c r="J98" s="62" t="str">
        <f>IF(AND(B98="",D98="",F98="",G98=""),"",IF($M$3='Data Entry'!$BJ$1,VLOOKUP(F98,Mark,8,0),IF($M$3='Data Entry'!$BJ$3,VLOOKUP(F98,Mark,13,0),IF($M$3='Data Entry'!$BJ$4,VLOOKUP(F98,Mark,18,0),""))))</f>
        <v/>
      </c>
      <c r="K98" s="34" t="str">
        <f>IF(AND(B98="",D98="",F98="",G98=""),"",IF($M$3='Data Entry'!$BJ$1,VLOOKUP(F98,Mark,9,0),IF($M$3='Data Entry'!$BJ$3,VLOOKUP(F98,Mark,14,0),IF($M$3='Data Entry'!$BJ$4,VLOOKUP(F98,Mark,19,0),""))))</f>
        <v/>
      </c>
      <c r="L98" s="35" t="str">
        <f>IF(AND(B98="",D98="",F98="",G98=""),"",IF($M$3='Data Entry'!$BJ$1,VLOOKUP(F98,Mark,10,0),IF($M$3='Data Entry'!$BJ$3,VLOOKUP(F98,Mark,15,0),IF($M$3='Data Entry'!$BJ$4,VLOOKUP(F98,Mark,20,0),""))))</f>
        <v/>
      </c>
      <c r="M98" s="36" t="str">
        <f t="shared" si="19"/>
        <v/>
      </c>
      <c r="N98" s="63" t="str">
        <f>IFERROR(IF(OR(M98="",$M$3="",D98=""),"",ROUNDUP(M98*$N$6%,0)),"")</f>
        <v/>
      </c>
      <c r="O98" s="63" t="str">
        <f>IFERROR(IF(AND($M$3=""),"",IF(AND(M98=""),"",IF(AND(F98=""),"",IF(AND(VLOOKUP(F98,Mark,5,0)=""),"",IF(AND(VLOOKUP(F98,Mark,5,0)&gt;85),5,IF(AND(VLOOKUP(F98,Mark,5,0)&gt;75),4,IF(AND(VLOOKUP(F98,Mark,5,0)&gt;=65),3,0))))))),"")</f>
        <v/>
      </c>
      <c r="P98" s="71" t="str">
        <f>IFERROR(IF(F98="","",IF(M98="","",IF(N98="","",SUM(N98:O98)))),"")</f>
        <v/>
      </c>
      <c r="Q98" s="10"/>
    </row>
    <row r="99" spans="1:17" ht="21.95" customHeight="1">
      <c r="A99" s="7">
        <v>93</v>
      </c>
      <c r="B99" s="32" t="str">
        <f t="shared" si="13"/>
        <v/>
      </c>
      <c r="C99" s="42" t="str">
        <f t="shared" si="14"/>
        <v/>
      </c>
      <c r="D99" s="8" t="str">
        <f t="shared" si="15"/>
        <v/>
      </c>
      <c r="E99" s="8" t="str">
        <f t="shared" si="16"/>
        <v/>
      </c>
      <c r="F99" s="5" t="str">
        <f t="shared" si="17"/>
        <v/>
      </c>
      <c r="G99" s="9" t="str">
        <f t="shared" si="18"/>
        <v/>
      </c>
      <c r="H99" s="62" t="str">
        <f>IF(AND(B99="",D99="",F99="",G99=""),"",IF($M$3='Data Entry'!$BJ$1,VLOOKUP(F99,Mark,6,0),IF($M$3='Data Entry'!$BJ$3,VLOOKUP(F99,Mark,11,0),IF($M$3='Data Entry'!$BJ$4,VLOOKUP(F99,Mark,16,0),""))))</f>
        <v/>
      </c>
      <c r="I99" s="62" t="str">
        <f>IF(AND(B99="",D99="",F99="",G99=""),"",IF($M$3='Data Entry'!$BJ$1,VLOOKUP(F99,Mark,7,0),IF($M$3='Data Entry'!$BJ$3,VLOOKUP(F99,Mark,12,0),IF($M$3='Data Entry'!$BJ$4,VLOOKUP(F99,Mark,17,0),""))))</f>
        <v/>
      </c>
      <c r="J99" s="62" t="str">
        <f>IF(AND(B99="",D99="",F99="",G99=""),"",IF($M$3='Data Entry'!$BJ$1,VLOOKUP(F99,Mark,8,0),IF($M$3='Data Entry'!$BJ$3,VLOOKUP(F99,Mark,13,0),IF($M$3='Data Entry'!$BJ$4,VLOOKUP(F99,Mark,18,0),""))))</f>
        <v/>
      </c>
      <c r="K99" s="34" t="str">
        <f>IF(AND(B99="",D99="",F99="",G99=""),"",IF($M$3='Data Entry'!$BJ$1,VLOOKUP(F99,Mark,9,0),IF($M$3='Data Entry'!$BJ$3,VLOOKUP(F99,Mark,14,0),IF($M$3='Data Entry'!$BJ$4,VLOOKUP(F99,Mark,19,0),""))))</f>
        <v/>
      </c>
      <c r="L99" s="35" t="str">
        <f>IF(AND(B99="",D99="",F99="",G99=""),"",IF($M$3='Data Entry'!$BJ$1,VLOOKUP(F99,Mark,10,0),IF($M$3='Data Entry'!$BJ$3,VLOOKUP(F99,Mark,15,0),IF($M$3='Data Entry'!$BJ$4,VLOOKUP(F99,Mark,20,0),""))))</f>
        <v/>
      </c>
      <c r="M99" s="36" t="str">
        <f t="shared" si="19"/>
        <v/>
      </c>
      <c r="N99" s="63" t="str">
        <f>IFERROR(IF(OR(M99="",$M$3="",D99=""),"",ROUNDUP(M99*$N$6%,0)),"")</f>
        <v/>
      </c>
      <c r="O99" s="63" t="str">
        <f>IFERROR(IF(AND($M$3=""),"",IF(AND(M99=""),"",IF(AND(F99=""),"",IF(AND(VLOOKUP(F99,Mark,5,0)=""),"",IF(AND(VLOOKUP(F99,Mark,5,0)&gt;85),5,IF(AND(VLOOKUP(F99,Mark,5,0)&gt;75),4,IF(AND(VLOOKUP(F99,Mark,5,0)&gt;=65),3,0))))))),"")</f>
        <v/>
      </c>
      <c r="P99" s="71" t="str">
        <f>IFERROR(IF(F99="","",IF(M99="","",IF(N99="","",SUM(N99:O99)))),"")</f>
        <v/>
      </c>
      <c r="Q99" s="10"/>
    </row>
    <row r="100" spans="1:17" ht="21.95" customHeight="1">
      <c r="A100" s="7">
        <v>94</v>
      </c>
      <c r="B100" s="32" t="str">
        <f t="shared" si="13"/>
        <v/>
      </c>
      <c r="C100" s="42" t="str">
        <f t="shared" si="14"/>
        <v/>
      </c>
      <c r="D100" s="8" t="str">
        <f t="shared" si="15"/>
        <v/>
      </c>
      <c r="E100" s="8" t="str">
        <f t="shared" si="16"/>
        <v/>
      </c>
      <c r="F100" s="5" t="str">
        <f t="shared" si="17"/>
        <v/>
      </c>
      <c r="G100" s="9" t="str">
        <f t="shared" si="18"/>
        <v/>
      </c>
      <c r="H100" s="62" t="str">
        <f>IF(AND(B100="",D100="",F100="",G100=""),"",IF($M$3='Data Entry'!$BJ$1,VLOOKUP(F100,Mark,6,0),IF($M$3='Data Entry'!$BJ$3,VLOOKUP(F100,Mark,11,0),IF($M$3='Data Entry'!$BJ$4,VLOOKUP(F100,Mark,16,0),""))))</f>
        <v/>
      </c>
      <c r="I100" s="62" t="str">
        <f>IF(AND(B100="",D100="",F100="",G100=""),"",IF($M$3='Data Entry'!$BJ$1,VLOOKUP(F100,Mark,7,0),IF($M$3='Data Entry'!$BJ$3,VLOOKUP(F100,Mark,12,0),IF($M$3='Data Entry'!$BJ$4,VLOOKUP(F100,Mark,17,0),""))))</f>
        <v/>
      </c>
      <c r="J100" s="62" t="str">
        <f>IF(AND(B100="",D100="",F100="",G100=""),"",IF($M$3='Data Entry'!$BJ$1,VLOOKUP(F100,Mark,8,0),IF($M$3='Data Entry'!$BJ$3,VLOOKUP(F100,Mark,13,0),IF($M$3='Data Entry'!$BJ$4,VLOOKUP(F100,Mark,18,0),""))))</f>
        <v/>
      </c>
      <c r="K100" s="34" t="str">
        <f>IF(AND(B100="",D100="",F100="",G100=""),"",IF($M$3='Data Entry'!$BJ$1,VLOOKUP(F100,Mark,9,0),IF($M$3='Data Entry'!$BJ$3,VLOOKUP(F100,Mark,14,0),IF($M$3='Data Entry'!$BJ$4,VLOOKUP(F100,Mark,19,0),""))))</f>
        <v/>
      </c>
      <c r="L100" s="35" t="str">
        <f>IF(AND(B100="",D100="",F100="",G100=""),"",IF($M$3='Data Entry'!$BJ$1,VLOOKUP(F100,Mark,10,0),IF($M$3='Data Entry'!$BJ$3,VLOOKUP(F100,Mark,15,0),IF($M$3='Data Entry'!$BJ$4,VLOOKUP(F100,Mark,20,0),""))))</f>
        <v/>
      </c>
      <c r="M100" s="36" t="str">
        <f t="shared" si="19"/>
        <v/>
      </c>
      <c r="N100" s="63" t="str">
        <f>IFERROR(IF(OR(M100="",$M$3="",D100=""),"",ROUNDUP(M100*$N$6%,0)),"")</f>
        <v/>
      </c>
      <c r="O100" s="63" t="str">
        <f>IFERROR(IF(AND($M$3=""),"",IF(AND(M100=""),"",IF(AND(F100=""),"",IF(AND(VLOOKUP(F100,Mark,5,0)=""),"",IF(AND(VLOOKUP(F100,Mark,5,0)&gt;85),5,IF(AND(VLOOKUP(F100,Mark,5,0)&gt;75),4,IF(AND(VLOOKUP(F100,Mark,5,0)&gt;=65),3,0))))))),"")</f>
        <v/>
      </c>
      <c r="P100" s="71" t="str">
        <f>IFERROR(IF(F100="","",IF(M100="","",IF(N100="","",SUM(N100:O100)))),"")</f>
        <v/>
      </c>
      <c r="Q100" s="10"/>
    </row>
    <row r="101" spans="1:17" ht="21.95" customHeight="1">
      <c r="A101" s="7">
        <v>95</v>
      </c>
      <c r="B101" s="32" t="str">
        <f t="shared" si="13"/>
        <v/>
      </c>
      <c r="C101" s="42" t="str">
        <f t="shared" si="14"/>
        <v/>
      </c>
      <c r="D101" s="8" t="str">
        <f t="shared" si="15"/>
        <v/>
      </c>
      <c r="E101" s="8" t="str">
        <f t="shared" si="16"/>
        <v/>
      </c>
      <c r="F101" s="5" t="str">
        <f t="shared" si="17"/>
        <v/>
      </c>
      <c r="G101" s="9" t="str">
        <f t="shared" si="18"/>
        <v/>
      </c>
      <c r="H101" s="62" t="str">
        <f>IF(AND(B101="",D101="",F101="",G101=""),"",IF($M$3='Data Entry'!$BJ$1,VLOOKUP(F101,Mark,6,0),IF($M$3='Data Entry'!$BJ$3,VLOOKUP(F101,Mark,11,0),IF($M$3='Data Entry'!$BJ$4,VLOOKUP(F101,Mark,16,0),""))))</f>
        <v/>
      </c>
      <c r="I101" s="62" t="str">
        <f>IF(AND(B101="",D101="",F101="",G101=""),"",IF($M$3='Data Entry'!$BJ$1,VLOOKUP(F101,Mark,7,0),IF($M$3='Data Entry'!$BJ$3,VLOOKUP(F101,Mark,12,0),IF($M$3='Data Entry'!$BJ$4,VLOOKUP(F101,Mark,17,0),""))))</f>
        <v/>
      </c>
      <c r="J101" s="62" t="str">
        <f>IF(AND(B101="",D101="",F101="",G101=""),"",IF($M$3='Data Entry'!$BJ$1,VLOOKUP(F101,Mark,8,0),IF($M$3='Data Entry'!$BJ$3,VLOOKUP(F101,Mark,13,0),IF($M$3='Data Entry'!$BJ$4,VLOOKUP(F101,Mark,18,0),""))))</f>
        <v/>
      </c>
      <c r="K101" s="34" t="str">
        <f>IF(AND(B101="",D101="",F101="",G101=""),"",IF($M$3='Data Entry'!$BJ$1,VLOOKUP(F101,Mark,9,0),IF($M$3='Data Entry'!$BJ$3,VLOOKUP(F101,Mark,14,0),IF($M$3='Data Entry'!$BJ$4,VLOOKUP(F101,Mark,19,0),""))))</f>
        <v/>
      </c>
      <c r="L101" s="35" t="str">
        <f>IF(AND(B101="",D101="",F101="",G101=""),"",IF($M$3='Data Entry'!$BJ$1,VLOOKUP(F101,Mark,10,0),IF($M$3='Data Entry'!$BJ$3,VLOOKUP(F101,Mark,15,0),IF($M$3='Data Entry'!$BJ$4,VLOOKUP(F101,Mark,20,0),""))))</f>
        <v/>
      </c>
      <c r="M101" s="36" t="str">
        <f t="shared" si="19"/>
        <v/>
      </c>
      <c r="N101" s="63" t="str">
        <f>IFERROR(IF(OR(M101="",$M$3="",D101=""),"",ROUNDUP(M101*$N$6%,0)),"")</f>
        <v/>
      </c>
      <c r="O101" s="63" t="str">
        <f>IFERROR(IF(AND($M$3=""),"",IF(AND(M101=""),"",IF(AND(F101=""),"",IF(AND(VLOOKUP(F101,Mark,5,0)=""),"",IF(AND(VLOOKUP(F101,Mark,5,0)&gt;85),5,IF(AND(VLOOKUP(F101,Mark,5,0)&gt;75),4,IF(AND(VLOOKUP(F101,Mark,5,0)&gt;=65),3,0))))))),"")</f>
        <v/>
      </c>
      <c r="P101" s="71" t="str">
        <f>IFERROR(IF(F101="","",IF(M101="","",IF(N101="","",SUM(N101:O101)))),"")</f>
        <v/>
      </c>
      <c r="Q101" s="10"/>
    </row>
    <row r="102" spans="1:17" ht="21.95" customHeight="1">
      <c r="A102" s="7">
        <v>96</v>
      </c>
      <c r="B102" s="32" t="str">
        <f t="shared" si="13"/>
        <v/>
      </c>
      <c r="C102" s="42" t="str">
        <f t="shared" si="14"/>
        <v/>
      </c>
      <c r="D102" s="8" t="str">
        <f t="shared" si="15"/>
        <v/>
      </c>
      <c r="E102" s="8" t="str">
        <f t="shared" si="16"/>
        <v/>
      </c>
      <c r="F102" s="5" t="str">
        <f t="shared" si="17"/>
        <v/>
      </c>
      <c r="G102" s="9" t="str">
        <f t="shared" si="18"/>
        <v/>
      </c>
      <c r="H102" s="62" t="str">
        <f>IF(AND(B102="",D102="",F102="",G102=""),"",IF($M$3='Data Entry'!$BJ$1,VLOOKUP(F102,Mark,6,0),IF($M$3='Data Entry'!$BJ$3,VLOOKUP(F102,Mark,11,0),IF($M$3='Data Entry'!$BJ$4,VLOOKUP(F102,Mark,16,0),""))))</f>
        <v/>
      </c>
      <c r="I102" s="62" t="str">
        <f>IF(AND(B102="",D102="",F102="",G102=""),"",IF($M$3='Data Entry'!$BJ$1,VLOOKUP(F102,Mark,7,0),IF($M$3='Data Entry'!$BJ$3,VLOOKUP(F102,Mark,12,0),IF($M$3='Data Entry'!$BJ$4,VLOOKUP(F102,Mark,17,0),""))))</f>
        <v/>
      </c>
      <c r="J102" s="62" t="str">
        <f>IF(AND(B102="",D102="",F102="",G102=""),"",IF($M$3='Data Entry'!$BJ$1,VLOOKUP(F102,Mark,8,0),IF($M$3='Data Entry'!$BJ$3,VLOOKUP(F102,Mark,13,0),IF($M$3='Data Entry'!$BJ$4,VLOOKUP(F102,Mark,18,0),""))))</f>
        <v/>
      </c>
      <c r="K102" s="34" t="str">
        <f>IF(AND(B102="",D102="",F102="",G102=""),"",IF($M$3='Data Entry'!$BJ$1,VLOOKUP(F102,Mark,9,0),IF($M$3='Data Entry'!$BJ$3,VLOOKUP(F102,Mark,14,0),IF($M$3='Data Entry'!$BJ$4,VLOOKUP(F102,Mark,19,0),""))))</f>
        <v/>
      </c>
      <c r="L102" s="35" t="str">
        <f>IF(AND(B102="",D102="",F102="",G102=""),"",IF($M$3='Data Entry'!$BJ$1,VLOOKUP(F102,Mark,10,0),IF($M$3='Data Entry'!$BJ$3,VLOOKUP(F102,Mark,15,0),IF($M$3='Data Entry'!$BJ$4,VLOOKUP(F102,Mark,20,0),""))))</f>
        <v/>
      </c>
      <c r="M102" s="36" t="str">
        <f t="shared" si="19"/>
        <v/>
      </c>
      <c r="N102" s="63" t="str">
        <f>IFERROR(IF(OR(M102="",$M$3="",D102=""),"",ROUNDUP(M102*$N$6%,0)),"")</f>
        <v/>
      </c>
      <c r="O102" s="63" t="str">
        <f>IFERROR(IF(AND($M$3=""),"",IF(AND(M102=""),"",IF(AND(F102=""),"",IF(AND(VLOOKUP(F102,Mark,5,0)=""),"",IF(AND(VLOOKUP(F102,Mark,5,0)&gt;85),5,IF(AND(VLOOKUP(F102,Mark,5,0)&gt;75),4,IF(AND(VLOOKUP(F102,Mark,5,0)&gt;=65),3,0))))))),"")</f>
        <v/>
      </c>
      <c r="P102" s="71" t="str">
        <f>IFERROR(IF(F102="","",IF(M102="","",IF(N102="","",SUM(N102:O102)))),"")</f>
        <v/>
      </c>
      <c r="Q102" s="10"/>
    </row>
    <row r="103" spans="1:17" ht="21.95" customHeight="1">
      <c r="A103" s="7">
        <v>97</v>
      </c>
      <c r="B103" s="32" t="str">
        <f t="shared" ref="B103:B134" si="20">IFERROR(IF($C$3="","",VLOOKUP(A103,NAME,4,0)),"")</f>
        <v/>
      </c>
      <c r="C103" s="42" t="str">
        <f t="shared" ref="C103:C134" si="21">IFERROR(IF($C$3="","",VLOOKUP(A103,NAME,11,0)),"")</f>
        <v/>
      </c>
      <c r="D103" s="8" t="str">
        <f t="shared" ref="D103:D134" si="22">IFERROR(IF($C$3="","",VLOOKUP(A103,NAME,6,0)),"")</f>
        <v/>
      </c>
      <c r="E103" s="8" t="str">
        <f t="shared" ref="E103:E134" si="23">IFERROR(IF($C$3="","",VLOOKUP(A103,NAME,8,0)),"")</f>
        <v/>
      </c>
      <c r="F103" s="5" t="str">
        <f t="shared" ref="F103:F134" si="24">IFERROR(IF($C$3="","",VLOOKUP(A103,NAME,12,0)),"")</f>
        <v/>
      </c>
      <c r="G103" s="9" t="str">
        <f t="shared" ref="G103:G134" si="25">IFERROR(IF($C$3="","",VLOOKUP(A103,NAME,13,0)),"")</f>
        <v/>
      </c>
      <c r="H103" s="62" t="str">
        <f>IF(AND(B103="",D103="",F103="",G103=""),"",IF($M$3='Data Entry'!$BJ$1,VLOOKUP(F103,Mark,6,0),IF($M$3='Data Entry'!$BJ$3,VLOOKUP(F103,Mark,11,0),IF($M$3='Data Entry'!$BJ$4,VLOOKUP(F103,Mark,16,0),""))))</f>
        <v/>
      </c>
      <c r="I103" s="62" t="str">
        <f>IF(AND(B103="",D103="",F103="",G103=""),"",IF($M$3='Data Entry'!$BJ$1,VLOOKUP(F103,Mark,7,0),IF($M$3='Data Entry'!$BJ$3,VLOOKUP(F103,Mark,12,0),IF($M$3='Data Entry'!$BJ$4,VLOOKUP(F103,Mark,17,0),""))))</f>
        <v/>
      </c>
      <c r="J103" s="62" t="str">
        <f>IF(AND(B103="",D103="",F103="",G103=""),"",IF($M$3='Data Entry'!$BJ$1,VLOOKUP(F103,Mark,8,0),IF($M$3='Data Entry'!$BJ$3,VLOOKUP(F103,Mark,13,0),IF($M$3='Data Entry'!$BJ$4,VLOOKUP(F103,Mark,18,0),""))))</f>
        <v/>
      </c>
      <c r="K103" s="34" t="str">
        <f>IF(AND(B103="",D103="",F103="",G103=""),"",IF($M$3='Data Entry'!$BJ$1,VLOOKUP(F103,Mark,9,0),IF($M$3='Data Entry'!$BJ$3,VLOOKUP(F103,Mark,14,0),IF($M$3='Data Entry'!$BJ$4,VLOOKUP(F103,Mark,19,0),""))))</f>
        <v/>
      </c>
      <c r="L103" s="35" t="str">
        <f>IF(AND(B103="",D103="",F103="",G103=""),"",IF($M$3='Data Entry'!$BJ$1,VLOOKUP(F103,Mark,10,0),IF($M$3='Data Entry'!$BJ$3,VLOOKUP(F103,Mark,15,0),IF($M$3='Data Entry'!$BJ$4,VLOOKUP(F103,Mark,20,0),""))))</f>
        <v/>
      </c>
      <c r="M103" s="36" t="str">
        <f t="shared" si="19"/>
        <v/>
      </c>
      <c r="N103" s="63" t="str">
        <f>IFERROR(IF(OR(M103="",$M$3="",D103=""),"",ROUNDUP(M103*$N$6%,0)),"")</f>
        <v/>
      </c>
      <c r="O103" s="63" t="str">
        <f>IFERROR(IF(AND($M$3=""),"",IF(AND(M103=""),"",IF(AND(F103=""),"",IF(AND(VLOOKUP(F103,Mark,5,0)=""),"",IF(AND(VLOOKUP(F103,Mark,5,0)&gt;85),5,IF(AND(VLOOKUP(F103,Mark,5,0)&gt;75),4,IF(AND(VLOOKUP(F103,Mark,5,0)&gt;=65),3,0))))))),"")</f>
        <v/>
      </c>
      <c r="P103" s="71" t="str">
        <f>IFERROR(IF(F103="","",IF(M103="","",IF(N103="","",SUM(N103:O103)))),"")</f>
        <v/>
      </c>
      <c r="Q103" s="10"/>
    </row>
    <row r="104" spans="1:17" ht="21.95" customHeight="1">
      <c r="A104" s="7">
        <v>98</v>
      </c>
      <c r="B104" s="32" t="str">
        <f t="shared" si="20"/>
        <v/>
      </c>
      <c r="C104" s="42" t="str">
        <f t="shared" si="21"/>
        <v/>
      </c>
      <c r="D104" s="8" t="str">
        <f t="shared" si="22"/>
        <v/>
      </c>
      <c r="E104" s="8" t="str">
        <f t="shared" si="23"/>
        <v/>
      </c>
      <c r="F104" s="5" t="str">
        <f t="shared" si="24"/>
        <v/>
      </c>
      <c r="G104" s="9" t="str">
        <f t="shared" si="25"/>
        <v/>
      </c>
      <c r="H104" s="62" t="str">
        <f>IF(AND(B104="",D104="",F104="",G104=""),"",IF($M$3='Data Entry'!$BJ$1,VLOOKUP(F104,Mark,6,0),IF($M$3='Data Entry'!$BJ$3,VLOOKUP(F104,Mark,11,0),IF($M$3='Data Entry'!$BJ$4,VLOOKUP(F104,Mark,16,0),""))))</f>
        <v/>
      </c>
      <c r="I104" s="62" t="str">
        <f>IF(AND(B104="",D104="",F104="",G104=""),"",IF($M$3='Data Entry'!$BJ$1,VLOOKUP(F104,Mark,7,0),IF($M$3='Data Entry'!$BJ$3,VLOOKUP(F104,Mark,12,0),IF($M$3='Data Entry'!$BJ$4,VLOOKUP(F104,Mark,17,0),""))))</f>
        <v/>
      </c>
      <c r="J104" s="62" t="str">
        <f>IF(AND(B104="",D104="",F104="",G104=""),"",IF($M$3='Data Entry'!$BJ$1,VLOOKUP(F104,Mark,8,0),IF($M$3='Data Entry'!$BJ$3,VLOOKUP(F104,Mark,13,0),IF($M$3='Data Entry'!$BJ$4,VLOOKUP(F104,Mark,18,0),""))))</f>
        <v/>
      </c>
      <c r="K104" s="34" t="str">
        <f>IF(AND(B104="",D104="",F104="",G104=""),"",IF($M$3='Data Entry'!$BJ$1,VLOOKUP(F104,Mark,9,0),IF($M$3='Data Entry'!$BJ$3,VLOOKUP(F104,Mark,14,0),IF($M$3='Data Entry'!$BJ$4,VLOOKUP(F104,Mark,19,0),""))))</f>
        <v/>
      </c>
      <c r="L104" s="35" t="str">
        <f>IF(AND(B104="",D104="",F104="",G104=""),"",IF($M$3='Data Entry'!$BJ$1,VLOOKUP(F104,Mark,10,0),IF($M$3='Data Entry'!$BJ$3,VLOOKUP(F104,Mark,15,0),IF($M$3='Data Entry'!$BJ$4,VLOOKUP(F104,Mark,20,0),""))))</f>
        <v/>
      </c>
      <c r="M104" s="36" t="str">
        <f t="shared" si="19"/>
        <v/>
      </c>
      <c r="N104" s="63" t="str">
        <f>IFERROR(IF(OR(M104="",$M$3="",D104=""),"",ROUNDUP(M104*$N$6%,0)),"")</f>
        <v/>
      </c>
      <c r="O104" s="63" t="str">
        <f>IFERROR(IF(AND($M$3=""),"",IF(AND(M104=""),"",IF(AND(F104=""),"",IF(AND(VLOOKUP(F104,Mark,5,0)=""),"",IF(AND(VLOOKUP(F104,Mark,5,0)&gt;85),5,IF(AND(VLOOKUP(F104,Mark,5,0)&gt;75),4,IF(AND(VLOOKUP(F104,Mark,5,0)&gt;=65),3,0))))))),"")</f>
        <v/>
      </c>
      <c r="P104" s="71" t="str">
        <f>IFERROR(IF(F104="","",IF(M104="","",IF(N104="","",SUM(N104:O104)))),"")</f>
        <v/>
      </c>
      <c r="Q104" s="10"/>
    </row>
    <row r="105" spans="1:17" ht="21.95" customHeight="1">
      <c r="A105" s="7">
        <v>99</v>
      </c>
      <c r="B105" s="32" t="str">
        <f t="shared" si="20"/>
        <v/>
      </c>
      <c r="C105" s="42" t="str">
        <f t="shared" si="21"/>
        <v/>
      </c>
      <c r="D105" s="8" t="str">
        <f t="shared" si="22"/>
        <v/>
      </c>
      <c r="E105" s="8" t="str">
        <f t="shared" si="23"/>
        <v/>
      </c>
      <c r="F105" s="5" t="str">
        <f t="shared" si="24"/>
        <v/>
      </c>
      <c r="G105" s="9" t="str">
        <f t="shared" si="25"/>
        <v/>
      </c>
      <c r="H105" s="62" t="str">
        <f>IF(AND(B105="",D105="",F105="",G105=""),"",IF($M$3='Data Entry'!$BJ$1,VLOOKUP(F105,Mark,6,0),IF($M$3='Data Entry'!$BJ$3,VLOOKUP(F105,Mark,11,0),IF($M$3='Data Entry'!$BJ$4,VLOOKUP(F105,Mark,16,0),""))))</f>
        <v/>
      </c>
      <c r="I105" s="62" t="str">
        <f>IF(AND(B105="",D105="",F105="",G105=""),"",IF($M$3='Data Entry'!$BJ$1,VLOOKUP(F105,Mark,7,0),IF($M$3='Data Entry'!$BJ$3,VLOOKUP(F105,Mark,12,0),IF($M$3='Data Entry'!$BJ$4,VLOOKUP(F105,Mark,17,0),""))))</f>
        <v/>
      </c>
      <c r="J105" s="62" t="str">
        <f>IF(AND(B105="",D105="",F105="",G105=""),"",IF($M$3='Data Entry'!$BJ$1,VLOOKUP(F105,Mark,8,0),IF($M$3='Data Entry'!$BJ$3,VLOOKUP(F105,Mark,13,0),IF($M$3='Data Entry'!$BJ$4,VLOOKUP(F105,Mark,18,0),""))))</f>
        <v/>
      </c>
      <c r="K105" s="34" t="str">
        <f>IF(AND(B105="",D105="",F105="",G105=""),"",IF($M$3='Data Entry'!$BJ$1,VLOOKUP(F105,Mark,9,0),IF($M$3='Data Entry'!$BJ$3,VLOOKUP(F105,Mark,14,0),IF($M$3='Data Entry'!$BJ$4,VLOOKUP(F105,Mark,19,0),""))))</f>
        <v/>
      </c>
      <c r="L105" s="35" t="str">
        <f>IF(AND(B105="",D105="",F105="",G105=""),"",IF($M$3='Data Entry'!$BJ$1,VLOOKUP(F105,Mark,10,0),IF($M$3='Data Entry'!$BJ$3,VLOOKUP(F105,Mark,15,0),IF($M$3='Data Entry'!$BJ$4,VLOOKUP(F105,Mark,20,0),""))))</f>
        <v/>
      </c>
      <c r="M105" s="36" t="str">
        <f t="shared" si="19"/>
        <v/>
      </c>
      <c r="N105" s="63" t="str">
        <f>IFERROR(IF(OR(M105="",$M$3="",D105=""),"",ROUNDUP(M105*$N$6%,0)),"")</f>
        <v/>
      </c>
      <c r="O105" s="63" t="str">
        <f>IFERROR(IF(AND($M$3=""),"",IF(AND(M105=""),"",IF(AND(F105=""),"",IF(AND(VLOOKUP(F105,Mark,5,0)=""),"",IF(AND(VLOOKUP(F105,Mark,5,0)&gt;85),5,IF(AND(VLOOKUP(F105,Mark,5,0)&gt;75),4,IF(AND(VLOOKUP(F105,Mark,5,0)&gt;=65),3,0))))))),"")</f>
        <v/>
      </c>
      <c r="P105" s="71" t="str">
        <f>IFERROR(IF(F105="","",IF(M105="","",IF(N105="","",SUM(N105:O105)))),"")</f>
        <v/>
      </c>
      <c r="Q105" s="10"/>
    </row>
    <row r="106" spans="1:17" ht="21.95" customHeight="1">
      <c r="A106" s="7">
        <v>100</v>
      </c>
      <c r="B106" s="32" t="str">
        <f t="shared" si="20"/>
        <v/>
      </c>
      <c r="C106" s="42" t="str">
        <f t="shared" si="21"/>
        <v/>
      </c>
      <c r="D106" s="8" t="str">
        <f t="shared" si="22"/>
        <v/>
      </c>
      <c r="E106" s="8" t="str">
        <f t="shared" si="23"/>
        <v/>
      </c>
      <c r="F106" s="5" t="str">
        <f t="shared" si="24"/>
        <v/>
      </c>
      <c r="G106" s="9" t="str">
        <f t="shared" si="25"/>
        <v/>
      </c>
      <c r="H106" s="62" t="str">
        <f>IF(AND(B106="",D106="",F106="",G106=""),"",IF($M$3='Data Entry'!$BJ$1,VLOOKUP(F106,Mark,6,0),IF($M$3='Data Entry'!$BJ$3,VLOOKUP(F106,Mark,11,0),IF($M$3='Data Entry'!$BJ$4,VLOOKUP(F106,Mark,16,0),""))))</f>
        <v/>
      </c>
      <c r="I106" s="62" t="str">
        <f>IF(AND(B106="",D106="",F106="",G106=""),"",IF($M$3='Data Entry'!$BJ$1,VLOOKUP(F106,Mark,7,0),IF($M$3='Data Entry'!$BJ$3,VLOOKUP(F106,Mark,12,0),IF($M$3='Data Entry'!$BJ$4,VLOOKUP(F106,Mark,17,0),""))))</f>
        <v/>
      </c>
      <c r="J106" s="62" t="str">
        <f>IF(AND(B106="",D106="",F106="",G106=""),"",IF($M$3='Data Entry'!$BJ$1,VLOOKUP(F106,Mark,8,0),IF($M$3='Data Entry'!$BJ$3,VLOOKUP(F106,Mark,13,0),IF($M$3='Data Entry'!$BJ$4,VLOOKUP(F106,Mark,18,0),""))))</f>
        <v/>
      </c>
      <c r="K106" s="34" t="str">
        <f>IF(AND(B106="",D106="",F106="",G106=""),"",IF($M$3='Data Entry'!$BJ$1,VLOOKUP(F106,Mark,9,0),IF($M$3='Data Entry'!$BJ$3,VLOOKUP(F106,Mark,14,0),IF($M$3='Data Entry'!$BJ$4,VLOOKUP(F106,Mark,19,0),""))))</f>
        <v/>
      </c>
      <c r="L106" s="35" t="str">
        <f>IF(AND(B106="",D106="",F106="",G106=""),"",IF($M$3='Data Entry'!$BJ$1,VLOOKUP(F106,Mark,10,0),IF($M$3='Data Entry'!$BJ$3,VLOOKUP(F106,Mark,15,0),IF($M$3='Data Entry'!$BJ$4,VLOOKUP(F106,Mark,20,0),""))))</f>
        <v/>
      </c>
      <c r="M106" s="36" t="str">
        <f t="shared" si="19"/>
        <v/>
      </c>
      <c r="N106" s="63" t="str">
        <f>IFERROR(IF(OR(M106="",$M$3="",D106=""),"",ROUNDUP(M106*$N$6%,0)),"")</f>
        <v/>
      </c>
      <c r="O106" s="63" t="str">
        <f>IFERROR(IF(AND($M$3=""),"",IF(AND(M106=""),"",IF(AND(F106=""),"",IF(AND(VLOOKUP(F106,Mark,5,0)=""),"",IF(AND(VLOOKUP(F106,Mark,5,0)&gt;85),5,IF(AND(VLOOKUP(F106,Mark,5,0)&gt;75),4,IF(AND(VLOOKUP(F106,Mark,5,0)&gt;=65),3,0))))))),"")</f>
        <v/>
      </c>
      <c r="P106" s="71" t="str">
        <f>IFERROR(IF(F106="","",IF(M106="","",IF(N106="","",SUM(N106:O106)))),"")</f>
        <v/>
      </c>
      <c r="Q106" s="10"/>
    </row>
    <row r="107" spans="1:17" ht="21.95" customHeight="1">
      <c r="A107" s="7">
        <v>101</v>
      </c>
      <c r="B107" s="32" t="str">
        <f t="shared" si="20"/>
        <v/>
      </c>
      <c r="C107" s="42" t="str">
        <f t="shared" si="21"/>
        <v/>
      </c>
      <c r="D107" s="8" t="str">
        <f t="shared" si="22"/>
        <v/>
      </c>
      <c r="E107" s="8" t="str">
        <f t="shared" si="23"/>
        <v/>
      </c>
      <c r="F107" s="5" t="str">
        <f t="shared" si="24"/>
        <v/>
      </c>
      <c r="G107" s="9" t="str">
        <f t="shared" si="25"/>
        <v/>
      </c>
      <c r="H107" s="62" t="str">
        <f>IF(AND(B107="",D107="",F107="",G107=""),"",IF($M$3='Data Entry'!$BJ$1,VLOOKUP(F107,Mark,6,0),IF($M$3='Data Entry'!$BJ$3,VLOOKUP(F107,Mark,11,0),IF($M$3='Data Entry'!$BJ$4,VLOOKUP(F107,Mark,16,0),""))))</f>
        <v/>
      </c>
      <c r="I107" s="62" t="str">
        <f>IF(AND(B107="",D107="",F107="",G107=""),"",IF($M$3='Data Entry'!$BJ$1,VLOOKUP(F107,Mark,7,0),IF($M$3='Data Entry'!$BJ$3,VLOOKUP(F107,Mark,12,0),IF($M$3='Data Entry'!$BJ$4,VLOOKUP(F107,Mark,17,0),""))))</f>
        <v/>
      </c>
      <c r="J107" s="62" t="str">
        <f>IF(AND(B107="",D107="",F107="",G107=""),"",IF($M$3='Data Entry'!$BJ$1,VLOOKUP(F107,Mark,8,0),IF($M$3='Data Entry'!$BJ$3,VLOOKUP(F107,Mark,13,0),IF($M$3='Data Entry'!$BJ$4,VLOOKUP(F107,Mark,18,0),""))))</f>
        <v/>
      </c>
      <c r="K107" s="34" t="str">
        <f>IF(AND(B107="",D107="",F107="",G107=""),"",IF($M$3='Data Entry'!$BJ$1,VLOOKUP(F107,Mark,9,0),IF($M$3='Data Entry'!$BJ$3,VLOOKUP(F107,Mark,14,0),IF($M$3='Data Entry'!$BJ$4,VLOOKUP(F107,Mark,19,0),""))))</f>
        <v/>
      </c>
      <c r="L107" s="35" t="str">
        <f>IF(AND(B107="",D107="",F107="",G107=""),"",IF($M$3='Data Entry'!$BJ$1,VLOOKUP(F107,Mark,10,0),IF($M$3='Data Entry'!$BJ$3,VLOOKUP(F107,Mark,15,0),IF($M$3='Data Entry'!$BJ$4,VLOOKUP(F107,Mark,20,0),""))))</f>
        <v/>
      </c>
      <c r="M107" s="36" t="str">
        <f t="shared" si="19"/>
        <v/>
      </c>
      <c r="N107" s="63" t="str">
        <f>IFERROR(IF(OR(M107="",$M$3="",D107=""),"",ROUNDUP(M107*$N$6%,0)),"")</f>
        <v/>
      </c>
      <c r="O107" s="63" t="str">
        <f>IFERROR(IF(AND($M$3=""),"",IF(AND(M107=""),"",IF(AND(F107=""),"",IF(AND(VLOOKUP(F107,Mark,5,0)=""),"",IF(AND(VLOOKUP(F107,Mark,5,0)&gt;85),5,IF(AND(VLOOKUP(F107,Mark,5,0)&gt;75),4,IF(AND(VLOOKUP(F107,Mark,5,0)&gt;=65),3,0))))))),"")</f>
        <v/>
      </c>
      <c r="P107" s="71" t="str">
        <f>IFERROR(IF(F107="","",IF(M107="","",IF(N107="","",SUM(N107:O107)))),"")</f>
        <v/>
      </c>
      <c r="Q107" s="10"/>
    </row>
    <row r="108" spans="1:17" ht="21.95" customHeight="1">
      <c r="A108" s="7">
        <v>102</v>
      </c>
      <c r="B108" s="32" t="str">
        <f t="shared" si="20"/>
        <v/>
      </c>
      <c r="C108" s="42" t="str">
        <f t="shared" si="21"/>
        <v/>
      </c>
      <c r="D108" s="8" t="str">
        <f t="shared" si="22"/>
        <v/>
      </c>
      <c r="E108" s="8" t="str">
        <f t="shared" si="23"/>
        <v/>
      </c>
      <c r="F108" s="5" t="str">
        <f t="shared" si="24"/>
        <v/>
      </c>
      <c r="G108" s="9" t="str">
        <f t="shared" si="25"/>
        <v/>
      </c>
      <c r="H108" s="62" t="str">
        <f>IF(AND(B108="",D108="",F108="",G108=""),"",IF($M$3='Data Entry'!$BJ$1,VLOOKUP(F108,Mark,6,0),IF($M$3='Data Entry'!$BJ$3,VLOOKUP(F108,Mark,11,0),IF($M$3='Data Entry'!$BJ$4,VLOOKUP(F108,Mark,16,0),""))))</f>
        <v/>
      </c>
      <c r="I108" s="62" t="str">
        <f>IF(AND(B108="",D108="",F108="",G108=""),"",IF($M$3='Data Entry'!$BJ$1,VLOOKUP(F108,Mark,7,0),IF($M$3='Data Entry'!$BJ$3,VLOOKUP(F108,Mark,12,0),IF($M$3='Data Entry'!$BJ$4,VLOOKUP(F108,Mark,17,0),""))))</f>
        <v/>
      </c>
      <c r="J108" s="62" t="str">
        <f>IF(AND(B108="",D108="",F108="",G108=""),"",IF($M$3='Data Entry'!$BJ$1,VLOOKUP(F108,Mark,8,0),IF($M$3='Data Entry'!$BJ$3,VLOOKUP(F108,Mark,13,0),IF($M$3='Data Entry'!$BJ$4,VLOOKUP(F108,Mark,18,0),""))))</f>
        <v/>
      </c>
      <c r="K108" s="34" t="str">
        <f>IF(AND(B108="",D108="",F108="",G108=""),"",IF($M$3='Data Entry'!$BJ$1,VLOOKUP(F108,Mark,9,0),IF($M$3='Data Entry'!$BJ$3,VLOOKUP(F108,Mark,14,0),IF($M$3='Data Entry'!$BJ$4,VLOOKUP(F108,Mark,19,0),""))))</f>
        <v/>
      </c>
      <c r="L108" s="35" t="str">
        <f>IF(AND(B108="",D108="",F108="",G108=""),"",IF($M$3='Data Entry'!$BJ$1,VLOOKUP(F108,Mark,10,0),IF($M$3='Data Entry'!$BJ$3,VLOOKUP(F108,Mark,15,0),IF($M$3='Data Entry'!$BJ$4,VLOOKUP(F108,Mark,20,0),""))))</f>
        <v/>
      </c>
      <c r="M108" s="36" t="str">
        <f t="shared" si="19"/>
        <v/>
      </c>
      <c r="N108" s="63" t="str">
        <f>IFERROR(IF(OR(M108="",$M$3="",D108=""),"",ROUNDUP(M108*$N$6%,0)),"")</f>
        <v/>
      </c>
      <c r="O108" s="63" t="str">
        <f>IFERROR(IF(AND($M$3=""),"",IF(AND(M108=""),"",IF(AND(F108=""),"",IF(AND(VLOOKUP(F108,Mark,5,0)=""),"",IF(AND(VLOOKUP(F108,Mark,5,0)&gt;85),5,IF(AND(VLOOKUP(F108,Mark,5,0)&gt;75),4,IF(AND(VLOOKUP(F108,Mark,5,0)&gt;=65),3,0))))))),"")</f>
        <v/>
      </c>
      <c r="P108" s="71" t="str">
        <f>IFERROR(IF(F108="","",IF(M108="","",IF(N108="","",SUM(N108:O108)))),"")</f>
        <v/>
      </c>
      <c r="Q108" s="10"/>
    </row>
    <row r="109" spans="1:17" ht="21.95" customHeight="1">
      <c r="A109" s="7">
        <v>103</v>
      </c>
      <c r="B109" s="32" t="str">
        <f t="shared" si="20"/>
        <v/>
      </c>
      <c r="C109" s="42" t="str">
        <f t="shared" si="21"/>
        <v/>
      </c>
      <c r="D109" s="8" t="str">
        <f t="shared" si="22"/>
        <v/>
      </c>
      <c r="E109" s="8" t="str">
        <f t="shared" si="23"/>
        <v/>
      </c>
      <c r="F109" s="5" t="str">
        <f t="shared" si="24"/>
        <v/>
      </c>
      <c r="G109" s="9" t="str">
        <f t="shared" si="25"/>
        <v/>
      </c>
      <c r="H109" s="62" t="str">
        <f>IF(AND(B109="",D109="",F109="",G109=""),"",IF($M$3='Data Entry'!$BJ$1,VLOOKUP(F109,Mark,6,0),IF($M$3='Data Entry'!$BJ$3,VLOOKUP(F109,Mark,11,0),IF($M$3='Data Entry'!$BJ$4,VLOOKUP(F109,Mark,16,0),""))))</f>
        <v/>
      </c>
      <c r="I109" s="62" t="str">
        <f>IF(AND(B109="",D109="",F109="",G109=""),"",IF($M$3='Data Entry'!$BJ$1,VLOOKUP(F109,Mark,7,0),IF($M$3='Data Entry'!$BJ$3,VLOOKUP(F109,Mark,12,0),IF($M$3='Data Entry'!$BJ$4,VLOOKUP(F109,Mark,17,0),""))))</f>
        <v/>
      </c>
      <c r="J109" s="62" t="str">
        <f>IF(AND(B109="",D109="",F109="",G109=""),"",IF($M$3='Data Entry'!$BJ$1,VLOOKUP(F109,Mark,8,0),IF($M$3='Data Entry'!$BJ$3,VLOOKUP(F109,Mark,13,0),IF($M$3='Data Entry'!$BJ$4,VLOOKUP(F109,Mark,18,0),""))))</f>
        <v/>
      </c>
      <c r="K109" s="34" t="str">
        <f>IF(AND(B109="",D109="",F109="",G109=""),"",IF($M$3='Data Entry'!$BJ$1,VLOOKUP(F109,Mark,9,0),IF($M$3='Data Entry'!$BJ$3,VLOOKUP(F109,Mark,14,0),IF($M$3='Data Entry'!$BJ$4,VLOOKUP(F109,Mark,19,0),""))))</f>
        <v/>
      </c>
      <c r="L109" s="35" t="str">
        <f>IF(AND(B109="",D109="",F109="",G109=""),"",IF($M$3='Data Entry'!$BJ$1,VLOOKUP(F109,Mark,10,0),IF($M$3='Data Entry'!$BJ$3,VLOOKUP(F109,Mark,15,0),IF($M$3='Data Entry'!$BJ$4,VLOOKUP(F109,Mark,20,0),""))))</f>
        <v/>
      </c>
      <c r="M109" s="36" t="str">
        <f t="shared" si="19"/>
        <v/>
      </c>
      <c r="N109" s="63" t="str">
        <f>IFERROR(IF(OR(M109="",$M$3="",D109=""),"",ROUNDUP(M109*$N$6%,0)),"")</f>
        <v/>
      </c>
      <c r="O109" s="63" t="str">
        <f>IFERROR(IF(AND($M$3=""),"",IF(AND(M109=""),"",IF(AND(F109=""),"",IF(AND(VLOOKUP(F109,Mark,5,0)=""),"",IF(AND(VLOOKUP(F109,Mark,5,0)&gt;85),5,IF(AND(VLOOKUP(F109,Mark,5,0)&gt;75),4,IF(AND(VLOOKUP(F109,Mark,5,0)&gt;=65),3,0))))))),"")</f>
        <v/>
      </c>
      <c r="P109" s="71" t="str">
        <f>IFERROR(IF(F109="","",IF(M109="","",IF(N109="","",SUM(N109:O109)))),"")</f>
        <v/>
      </c>
      <c r="Q109" s="10"/>
    </row>
    <row r="110" spans="1:17" ht="21.95" customHeight="1">
      <c r="A110" s="7">
        <v>104</v>
      </c>
      <c r="B110" s="32" t="str">
        <f t="shared" si="20"/>
        <v/>
      </c>
      <c r="C110" s="42" t="str">
        <f t="shared" si="21"/>
        <v/>
      </c>
      <c r="D110" s="8" t="str">
        <f t="shared" si="22"/>
        <v/>
      </c>
      <c r="E110" s="8" t="str">
        <f t="shared" si="23"/>
        <v/>
      </c>
      <c r="F110" s="5" t="str">
        <f t="shared" si="24"/>
        <v/>
      </c>
      <c r="G110" s="9" t="str">
        <f t="shared" si="25"/>
        <v/>
      </c>
      <c r="H110" s="62" t="str">
        <f>IF(AND(B110="",D110="",F110="",G110=""),"",IF($M$3='Data Entry'!$BJ$1,VLOOKUP(F110,Mark,6,0),IF($M$3='Data Entry'!$BJ$3,VLOOKUP(F110,Mark,11,0),IF($M$3='Data Entry'!$BJ$4,VLOOKUP(F110,Mark,16,0),""))))</f>
        <v/>
      </c>
      <c r="I110" s="62" t="str">
        <f>IF(AND(B110="",D110="",F110="",G110=""),"",IF($M$3='Data Entry'!$BJ$1,VLOOKUP(F110,Mark,7,0),IF($M$3='Data Entry'!$BJ$3,VLOOKUP(F110,Mark,12,0),IF($M$3='Data Entry'!$BJ$4,VLOOKUP(F110,Mark,17,0),""))))</f>
        <v/>
      </c>
      <c r="J110" s="62" t="str">
        <f>IF(AND(B110="",D110="",F110="",G110=""),"",IF($M$3='Data Entry'!$BJ$1,VLOOKUP(F110,Mark,8,0),IF($M$3='Data Entry'!$BJ$3,VLOOKUP(F110,Mark,13,0),IF($M$3='Data Entry'!$BJ$4,VLOOKUP(F110,Mark,18,0),""))))</f>
        <v/>
      </c>
      <c r="K110" s="34" t="str">
        <f>IF(AND(B110="",D110="",F110="",G110=""),"",IF($M$3='Data Entry'!$BJ$1,VLOOKUP(F110,Mark,9,0),IF($M$3='Data Entry'!$BJ$3,VLOOKUP(F110,Mark,14,0),IF($M$3='Data Entry'!$BJ$4,VLOOKUP(F110,Mark,19,0),""))))</f>
        <v/>
      </c>
      <c r="L110" s="35" t="str">
        <f>IF(AND(B110="",D110="",F110="",G110=""),"",IF($M$3='Data Entry'!$BJ$1,VLOOKUP(F110,Mark,10,0),IF($M$3='Data Entry'!$BJ$3,VLOOKUP(F110,Mark,15,0),IF($M$3='Data Entry'!$BJ$4,VLOOKUP(F110,Mark,20,0),""))))</f>
        <v/>
      </c>
      <c r="M110" s="36" t="str">
        <f t="shared" si="19"/>
        <v/>
      </c>
      <c r="N110" s="63" t="str">
        <f>IFERROR(IF(OR(M110="",$M$3="",D110=""),"",ROUNDUP(M110*$N$6%,0)),"")</f>
        <v/>
      </c>
      <c r="O110" s="63" t="str">
        <f>IFERROR(IF(AND($M$3=""),"",IF(AND(M110=""),"",IF(AND(F110=""),"",IF(AND(VLOOKUP(F110,Mark,5,0)=""),"",IF(AND(VLOOKUP(F110,Mark,5,0)&gt;85),5,IF(AND(VLOOKUP(F110,Mark,5,0)&gt;75),4,IF(AND(VLOOKUP(F110,Mark,5,0)&gt;=65),3,0))))))),"")</f>
        <v/>
      </c>
      <c r="P110" s="71" t="str">
        <f>IFERROR(IF(F110="","",IF(M110="","",IF(N110="","",SUM(N110:O110)))),"")</f>
        <v/>
      </c>
      <c r="Q110" s="10"/>
    </row>
    <row r="111" spans="1:17" ht="21.95" customHeight="1">
      <c r="A111" s="7">
        <v>105</v>
      </c>
      <c r="B111" s="32" t="str">
        <f t="shared" si="20"/>
        <v/>
      </c>
      <c r="C111" s="42" t="str">
        <f t="shared" si="21"/>
        <v/>
      </c>
      <c r="D111" s="8" t="str">
        <f t="shared" si="22"/>
        <v/>
      </c>
      <c r="E111" s="8" t="str">
        <f t="shared" si="23"/>
        <v/>
      </c>
      <c r="F111" s="5" t="str">
        <f t="shared" si="24"/>
        <v/>
      </c>
      <c r="G111" s="9" t="str">
        <f t="shared" si="25"/>
        <v/>
      </c>
      <c r="H111" s="62" t="str">
        <f>IF(AND(B111="",D111="",F111="",G111=""),"",IF($M$3='Data Entry'!$BJ$1,VLOOKUP(F111,Mark,6,0),IF($M$3='Data Entry'!$BJ$3,VLOOKUP(F111,Mark,11,0),IF($M$3='Data Entry'!$BJ$4,VLOOKUP(F111,Mark,16,0),""))))</f>
        <v/>
      </c>
      <c r="I111" s="62" t="str">
        <f>IF(AND(B111="",D111="",F111="",G111=""),"",IF($M$3='Data Entry'!$BJ$1,VLOOKUP(F111,Mark,7,0),IF($M$3='Data Entry'!$BJ$3,VLOOKUP(F111,Mark,12,0),IF($M$3='Data Entry'!$BJ$4,VLOOKUP(F111,Mark,17,0),""))))</f>
        <v/>
      </c>
      <c r="J111" s="62" t="str">
        <f>IF(AND(B111="",D111="",F111="",G111=""),"",IF($M$3='Data Entry'!$BJ$1,VLOOKUP(F111,Mark,8,0),IF($M$3='Data Entry'!$BJ$3,VLOOKUP(F111,Mark,13,0),IF($M$3='Data Entry'!$BJ$4,VLOOKUP(F111,Mark,18,0),""))))</f>
        <v/>
      </c>
      <c r="K111" s="34" t="str">
        <f>IF(AND(B111="",D111="",F111="",G111=""),"",IF($M$3='Data Entry'!$BJ$1,VLOOKUP(F111,Mark,9,0),IF($M$3='Data Entry'!$BJ$3,VLOOKUP(F111,Mark,14,0),IF($M$3='Data Entry'!$BJ$4,VLOOKUP(F111,Mark,19,0),""))))</f>
        <v/>
      </c>
      <c r="L111" s="35" t="str">
        <f>IF(AND(B111="",D111="",F111="",G111=""),"",IF($M$3='Data Entry'!$BJ$1,VLOOKUP(F111,Mark,10,0),IF($M$3='Data Entry'!$BJ$3,VLOOKUP(F111,Mark,15,0),IF($M$3='Data Entry'!$BJ$4,VLOOKUP(F111,Mark,20,0),""))))</f>
        <v/>
      </c>
      <c r="M111" s="36" t="str">
        <f t="shared" si="19"/>
        <v/>
      </c>
      <c r="N111" s="63" t="str">
        <f>IFERROR(IF(OR(M111="",$M$3="",D111=""),"",ROUNDUP(M111*$N$6%,0)),"")</f>
        <v/>
      </c>
      <c r="O111" s="63" t="str">
        <f>IFERROR(IF(AND($M$3=""),"",IF(AND(M111=""),"",IF(AND(F111=""),"",IF(AND(VLOOKUP(F111,Mark,5,0)=""),"",IF(AND(VLOOKUP(F111,Mark,5,0)&gt;85),5,IF(AND(VLOOKUP(F111,Mark,5,0)&gt;75),4,IF(AND(VLOOKUP(F111,Mark,5,0)&gt;=65),3,0))))))),"")</f>
        <v/>
      </c>
      <c r="P111" s="71" t="str">
        <f>IFERROR(IF(F111="","",IF(M111="","",IF(N111="","",SUM(N111:O111)))),"")</f>
        <v/>
      </c>
      <c r="Q111" s="10"/>
    </row>
    <row r="112" spans="1:17" ht="21.95" customHeight="1">
      <c r="A112" s="7">
        <v>106</v>
      </c>
      <c r="B112" s="32" t="str">
        <f t="shared" si="20"/>
        <v/>
      </c>
      <c r="C112" s="42" t="str">
        <f t="shared" si="21"/>
        <v/>
      </c>
      <c r="D112" s="8" t="str">
        <f t="shared" si="22"/>
        <v/>
      </c>
      <c r="E112" s="8" t="str">
        <f t="shared" si="23"/>
        <v/>
      </c>
      <c r="F112" s="5" t="str">
        <f t="shared" si="24"/>
        <v/>
      </c>
      <c r="G112" s="9" t="str">
        <f t="shared" si="25"/>
        <v/>
      </c>
      <c r="H112" s="62" t="str">
        <f>IF(AND(B112="",D112="",F112="",G112=""),"",IF($M$3='Data Entry'!$BJ$1,VLOOKUP(F112,Mark,6,0),IF($M$3='Data Entry'!$BJ$3,VLOOKUP(F112,Mark,11,0),IF($M$3='Data Entry'!$BJ$4,VLOOKUP(F112,Mark,16,0),""))))</f>
        <v/>
      </c>
      <c r="I112" s="62" t="str">
        <f>IF(AND(B112="",D112="",F112="",G112=""),"",IF($M$3='Data Entry'!$BJ$1,VLOOKUP(F112,Mark,7,0),IF($M$3='Data Entry'!$BJ$3,VLOOKUP(F112,Mark,12,0),IF($M$3='Data Entry'!$BJ$4,VLOOKUP(F112,Mark,17,0),""))))</f>
        <v/>
      </c>
      <c r="J112" s="62" t="str">
        <f>IF(AND(B112="",D112="",F112="",G112=""),"",IF($M$3='Data Entry'!$BJ$1,VLOOKUP(F112,Mark,8,0),IF($M$3='Data Entry'!$BJ$3,VLOOKUP(F112,Mark,13,0),IF($M$3='Data Entry'!$BJ$4,VLOOKUP(F112,Mark,18,0),""))))</f>
        <v/>
      </c>
      <c r="K112" s="34" t="str">
        <f>IF(AND(B112="",D112="",F112="",G112=""),"",IF($M$3='Data Entry'!$BJ$1,VLOOKUP(F112,Mark,9,0),IF($M$3='Data Entry'!$BJ$3,VLOOKUP(F112,Mark,14,0),IF($M$3='Data Entry'!$BJ$4,VLOOKUP(F112,Mark,19,0),""))))</f>
        <v/>
      </c>
      <c r="L112" s="35" t="str">
        <f>IF(AND(B112="",D112="",F112="",G112=""),"",IF($M$3='Data Entry'!$BJ$1,VLOOKUP(F112,Mark,10,0),IF($M$3='Data Entry'!$BJ$3,VLOOKUP(F112,Mark,15,0),IF($M$3='Data Entry'!$BJ$4,VLOOKUP(F112,Mark,20,0),""))))</f>
        <v/>
      </c>
      <c r="M112" s="36" t="str">
        <f t="shared" si="19"/>
        <v/>
      </c>
      <c r="N112" s="63" t="str">
        <f>IFERROR(IF(OR(M112="",$M$3="",D112=""),"",ROUNDUP(M112*$N$6%,0)),"")</f>
        <v/>
      </c>
      <c r="O112" s="63" t="str">
        <f>IFERROR(IF(AND($M$3=""),"",IF(AND(M112=""),"",IF(AND(F112=""),"",IF(AND(VLOOKUP(F112,Mark,5,0)=""),"",IF(AND(VLOOKUP(F112,Mark,5,0)&gt;85),5,IF(AND(VLOOKUP(F112,Mark,5,0)&gt;75),4,IF(AND(VLOOKUP(F112,Mark,5,0)&gt;=65),3,0))))))),"")</f>
        <v/>
      </c>
      <c r="P112" s="71" t="str">
        <f>IFERROR(IF(F112="","",IF(M112="","",IF(N112="","",SUM(N112:O112)))),"")</f>
        <v/>
      </c>
      <c r="Q112" s="10"/>
    </row>
    <row r="113" spans="1:17" ht="21.95" customHeight="1">
      <c r="A113" s="7">
        <v>107</v>
      </c>
      <c r="B113" s="32" t="str">
        <f t="shared" si="20"/>
        <v/>
      </c>
      <c r="C113" s="42" t="str">
        <f t="shared" si="21"/>
        <v/>
      </c>
      <c r="D113" s="8" t="str">
        <f t="shared" si="22"/>
        <v/>
      </c>
      <c r="E113" s="8" t="str">
        <f t="shared" si="23"/>
        <v/>
      </c>
      <c r="F113" s="5" t="str">
        <f t="shared" si="24"/>
        <v/>
      </c>
      <c r="G113" s="9" t="str">
        <f t="shared" si="25"/>
        <v/>
      </c>
      <c r="H113" s="62" t="str">
        <f>IF(AND(B113="",D113="",F113="",G113=""),"",IF($M$3='Data Entry'!$BJ$1,VLOOKUP(F113,Mark,6,0),IF($M$3='Data Entry'!$BJ$3,VLOOKUP(F113,Mark,11,0),IF($M$3='Data Entry'!$BJ$4,VLOOKUP(F113,Mark,16,0),""))))</f>
        <v/>
      </c>
      <c r="I113" s="62" t="str">
        <f>IF(AND(B113="",D113="",F113="",G113=""),"",IF($M$3='Data Entry'!$BJ$1,VLOOKUP(F113,Mark,7,0),IF($M$3='Data Entry'!$BJ$3,VLOOKUP(F113,Mark,12,0),IF($M$3='Data Entry'!$BJ$4,VLOOKUP(F113,Mark,17,0),""))))</f>
        <v/>
      </c>
      <c r="J113" s="62" t="str">
        <f>IF(AND(B113="",D113="",F113="",G113=""),"",IF($M$3='Data Entry'!$BJ$1,VLOOKUP(F113,Mark,8,0),IF($M$3='Data Entry'!$BJ$3,VLOOKUP(F113,Mark,13,0),IF($M$3='Data Entry'!$BJ$4,VLOOKUP(F113,Mark,18,0),""))))</f>
        <v/>
      </c>
      <c r="K113" s="34" t="str">
        <f>IF(AND(B113="",D113="",F113="",G113=""),"",IF($M$3='Data Entry'!$BJ$1,VLOOKUP(F113,Mark,9,0),IF($M$3='Data Entry'!$BJ$3,VLOOKUP(F113,Mark,14,0),IF($M$3='Data Entry'!$BJ$4,VLOOKUP(F113,Mark,19,0),""))))</f>
        <v/>
      </c>
      <c r="L113" s="35" t="str">
        <f>IF(AND(B113="",D113="",F113="",G113=""),"",IF($M$3='Data Entry'!$BJ$1,VLOOKUP(F113,Mark,10,0),IF($M$3='Data Entry'!$BJ$3,VLOOKUP(F113,Mark,15,0),IF($M$3='Data Entry'!$BJ$4,VLOOKUP(F113,Mark,20,0),""))))</f>
        <v/>
      </c>
      <c r="M113" s="36" t="str">
        <f t="shared" si="19"/>
        <v/>
      </c>
      <c r="N113" s="63" t="str">
        <f>IFERROR(IF(OR(M113="",$M$3="",D113=""),"",ROUNDUP(M113*$N$6%,0)),"")</f>
        <v/>
      </c>
      <c r="O113" s="63" t="str">
        <f>IFERROR(IF(AND($M$3=""),"",IF(AND(M113=""),"",IF(AND(F113=""),"",IF(AND(VLOOKUP(F113,Mark,5,0)=""),"",IF(AND(VLOOKUP(F113,Mark,5,0)&gt;85),5,IF(AND(VLOOKUP(F113,Mark,5,0)&gt;75),4,IF(AND(VLOOKUP(F113,Mark,5,0)&gt;=65),3,0))))))),"")</f>
        <v/>
      </c>
      <c r="P113" s="71" t="str">
        <f>IFERROR(IF(F113="","",IF(M113="","",IF(N113="","",SUM(N113:O113)))),"")</f>
        <v/>
      </c>
      <c r="Q113" s="10"/>
    </row>
    <row r="114" spans="1:17" ht="21.95" customHeight="1">
      <c r="A114" s="7">
        <v>108</v>
      </c>
      <c r="B114" s="32" t="str">
        <f t="shared" si="20"/>
        <v/>
      </c>
      <c r="C114" s="42" t="str">
        <f t="shared" si="21"/>
        <v/>
      </c>
      <c r="D114" s="8" t="str">
        <f t="shared" si="22"/>
        <v/>
      </c>
      <c r="E114" s="8" t="str">
        <f t="shared" si="23"/>
        <v/>
      </c>
      <c r="F114" s="5" t="str">
        <f t="shared" si="24"/>
        <v/>
      </c>
      <c r="G114" s="9" t="str">
        <f t="shared" si="25"/>
        <v/>
      </c>
      <c r="H114" s="62" t="str">
        <f>IF(AND(B114="",D114="",F114="",G114=""),"",IF($M$3='Data Entry'!$BJ$1,VLOOKUP(F114,Mark,6,0),IF($M$3='Data Entry'!$BJ$3,VLOOKUP(F114,Mark,11,0),IF($M$3='Data Entry'!$BJ$4,VLOOKUP(F114,Mark,16,0),""))))</f>
        <v/>
      </c>
      <c r="I114" s="62" t="str">
        <f>IF(AND(B114="",D114="",F114="",G114=""),"",IF($M$3='Data Entry'!$BJ$1,VLOOKUP(F114,Mark,7,0),IF($M$3='Data Entry'!$BJ$3,VLOOKUP(F114,Mark,12,0),IF($M$3='Data Entry'!$BJ$4,VLOOKUP(F114,Mark,17,0),""))))</f>
        <v/>
      </c>
      <c r="J114" s="62" t="str">
        <f>IF(AND(B114="",D114="",F114="",G114=""),"",IF($M$3='Data Entry'!$BJ$1,VLOOKUP(F114,Mark,8,0),IF($M$3='Data Entry'!$BJ$3,VLOOKUP(F114,Mark,13,0),IF($M$3='Data Entry'!$BJ$4,VLOOKUP(F114,Mark,18,0),""))))</f>
        <v/>
      </c>
      <c r="K114" s="34" t="str">
        <f>IF(AND(B114="",D114="",F114="",G114=""),"",IF($M$3='Data Entry'!$BJ$1,VLOOKUP(F114,Mark,9,0),IF($M$3='Data Entry'!$BJ$3,VLOOKUP(F114,Mark,14,0),IF($M$3='Data Entry'!$BJ$4,VLOOKUP(F114,Mark,19,0),""))))</f>
        <v/>
      </c>
      <c r="L114" s="35" t="str">
        <f>IF(AND(B114="",D114="",F114="",G114=""),"",IF($M$3='Data Entry'!$BJ$1,VLOOKUP(F114,Mark,10,0),IF($M$3='Data Entry'!$BJ$3,VLOOKUP(F114,Mark,15,0),IF($M$3='Data Entry'!$BJ$4,VLOOKUP(F114,Mark,20,0),""))))</f>
        <v/>
      </c>
      <c r="M114" s="36" t="str">
        <f t="shared" si="19"/>
        <v/>
      </c>
      <c r="N114" s="63" t="str">
        <f>IFERROR(IF(OR(M114="",$M$3="",D114=""),"",ROUNDUP(M114*$N$6%,0)),"")</f>
        <v/>
      </c>
      <c r="O114" s="63" t="str">
        <f>IFERROR(IF(AND($M$3=""),"",IF(AND(M114=""),"",IF(AND(F114=""),"",IF(AND(VLOOKUP(F114,Mark,5,0)=""),"",IF(AND(VLOOKUP(F114,Mark,5,0)&gt;85),5,IF(AND(VLOOKUP(F114,Mark,5,0)&gt;75),4,IF(AND(VLOOKUP(F114,Mark,5,0)&gt;=65),3,0))))))),"")</f>
        <v/>
      </c>
      <c r="P114" s="71" t="str">
        <f>IFERROR(IF(F114="","",IF(M114="","",IF(N114="","",SUM(N114:O114)))),"")</f>
        <v/>
      </c>
      <c r="Q114" s="10"/>
    </row>
    <row r="115" spans="1:17" ht="21.95" customHeight="1">
      <c r="A115" s="7">
        <v>109</v>
      </c>
      <c r="B115" s="32" t="str">
        <f t="shared" si="20"/>
        <v/>
      </c>
      <c r="C115" s="42" t="str">
        <f t="shared" si="21"/>
        <v/>
      </c>
      <c r="D115" s="8" t="str">
        <f t="shared" si="22"/>
        <v/>
      </c>
      <c r="E115" s="8" t="str">
        <f t="shared" si="23"/>
        <v/>
      </c>
      <c r="F115" s="5" t="str">
        <f t="shared" si="24"/>
        <v/>
      </c>
      <c r="G115" s="9" t="str">
        <f t="shared" si="25"/>
        <v/>
      </c>
      <c r="H115" s="62" t="str">
        <f>IF(AND(B115="",D115="",F115="",G115=""),"",IF($M$3='Data Entry'!$BJ$1,VLOOKUP(F115,Mark,6,0),IF($M$3='Data Entry'!$BJ$3,VLOOKUP(F115,Mark,11,0),IF($M$3='Data Entry'!$BJ$4,VLOOKUP(F115,Mark,16,0),""))))</f>
        <v/>
      </c>
      <c r="I115" s="62" t="str">
        <f>IF(AND(B115="",D115="",F115="",G115=""),"",IF($M$3='Data Entry'!$BJ$1,VLOOKUP(F115,Mark,7,0),IF($M$3='Data Entry'!$BJ$3,VLOOKUP(F115,Mark,12,0),IF($M$3='Data Entry'!$BJ$4,VLOOKUP(F115,Mark,17,0),""))))</f>
        <v/>
      </c>
      <c r="J115" s="62" t="str">
        <f>IF(AND(B115="",D115="",F115="",G115=""),"",IF($M$3='Data Entry'!$BJ$1,VLOOKUP(F115,Mark,8,0),IF($M$3='Data Entry'!$BJ$3,VLOOKUP(F115,Mark,13,0),IF($M$3='Data Entry'!$BJ$4,VLOOKUP(F115,Mark,18,0),""))))</f>
        <v/>
      </c>
      <c r="K115" s="34" t="str">
        <f>IF(AND(B115="",D115="",F115="",G115=""),"",IF($M$3='Data Entry'!$BJ$1,VLOOKUP(F115,Mark,9,0),IF($M$3='Data Entry'!$BJ$3,VLOOKUP(F115,Mark,14,0),IF($M$3='Data Entry'!$BJ$4,VLOOKUP(F115,Mark,19,0),""))))</f>
        <v/>
      </c>
      <c r="L115" s="35" t="str">
        <f>IF(AND(B115="",D115="",F115="",G115=""),"",IF($M$3='Data Entry'!$BJ$1,VLOOKUP(F115,Mark,10,0),IF($M$3='Data Entry'!$BJ$3,VLOOKUP(F115,Mark,15,0),IF($M$3='Data Entry'!$BJ$4,VLOOKUP(F115,Mark,20,0),""))))</f>
        <v/>
      </c>
      <c r="M115" s="36" t="str">
        <f t="shared" si="19"/>
        <v/>
      </c>
      <c r="N115" s="63" t="str">
        <f>IFERROR(IF(OR(M115="",$M$3="",D115=""),"",ROUNDUP(M115*$N$6%,0)),"")</f>
        <v/>
      </c>
      <c r="O115" s="63" t="str">
        <f>IFERROR(IF(AND($M$3=""),"",IF(AND(M115=""),"",IF(AND(F115=""),"",IF(AND(VLOOKUP(F115,Mark,5,0)=""),"",IF(AND(VLOOKUP(F115,Mark,5,0)&gt;85),5,IF(AND(VLOOKUP(F115,Mark,5,0)&gt;75),4,IF(AND(VLOOKUP(F115,Mark,5,0)&gt;=65),3,0))))))),"")</f>
        <v/>
      </c>
      <c r="P115" s="71" t="str">
        <f>IFERROR(IF(F115="","",IF(M115="","",IF(N115="","",SUM(N115:O115)))),"")</f>
        <v/>
      </c>
      <c r="Q115" s="10"/>
    </row>
    <row r="116" spans="1:17" ht="21.95" customHeight="1">
      <c r="A116" s="7">
        <v>110</v>
      </c>
      <c r="B116" s="32" t="str">
        <f t="shared" si="20"/>
        <v/>
      </c>
      <c r="C116" s="42" t="str">
        <f t="shared" si="21"/>
        <v/>
      </c>
      <c r="D116" s="8" t="str">
        <f t="shared" si="22"/>
        <v/>
      </c>
      <c r="E116" s="8" t="str">
        <f t="shared" si="23"/>
        <v/>
      </c>
      <c r="F116" s="5" t="str">
        <f t="shared" si="24"/>
        <v/>
      </c>
      <c r="G116" s="9" t="str">
        <f t="shared" si="25"/>
        <v/>
      </c>
      <c r="H116" s="62" t="str">
        <f>IF(AND(B116="",D116="",F116="",G116=""),"",IF($M$3='Data Entry'!$BJ$1,VLOOKUP(F116,Mark,6,0),IF($M$3='Data Entry'!$BJ$3,VLOOKUP(F116,Mark,11,0),IF($M$3='Data Entry'!$BJ$4,VLOOKUP(F116,Mark,16,0),""))))</f>
        <v/>
      </c>
      <c r="I116" s="62" t="str">
        <f>IF(AND(B116="",D116="",F116="",G116=""),"",IF($M$3='Data Entry'!$BJ$1,VLOOKUP(F116,Mark,7,0),IF($M$3='Data Entry'!$BJ$3,VLOOKUP(F116,Mark,12,0),IF($M$3='Data Entry'!$BJ$4,VLOOKUP(F116,Mark,17,0),""))))</f>
        <v/>
      </c>
      <c r="J116" s="62" t="str">
        <f>IF(AND(B116="",D116="",F116="",G116=""),"",IF($M$3='Data Entry'!$BJ$1,VLOOKUP(F116,Mark,8,0),IF($M$3='Data Entry'!$BJ$3,VLOOKUP(F116,Mark,13,0),IF($M$3='Data Entry'!$BJ$4,VLOOKUP(F116,Mark,18,0),""))))</f>
        <v/>
      </c>
      <c r="K116" s="34" t="str">
        <f>IF(AND(B116="",D116="",F116="",G116=""),"",IF($M$3='Data Entry'!$BJ$1,VLOOKUP(F116,Mark,9,0),IF($M$3='Data Entry'!$BJ$3,VLOOKUP(F116,Mark,14,0),IF($M$3='Data Entry'!$BJ$4,VLOOKUP(F116,Mark,19,0),""))))</f>
        <v/>
      </c>
      <c r="L116" s="35" t="str">
        <f>IF(AND(B116="",D116="",F116="",G116=""),"",IF($M$3='Data Entry'!$BJ$1,VLOOKUP(F116,Mark,10,0),IF($M$3='Data Entry'!$BJ$3,VLOOKUP(F116,Mark,15,0),IF($M$3='Data Entry'!$BJ$4,VLOOKUP(F116,Mark,20,0),""))))</f>
        <v/>
      </c>
      <c r="M116" s="36" t="str">
        <f t="shared" si="19"/>
        <v/>
      </c>
      <c r="N116" s="63" t="str">
        <f>IFERROR(IF(OR(M116="",$M$3="",D116=""),"",ROUNDUP(M116*$N$6%,0)),"")</f>
        <v/>
      </c>
      <c r="O116" s="63" t="str">
        <f>IFERROR(IF(AND($M$3=""),"",IF(AND(M116=""),"",IF(AND(F116=""),"",IF(AND(VLOOKUP(F116,Mark,5,0)=""),"",IF(AND(VLOOKUP(F116,Mark,5,0)&gt;85),5,IF(AND(VLOOKUP(F116,Mark,5,0)&gt;75),4,IF(AND(VLOOKUP(F116,Mark,5,0)&gt;=65),3,0))))))),"")</f>
        <v/>
      </c>
      <c r="P116" s="71" t="str">
        <f>IFERROR(IF(F116="","",IF(M116="","",IF(N116="","",SUM(N116:O116)))),"")</f>
        <v/>
      </c>
      <c r="Q116" s="10"/>
    </row>
    <row r="117" spans="1:17" ht="21.95" customHeight="1">
      <c r="A117" s="7">
        <v>111</v>
      </c>
      <c r="B117" s="32" t="str">
        <f t="shared" si="20"/>
        <v/>
      </c>
      <c r="C117" s="42" t="str">
        <f t="shared" si="21"/>
        <v/>
      </c>
      <c r="D117" s="8" t="str">
        <f t="shared" si="22"/>
        <v/>
      </c>
      <c r="E117" s="8" t="str">
        <f t="shared" si="23"/>
        <v/>
      </c>
      <c r="F117" s="5" t="str">
        <f t="shared" si="24"/>
        <v/>
      </c>
      <c r="G117" s="9" t="str">
        <f t="shared" si="25"/>
        <v/>
      </c>
      <c r="H117" s="62" t="str">
        <f>IF(AND(B117="",D117="",F117="",G117=""),"",IF($M$3='Data Entry'!$BJ$1,VLOOKUP(F117,Mark,6,0),IF($M$3='Data Entry'!$BJ$3,VLOOKUP(F117,Mark,11,0),IF($M$3='Data Entry'!$BJ$4,VLOOKUP(F117,Mark,16,0),""))))</f>
        <v/>
      </c>
      <c r="I117" s="62" t="str">
        <f>IF(AND(B117="",D117="",F117="",G117=""),"",IF($M$3='Data Entry'!$BJ$1,VLOOKUP(F117,Mark,7,0),IF($M$3='Data Entry'!$BJ$3,VLOOKUP(F117,Mark,12,0),IF($M$3='Data Entry'!$BJ$4,VLOOKUP(F117,Mark,17,0),""))))</f>
        <v/>
      </c>
      <c r="J117" s="62" t="str">
        <f>IF(AND(B117="",D117="",F117="",G117=""),"",IF($M$3='Data Entry'!$BJ$1,VLOOKUP(F117,Mark,8,0),IF($M$3='Data Entry'!$BJ$3,VLOOKUP(F117,Mark,13,0),IF($M$3='Data Entry'!$BJ$4,VLOOKUP(F117,Mark,18,0),""))))</f>
        <v/>
      </c>
      <c r="K117" s="34" t="str">
        <f>IF(AND(B117="",D117="",F117="",G117=""),"",IF($M$3='Data Entry'!$BJ$1,VLOOKUP(F117,Mark,9,0),IF($M$3='Data Entry'!$BJ$3,VLOOKUP(F117,Mark,14,0),IF($M$3='Data Entry'!$BJ$4,VLOOKUP(F117,Mark,19,0),""))))</f>
        <v/>
      </c>
      <c r="L117" s="35" t="str">
        <f>IF(AND(B117="",D117="",F117="",G117=""),"",IF($M$3='Data Entry'!$BJ$1,VLOOKUP(F117,Mark,10,0),IF($M$3='Data Entry'!$BJ$3,VLOOKUP(F117,Mark,15,0),IF($M$3='Data Entry'!$BJ$4,VLOOKUP(F117,Mark,20,0),""))))</f>
        <v/>
      </c>
      <c r="M117" s="36" t="str">
        <f t="shared" si="19"/>
        <v/>
      </c>
      <c r="N117" s="63" t="str">
        <f>IFERROR(IF(OR(M117="",$M$3="",D117=""),"",ROUNDUP(M117*$N$6%,0)),"")</f>
        <v/>
      </c>
      <c r="O117" s="63" t="str">
        <f>IFERROR(IF(AND($M$3=""),"",IF(AND(M117=""),"",IF(AND(F117=""),"",IF(AND(VLOOKUP(F117,Mark,5,0)=""),"",IF(AND(VLOOKUP(F117,Mark,5,0)&gt;85),5,IF(AND(VLOOKUP(F117,Mark,5,0)&gt;75),4,IF(AND(VLOOKUP(F117,Mark,5,0)&gt;=65),3,0))))))),"")</f>
        <v/>
      </c>
      <c r="P117" s="71" t="str">
        <f>IFERROR(IF(F117="","",IF(M117="","",IF(N117="","",SUM(N117:O117)))),"")</f>
        <v/>
      </c>
      <c r="Q117" s="10"/>
    </row>
    <row r="118" spans="1:17" ht="21.95" customHeight="1">
      <c r="A118" s="7">
        <v>112</v>
      </c>
      <c r="B118" s="32" t="str">
        <f t="shared" si="20"/>
        <v/>
      </c>
      <c r="C118" s="42" t="str">
        <f t="shared" si="21"/>
        <v/>
      </c>
      <c r="D118" s="8" t="str">
        <f t="shared" si="22"/>
        <v/>
      </c>
      <c r="E118" s="8" t="str">
        <f t="shared" si="23"/>
        <v/>
      </c>
      <c r="F118" s="5" t="str">
        <f t="shared" si="24"/>
        <v/>
      </c>
      <c r="G118" s="9" t="str">
        <f t="shared" si="25"/>
        <v/>
      </c>
      <c r="H118" s="62" t="str">
        <f>IF(AND(B118="",D118="",F118="",G118=""),"",IF($M$3='Data Entry'!$BJ$1,VLOOKUP(F118,Mark,6,0),IF($M$3='Data Entry'!$BJ$3,VLOOKUP(F118,Mark,11,0),IF($M$3='Data Entry'!$BJ$4,VLOOKUP(F118,Mark,16,0),""))))</f>
        <v/>
      </c>
      <c r="I118" s="62" t="str">
        <f>IF(AND(B118="",D118="",F118="",G118=""),"",IF($M$3='Data Entry'!$BJ$1,VLOOKUP(F118,Mark,7,0),IF($M$3='Data Entry'!$BJ$3,VLOOKUP(F118,Mark,12,0),IF($M$3='Data Entry'!$BJ$4,VLOOKUP(F118,Mark,17,0),""))))</f>
        <v/>
      </c>
      <c r="J118" s="62" t="str">
        <f>IF(AND(B118="",D118="",F118="",G118=""),"",IF($M$3='Data Entry'!$BJ$1,VLOOKUP(F118,Mark,8,0),IF($M$3='Data Entry'!$BJ$3,VLOOKUP(F118,Mark,13,0),IF($M$3='Data Entry'!$BJ$4,VLOOKUP(F118,Mark,18,0),""))))</f>
        <v/>
      </c>
      <c r="K118" s="34" t="str">
        <f>IF(AND(B118="",D118="",F118="",G118=""),"",IF($M$3='Data Entry'!$BJ$1,VLOOKUP(F118,Mark,9,0),IF($M$3='Data Entry'!$BJ$3,VLOOKUP(F118,Mark,14,0),IF($M$3='Data Entry'!$BJ$4,VLOOKUP(F118,Mark,19,0),""))))</f>
        <v/>
      </c>
      <c r="L118" s="35" t="str">
        <f>IF(AND(B118="",D118="",F118="",G118=""),"",IF($M$3='Data Entry'!$BJ$1,VLOOKUP(F118,Mark,10,0),IF($M$3='Data Entry'!$BJ$3,VLOOKUP(F118,Mark,15,0),IF($M$3='Data Entry'!$BJ$4,VLOOKUP(F118,Mark,20,0),""))))</f>
        <v/>
      </c>
      <c r="M118" s="36" t="str">
        <f t="shared" si="19"/>
        <v/>
      </c>
      <c r="N118" s="63" t="str">
        <f>IFERROR(IF(OR(M118="",$M$3="",D118=""),"",ROUNDUP(M118*$N$6%,0)),"")</f>
        <v/>
      </c>
      <c r="O118" s="63" t="str">
        <f>IFERROR(IF(AND($M$3=""),"",IF(AND(M118=""),"",IF(AND(F118=""),"",IF(AND(VLOOKUP(F118,Mark,5,0)=""),"",IF(AND(VLOOKUP(F118,Mark,5,0)&gt;85),5,IF(AND(VLOOKUP(F118,Mark,5,0)&gt;75),4,IF(AND(VLOOKUP(F118,Mark,5,0)&gt;=65),3,0))))))),"")</f>
        <v/>
      </c>
      <c r="P118" s="71" t="str">
        <f>IFERROR(IF(F118="","",IF(M118="","",IF(N118="","",SUM(N118:O118)))),"")</f>
        <v/>
      </c>
      <c r="Q118" s="10"/>
    </row>
    <row r="119" spans="1:17" ht="21.95" customHeight="1">
      <c r="A119" s="7">
        <v>113</v>
      </c>
      <c r="B119" s="32" t="str">
        <f t="shared" si="20"/>
        <v/>
      </c>
      <c r="C119" s="42" t="str">
        <f t="shared" si="21"/>
        <v/>
      </c>
      <c r="D119" s="8" t="str">
        <f t="shared" si="22"/>
        <v/>
      </c>
      <c r="E119" s="8" t="str">
        <f t="shared" si="23"/>
        <v/>
      </c>
      <c r="F119" s="5" t="str">
        <f t="shared" si="24"/>
        <v/>
      </c>
      <c r="G119" s="9" t="str">
        <f t="shared" si="25"/>
        <v/>
      </c>
      <c r="H119" s="62" t="str">
        <f>IF(AND(B119="",D119="",F119="",G119=""),"",IF($M$3='Data Entry'!$BJ$1,VLOOKUP(F119,Mark,6,0),IF($M$3='Data Entry'!$BJ$3,VLOOKUP(F119,Mark,11,0),IF($M$3='Data Entry'!$BJ$4,VLOOKUP(F119,Mark,16,0),""))))</f>
        <v/>
      </c>
      <c r="I119" s="62" t="str">
        <f>IF(AND(B119="",D119="",F119="",G119=""),"",IF($M$3='Data Entry'!$BJ$1,VLOOKUP(F119,Mark,7,0),IF($M$3='Data Entry'!$BJ$3,VLOOKUP(F119,Mark,12,0),IF($M$3='Data Entry'!$BJ$4,VLOOKUP(F119,Mark,17,0),""))))</f>
        <v/>
      </c>
      <c r="J119" s="62" t="str">
        <f>IF(AND(B119="",D119="",F119="",G119=""),"",IF($M$3='Data Entry'!$BJ$1,VLOOKUP(F119,Mark,8,0),IF($M$3='Data Entry'!$BJ$3,VLOOKUP(F119,Mark,13,0),IF($M$3='Data Entry'!$BJ$4,VLOOKUP(F119,Mark,18,0),""))))</f>
        <v/>
      </c>
      <c r="K119" s="34" t="str">
        <f>IF(AND(B119="",D119="",F119="",G119=""),"",IF($M$3='Data Entry'!$BJ$1,VLOOKUP(F119,Mark,9,0),IF($M$3='Data Entry'!$BJ$3,VLOOKUP(F119,Mark,14,0),IF($M$3='Data Entry'!$BJ$4,VLOOKUP(F119,Mark,19,0),""))))</f>
        <v/>
      </c>
      <c r="L119" s="35" t="str">
        <f>IF(AND(B119="",D119="",F119="",G119=""),"",IF($M$3='Data Entry'!$BJ$1,VLOOKUP(F119,Mark,10,0),IF($M$3='Data Entry'!$BJ$3,VLOOKUP(F119,Mark,15,0),IF($M$3='Data Entry'!$BJ$4,VLOOKUP(F119,Mark,20,0),""))))</f>
        <v/>
      </c>
      <c r="M119" s="36" t="str">
        <f t="shared" si="19"/>
        <v/>
      </c>
      <c r="N119" s="63" t="str">
        <f>IFERROR(IF(OR(M119="",$M$3="",D119=""),"",ROUNDUP(M119*$N$6%,0)),"")</f>
        <v/>
      </c>
      <c r="O119" s="63" t="str">
        <f>IFERROR(IF(AND($M$3=""),"",IF(AND(M119=""),"",IF(AND(F119=""),"",IF(AND(VLOOKUP(F119,Mark,5,0)=""),"",IF(AND(VLOOKUP(F119,Mark,5,0)&gt;85),5,IF(AND(VLOOKUP(F119,Mark,5,0)&gt;75),4,IF(AND(VLOOKUP(F119,Mark,5,0)&gt;=65),3,0))))))),"")</f>
        <v/>
      </c>
      <c r="P119" s="71" t="str">
        <f>IFERROR(IF(F119="","",IF(M119="","",IF(N119="","",SUM(N119:O119)))),"")</f>
        <v/>
      </c>
      <c r="Q119" s="10"/>
    </row>
    <row r="120" spans="1:17" ht="21.95" customHeight="1">
      <c r="A120" s="7">
        <v>114</v>
      </c>
      <c r="B120" s="32" t="str">
        <f t="shared" si="20"/>
        <v/>
      </c>
      <c r="C120" s="42" t="str">
        <f t="shared" si="21"/>
        <v/>
      </c>
      <c r="D120" s="8" t="str">
        <f t="shared" si="22"/>
        <v/>
      </c>
      <c r="E120" s="8" t="str">
        <f t="shared" si="23"/>
        <v/>
      </c>
      <c r="F120" s="5" t="str">
        <f t="shared" si="24"/>
        <v/>
      </c>
      <c r="G120" s="9" t="str">
        <f t="shared" si="25"/>
        <v/>
      </c>
      <c r="H120" s="62" t="str">
        <f>IF(AND(B120="",D120="",F120="",G120=""),"",IF($M$3='Data Entry'!$BJ$1,VLOOKUP(F120,Mark,6,0),IF($M$3='Data Entry'!$BJ$3,VLOOKUP(F120,Mark,11,0),IF($M$3='Data Entry'!$BJ$4,VLOOKUP(F120,Mark,16,0),""))))</f>
        <v/>
      </c>
      <c r="I120" s="62" t="str">
        <f>IF(AND(B120="",D120="",F120="",G120=""),"",IF($M$3='Data Entry'!$BJ$1,VLOOKUP(F120,Mark,7,0),IF($M$3='Data Entry'!$BJ$3,VLOOKUP(F120,Mark,12,0),IF($M$3='Data Entry'!$BJ$4,VLOOKUP(F120,Mark,17,0),""))))</f>
        <v/>
      </c>
      <c r="J120" s="62" t="str">
        <f>IF(AND(B120="",D120="",F120="",G120=""),"",IF($M$3='Data Entry'!$BJ$1,VLOOKUP(F120,Mark,8,0),IF($M$3='Data Entry'!$BJ$3,VLOOKUP(F120,Mark,13,0),IF($M$3='Data Entry'!$BJ$4,VLOOKUP(F120,Mark,18,0),""))))</f>
        <v/>
      </c>
      <c r="K120" s="34" t="str">
        <f>IF(AND(B120="",D120="",F120="",G120=""),"",IF($M$3='Data Entry'!$BJ$1,VLOOKUP(F120,Mark,9,0),IF($M$3='Data Entry'!$BJ$3,VLOOKUP(F120,Mark,14,0),IF($M$3='Data Entry'!$BJ$4,VLOOKUP(F120,Mark,19,0),""))))</f>
        <v/>
      </c>
      <c r="L120" s="35" t="str">
        <f>IF(AND(B120="",D120="",F120="",G120=""),"",IF($M$3='Data Entry'!$BJ$1,VLOOKUP(F120,Mark,10,0),IF($M$3='Data Entry'!$BJ$3,VLOOKUP(F120,Mark,15,0),IF($M$3='Data Entry'!$BJ$4,VLOOKUP(F120,Mark,20,0),""))))</f>
        <v/>
      </c>
      <c r="M120" s="36" t="str">
        <f t="shared" si="19"/>
        <v/>
      </c>
      <c r="N120" s="63" t="str">
        <f>IFERROR(IF(OR(M120="",$M$3="",D120=""),"",ROUNDUP(M120*$N$6%,0)),"")</f>
        <v/>
      </c>
      <c r="O120" s="63" t="str">
        <f>IFERROR(IF(AND($M$3=""),"",IF(AND(M120=""),"",IF(AND(F120=""),"",IF(AND(VLOOKUP(F120,Mark,5,0)=""),"",IF(AND(VLOOKUP(F120,Mark,5,0)&gt;85),5,IF(AND(VLOOKUP(F120,Mark,5,0)&gt;75),4,IF(AND(VLOOKUP(F120,Mark,5,0)&gt;=65),3,0))))))),"")</f>
        <v/>
      </c>
      <c r="P120" s="71" t="str">
        <f>IFERROR(IF(F120="","",IF(M120="","",IF(N120="","",SUM(N120:O120)))),"")</f>
        <v/>
      </c>
      <c r="Q120" s="10"/>
    </row>
    <row r="121" spans="1:17" ht="21.95" customHeight="1">
      <c r="A121" s="7">
        <v>115</v>
      </c>
      <c r="B121" s="32" t="str">
        <f t="shared" si="20"/>
        <v/>
      </c>
      <c r="C121" s="42" t="str">
        <f t="shared" si="21"/>
        <v/>
      </c>
      <c r="D121" s="8" t="str">
        <f t="shared" si="22"/>
        <v/>
      </c>
      <c r="E121" s="8" t="str">
        <f t="shared" si="23"/>
        <v/>
      </c>
      <c r="F121" s="5" t="str">
        <f t="shared" si="24"/>
        <v/>
      </c>
      <c r="G121" s="9" t="str">
        <f t="shared" si="25"/>
        <v/>
      </c>
      <c r="H121" s="62" t="str">
        <f>IF(AND(B121="",D121="",F121="",G121=""),"",IF($M$3='Data Entry'!$BJ$1,VLOOKUP(F121,Mark,6,0),IF($M$3='Data Entry'!$BJ$3,VLOOKUP(F121,Mark,11,0),IF($M$3='Data Entry'!$BJ$4,VLOOKUP(F121,Mark,16,0),""))))</f>
        <v/>
      </c>
      <c r="I121" s="62" t="str">
        <f>IF(AND(B121="",D121="",F121="",G121=""),"",IF($M$3='Data Entry'!$BJ$1,VLOOKUP(F121,Mark,7,0),IF($M$3='Data Entry'!$BJ$3,VLOOKUP(F121,Mark,12,0),IF($M$3='Data Entry'!$BJ$4,VLOOKUP(F121,Mark,17,0),""))))</f>
        <v/>
      </c>
      <c r="J121" s="62" t="str">
        <f>IF(AND(B121="",D121="",F121="",G121=""),"",IF($M$3='Data Entry'!$BJ$1,VLOOKUP(F121,Mark,8,0),IF($M$3='Data Entry'!$BJ$3,VLOOKUP(F121,Mark,13,0),IF($M$3='Data Entry'!$BJ$4,VLOOKUP(F121,Mark,18,0),""))))</f>
        <v/>
      </c>
      <c r="K121" s="34" t="str">
        <f>IF(AND(B121="",D121="",F121="",G121=""),"",IF($M$3='Data Entry'!$BJ$1,VLOOKUP(F121,Mark,9,0),IF($M$3='Data Entry'!$BJ$3,VLOOKUP(F121,Mark,14,0),IF($M$3='Data Entry'!$BJ$4,VLOOKUP(F121,Mark,19,0),""))))</f>
        <v/>
      </c>
      <c r="L121" s="35" t="str">
        <f>IF(AND(B121="",D121="",F121="",G121=""),"",IF($M$3='Data Entry'!$BJ$1,VLOOKUP(F121,Mark,10,0),IF($M$3='Data Entry'!$BJ$3,VLOOKUP(F121,Mark,15,0),IF($M$3='Data Entry'!$BJ$4,VLOOKUP(F121,Mark,20,0),""))))</f>
        <v/>
      </c>
      <c r="M121" s="36" t="str">
        <f t="shared" si="19"/>
        <v/>
      </c>
      <c r="N121" s="63" t="str">
        <f>IFERROR(IF(OR(M121="",$M$3="",D121=""),"",ROUNDUP(M121*$N$6%,0)),"")</f>
        <v/>
      </c>
      <c r="O121" s="63" t="str">
        <f>IFERROR(IF(AND($M$3=""),"",IF(AND(M121=""),"",IF(AND(F121=""),"",IF(AND(VLOOKUP(F121,Mark,5,0)=""),"",IF(AND(VLOOKUP(F121,Mark,5,0)&gt;85),5,IF(AND(VLOOKUP(F121,Mark,5,0)&gt;75),4,IF(AND(VLOOKUP(F121,Mark,5,0)&gt;=65),3,0))))))),"")</f>
        <v/>
      </c>
      <c r="P121" s="71" t="str">
        <f>IFERROR(IF(F121="","",IF(M121="","",IF(N121="","",SUM(N121:O121)))),"")</f>
        <v/>
      </c>
      <c r="Q121" s="10"/>
    </row>
    <row r="122" spans="1:17" ht="21.95" customHeight="1">
      <c r="A122" s="7">
        <v>116</v>
      </c>
      <c r="B122" s="32" t="str">
        <f t="shared" si="20"/>
        <v/>
      </c>
      <c r="C122" s="42" t="str">
        <f t="shared" si="21"/>
        <v/>
      </c>
      <c r="D122" s="8" t="str">
        <f t="shared" si="22"/>
        <v/>
      </c>
      <c r="E122" s="8" t="str">
        <f t="shared" si="23"/>
        <v/>
      </c>
      <c r="F122" s="5" t="str">
        <f t="shared" si="24"/>
        <v/>
      </c>
      <c r="G122" s="9" t="str">
        <f t="shared" si="25"/>
        <v/>
      </c>
      <c r="H122" s="62" t="str">
        <f>IF(AND(B122="",D122="",F122="",G122=""),"",IF($M$3='Data Entry'!$BJ$1,VLOOKUP(F122,Mark,6,0),IF($M$3='Data Entry'!$BJ$3,VLOOKUP(F122,Mark,11,0),IF($M$3='Data Entry'!$BJ$4,VLOOKUP(F122,Mark,16,0),""))))</f>
        <v/>
      </c>
      <c r="I122" s="62" t="str">
        <f>IF(AND(B122="",D122="",F122="",G122=""),"",IF($M$3='Data Entry'!$BJ$1,VLOOKUP(F122,Mark,7,0),IF($M$3='Data Entry'!$BJ$3,VLOOKUP(F122,Mark,12,0),IF($M$3='Data Entry'!$BJ$4,VLOOKUP(F122,Mark,17,0),""))))</f>
        <v/>
      </c>
      <c r="J122" s="62" t="str">
        <f>IF(AND(B122="",D122="",F122="",G122=""),"",IF($M$3='Data Entry'!$BJ$1,VLOOKUP(F122,Mark,8,0),IF($M$3='Data Entry'!$BJ$3,VLOOKUP(F122,Mark,13,0),IF($M$3='Data Entry'!$BJ$4,VLOOKUP(F122,Mark,18,0),""))))</f>
        <v/>
      </c>
      <c r="K122" s="34" t="str">
        <f>IF(AND(B122="",D122="",F122="",G122=""),"",IF($M$3='Data Entry'!$BJ$1,VLOOKUP(F122,Mark,9,0),IF($M$3='Data Entry'!$BJ$3,VLOOKUP(F122,Mark,14,0),IF($M$3='Data Entry'!$BJ$4,VLOOKUP(F122,Mark,19,0),""))))</f>
        <v/>
      </c>
      <c r="L122" s="35" t="str">
        <f>IF(AND(B122="",D122="",F122="",G122=""),"",IF($M$3='Data Entry'!$BJ$1,VLOOKUP(F122,Mark,10,0),IF($M$3='Data Entry'!$BJ$3,VLOOKUP(F122,Mark,15,0),IF($M$3='Data Entry'!$BJ$4,VLOOKUP(F122,Mark,20,0),""))))</f>
        <v/>
      </c>
      <c r="M122" s="36" t="str">
        <f t="shared" si="19"/>
        <v/>
      </c>
      <c r="N122" s="63" t="str">
        <f>IFERROR(IF(OR(M122="",$M$3="",D122=""),"",ROUNDUP(M122*$N$6%,0)),"")</f>
        <v/>
      </c>
      <c r="O122" s="63" t="str">
        <f>IFERROR(IF(AND($M$3=""),"",IF(AND(M122=""),"",IF(AND(F122=""),"",IF(AND(VLOOKUP(F122,Mark,5,0)=""),"",IF(AND(VLOOKUP(F122,Mark,5,0)&gt;85),5,IF(AND(VLOOKUP(F122,Mark,5,0)&gt;75),4,IF(AND(VLOOKUP(F122,Mark,5,0)&gt;=65),3,0))))))),"")</f>
        <v/>
      </c>
      <c r="P122" s="71" t="str">
        <f>IFERROR(IF(F122="","",IF(M122="","",IF(N122="","",SUM(N122:O122)))),"")</f>
        <v/>
      </c>
      <c r="Q122" s="10"/>
    </row>
    <row r="123" spans="1:17" ht="21.95" customHeight="1">
      <c r="A123" s="7">
        <v>117</v>
      </c>
      <c r="B123" s="32" t="str">
        <f t="shared" si="20"/>
        <v/>
      </c>
      <c r="C123" s="42" t="str">
        <f t="shared" si="21"/>
        <v/>
      </c>
      <c r="D123" s="8" t="str">
        <f t="shared" si="22"/>
        <v/>
      </c>
      <c r="E123" s="8" t="str">
        <f t="shared" si="23"/>
        <v/>
      </c>
      <c r="F123" s="5" t="str">
        <f t="shared" si="24"/>
        <v/>
      </c>
      <c r="G123" s="9" t="str">
        <f t="shared" si="25"/>
        <v/>
      </c>
      <c r="H123" s="62" t="str">
        <f>IF(AND(B123="",D123="",F123="",G123=""),"",IF($M$3='Data Entry'!$BJ$1,VLOOKUP(F123,Mark,6,0),IF($M$3='Data Entry'!$BJ$3,VLOOKUP(F123,Mark,11,0),IF($M$3='Data Entry'!$BJ$4,VLOOKUP(F123,Mark,16,0),""))))</f>
        <v/>
      </c>
      <c r="I123" s="62" t="str">
        <f>IF(AND(B123="",D123="",F123="",G123=""),"",IF($M$3='Data Entry'!$BJ$1,VLOOKUP(F123,Mark,7,0),IF($M$3='Data Entry'!$BJ$3,VLOOKUP(F123,Mark,12,0),IF($M$3='Data Entry'!$BJ$4,VLOOKUP(F123,Mark,17,0),""))))</f>
        <v/>
      </c>
      <c r="J123" s="62" t="str">
        <f>IF(AND(B123="",D123="",F123="",G123=""),"",IF($M$3='Data Entry'!$BJ$1,VLOOKUP(F123,Mark,8,0),IF($M$3='Data Entry'!$BJ$3,VLOOKUP(F123,Mark,13,0),IF($M$3='Data Entry'!$BJ$4,VLOOKUP(F123,Mark,18,0),""))))</f>
        <v/>
      </c>
      <c r="K123" s="34" t="str">
        <f>IF(AND(B123="",D123="",F123="",G123=""),"",IF($M$3='Data Entry'!$BJ$1,VLOOKUP(F123,Mark,9,0),IF($M$3='Data Entry'!$BJ$3,VLOOKUP(F123,Mark,14,0),IF($M$3='Data Entry'!$BJ$4,VLOOKUP(F123,Mark,19,0),""))))</f>
        <v/>
      </c>
      <c r="L123" s="35" t="str">
        <f>IF(AND(B123="",D123="",F123="",G123=""),"",IF($M$3='Data Entry'!$BJ$1,VLOOKUP(F123,Mark,10,0),IF($M$3='Data Entry'!$BJ$3,VLOOKUP(F123,Mark,15,0),IF($M$3='Data Entry'!$BJ$4,VLOOKUP(F123,Mark,20,0),""))))</f>
        <v/>
      </c>
      <c r="M123" s="36" t="str">
        <f t="shared" si="19"/>
        <v/>
      </c>
      <c r="N123" s="63" t="str">
        <f>IFERROR(IF(OR(M123="",$M$3="",D123=""),"",ROUNDUP(M123*$N$6%,0)),"")</f>
        <v/>
      </c>
      <c r="O123" s="63" t="str">
        <f>IFERROR(IF(AND($M$3=""),"",IF(AND(M123=""),"",IF(AND(F123=""),"",IF(AND(VLOOKUP(F123,Mark,5,0)=""),"",IF(AND(VLOOKUP(F123,Mark,5,0)&gt;85),5,IF(AND(VLOOKUP(F123,Mark,5,0)&gt;75),4,IF(AND(VLOOKUP(F123,Mark,5,0)&gt;=65),3,0))))))),"")</f>
        <v/>
      </c>
      <c r="P123" s="71" t="str">
        <f>IFERROR(IF(F123="","",IF(M123="","",IF(N123="","",SUM(N123:O123)))),"")</f>
        <v/>
      </c>
      <c r="Q123" s="10"/>
    </row>
    <row r="124" spans="1:17" ht="21.95" customHeight="1">
      <c r="A124" s="7">
        <v>118</v>
      </c>
      <c r="B124" s="32" t="str">
        <f t="shared" si="20"/>
        <v/>
      </c>
      <c r="C124" s="42" t="str">
        <f t="shared" si="21"/>
        <v/>
      </c>
      <c r="D124" s="8" t="str">
        <f t="shared" si="22"/>
        <v/>
      </c>
      <c r="E124" s="8" t="str">
        <f t="shared" si="23"/>
        <v/>
      </c>
      <c r="F124" s="5" t="str">
        <f t="shared" si="24"/>
        <v/>
      </c>
      <c r="G124" s="9" t="str">
        <f t="shared" si="25"/>
        <v/>
      </c>
      <c r="H124" s="62" t="str">
        <f>IF(AND(B124="",D124="",F124="",G124=""),"",IF($M$3='Data Entry'!$BJ$1,VLOOKUP(F124,Mark,6,0),IF($M$3='Data Entry'!$BJ$3,VLOOKUP(F124,Mark,11,0),IF($M$3='Data Entry'!$BJ$4,VLOOKUP(F124,Mark,16,0),""))))</f>
        <v/>
      </c>
      <c r="I124" s="62" t="str">
        <f>IF(AND(B124="",D124="",F124="",G124=""),"",IF($M$3='Data Entry'!$BJ$1,VLOOKUP(F124,Mark,7,0),IF($M$3='Data Entry'!$BJ$3,VLOOKUP(F124,Mark,12,0),IF($M$3='Data Entry'!$BJ$4,VLOOKUP(F124,Mark,17,0),""))))</f>
        <v/>
      </c>
      <c r="J124" s="62" t="str">
        <f>IF(AND(B124="",D124="",F124="",G124=""),"",IF($M$3='Data Entry'!$BJ$1,VLOOKUP(F124,Mark,8,0),IF($M$3='Data Entry'!$BJ$3,VLOOKUP(F124,Mark,13,0),IF($M$3='Data Entry'!$BJ$4,VLOOKUP(F124,Mark,18,0),""))))</f>
        <v/>
      </c>
      <c r="K124" s="34" t="str">
        <f>IF(AND(B124="",D124="",F124="",G124=""),"",IF($M$3='Data Entry'!$BJ$1,VLOOKUP(F124,Mark,9,0),IF($M$3='Data Entry'!$BJ$3,VLOOKUP(F124,Mark,14,0),IF($M$3='Data Entry'!$BJ$4,VLOOKUP(F124,Mark,19,0),""))))</f>
        <v/>
      </c>
      <c r="L124" s="35" t="str">
        <f>IF(AND(B124="",D124="",F124="",G124=""),"",IF($M$3='Data Entry'!$BJ$1,VLOOKUP(F124,Mark,10,0),IF($M$3='Data Entry'!$BJ$3,VLOOKUP(F124,Mark,15,0),IF($M$3='Data Entry'!$BJ$4,VLOOKUP(F124,Mark,20,0),""))))</f>
        <v/>
      </c>
      <c r="M124" s="36" t="str">
        <f t="shared" si="19"/>
        <v/>
      </c>
      <c r="N124" s="63" t="str">
        <f>IFERROR(IF(OR(M124="",$M$3="",D124=""),"",ROUNDUP(M124*$N$6%,0)),"")</f>
        <v/>
      </c>
      <c r="O124" s="63" t="str">
        <f>IFERROR(IF(AND($M$3=""),"",IF(AND(M124=""),"",IF(AND(F124=""),"",IF(AND(VLOOKUP(F124,Mark,5,0)=""),"",IF(AND(VLOOKUP(F124,Mark,5,0)&gt;85),5,IF(AND(VLOOKUP(F124,Mark,5,0)&gt;75),4,IF(AND(VLOOKUP(F124,Mark,5,0)&gt;=65),3,0))))))),"")</f>
        <v/>
      </c>
      <c r="P124" s="71" t="str">
        <f>IFERROR(IF(F124="","",IF(M124="","",IF(N124="","",SUM(N124:O124)))),"")</f>
        <v/>
      </c>
      <c r="Q124" s="10"/>
    </row>
    <row r="125" spans="1:17" ht="21.95" customHeight="1">
      <c r="A125" s="7">
        <v>119</v>
      </c>
      <c r="B125" s="32" t="str">
        <f t="shared" si="20"/>
        <v/>
      </c>
      <c r="C125" s="42" t="str">
        <f t="shared" si="21"/>
        <v/>
      </c>
      <c r="D125" s="8" t="str">
        <f t="shared" si="22"/>
        <v/>
      </c>
      <c r="E125" s="8" t="str">
        <f t="shared" si="23"/>
        <v/>
      </c>
      <c r="F125" s="5" t="str">
        <f t="shared" si="24"/>
        <v/>
      </c>
      <c r="G125" s="9" t="str">
        <f t="shared" si="25"/>
        <v/>
      </c>
      <c r="H125" s="62" t="str">
        <f>IF(AND(B125="",D125="",F125="",G125=""),"",IF($M$3='Data Entry'!$BJ$1,VLOOKUP(F125,Mark,6,0),IF($M$3='Data Entry'!$BJ$3,VLOOKUP(F125,Mark,11,0),IF($M$3='Data Entry'!$BJ$4,VLOOKUP(F125,Mark,16,0),""))))</f>
        <v/>
      </c>
      <c r="I125" s="62" t="str">
        <f>IF(AND(B125="",D125="",F125="",G125=""),"",IF($M$3='Data Entry'!$BJ$1,VLOOKUP(F125,Mark,7,0),IF($M$3='Data Entry'!$BJ$3,VLOOKUP(F125,Mark,12,0),IF($M$3='Data Entry'!$BJ$4,VLOOKUP(F125,Mark,17,0),""))))</f>
        <v/>
      </c>
      <c r="J125" s="62" t="str">
        <f>IF(AND(B125="",D125="",F125="",G125=""),"",IF($M$3='Data Entry'!$BJ$1,VLOOKUP(F125,Mark,8,0),IF($M$3='Data Entry'!$BJ$3,VLOOKUP(F125,Mark,13,0),IF($M$3='Data Entry'!$BJ$4,VLOOKUP(F125,Mark,18,0),""))))</f>
        <v/>
      </c>
      <c r="K125" s="34" t="str">
        <f>IF(AND(B125="",D125="",F125="",G125=""),"",IF($M$3='Data Entry'!$BJ$1,VLOOKUP(F125,Mark,9,0),IF($M$3='Data Entry'!$BJ$3,VLOOKUP(F125,Mark,14,0),IF($M$3='Data Entry'!$BJ$4,VLOOKUP(F125,Mark,19,0),""))))</f>
        <v/>
      </c>
      <c r="L125" s="35" t="str">
        <f>IF(AND(B125="",D125="",F125="",G125=""),"",IF($M$3='Data Entry'!$BJ$1,VLOOKUP(F125,Mark,10,0),IF($M$3='Data Entry'!$BJ$3,VLOOKUP(F125,Mark,15,0),IF($M$3='Data Entry'!$BJ$4,VLOOKUP(F125,Mark,20,0),""))))</f>
        <v/>
      </c>
      <c r="M125" s="36" t="str">
        <f t="shared" si="19"/>
        <v/>
      </c>
      <c r="N125" s="63" t="str">
        <f>IFERROR(IF(OR(M125="",$M$3="",D125=""),"",ROUNDUP(M125*$N$6%,0)),"")</f>
        <v/>
      </c>
      <c r="O125" s="63" t="str">
        <f>IFERROR(IF(AND($M$3=""),"",IF(AND(M125=""),"",IF(AND(F125=""),"",IF(AND(VLOOKUP(F125,Mark,5,0)=""),"",IF(AND(VLOOKUP(F125,Mark,5,0)&gt;85),5,IF(AND(VLOOKUP(F125,Mark,5,0)&gt;75),4,IF(AND(VLOOKUP(F125,Mark,5,0)&gt;=65),3,0))))))),"")</f>
        <v/>
      </c>
      <c r="P125" s="71" t="str">
        <f>IFERROR(IF(F125="","",IF(M125="","",IF(N125="","",SUM(N125:O125)))),"")</f>
        <v/>
      </c>
      <c r="Q125" s="10"/>
    </row>
    <row r="126" spans="1:17" ht="21.95" customHeight="1">
      <c r="A126" s="7">
        <v>120</v>
      </c>
      <c r="B126" s="32" t="str">
        <f t="shared" si="20"/>
        <v/>
      </c>
      <c r="C126" s="42" t="str">
        <f t="shared" si="21"/>
        <v/>
      </c>
      <c r="D126" s="8" t="str">
        <f t="shared" si="22"/>
        <v/>
      </c>
      <c r="E126" s="8" t="str">
        <f t="shared" si="23"/>
        <v/>
      </c>
      <c r="F126" s="5" t="str">
        <f t="shared" si="24"/>
        <v/>
      </c>
      <c r="G126" s="9" t="str">
        <f t="shared" si="25"/>
        <v/>
      </c>
      <c r="H126" s="62" t="str">
        <f>IF(AND(B126="",D126="",F126="",G126=""),"",IF($M$3='Data Entry'!$BJ$1,VLOOKUP(F126,Mark,6,0),IF($M$3='Data Entry'!$BJ$3,VLOOKUP(F126,Mark,11,0),IF($M$3='Data Entry'!$BJ$4,VLOOKUP(F126,Mark,16,0),""))))</f>
        <v/>
      </c>
      <c r="I126" s="62" t="str">
        <f>IF(AND(B126="",D126="",F126="",G126=""),"",IF($M$3='Data Entry'!$BJ$1,VLOOKUP(F126,Mark,7,0),IF($M$3='Data Entry'!$BJ$3,VLOOKUP(F126,Mark,12,0),IF($M$3='Data Entry'!$BJ$4,VLOOKUP(F126,Mark,17,0),""))))</f>
        <v/>
      </c>
      <c r="J126" s="62" t="str">
        <f>IF(AND(B126="",D126="",F126="",G126=""),"",IF($M$3='Data Entry'!$BJ$1,VLOOKUP(F126,Mark,8,0),IF($M$3='Data Entry'!$BJ$3,VLOOKUP(F126,Mark,13,0),IF($M$3='Data Entry'!$BJ$4,VLOOKUP(F126,Mark,18,0),""))))</f>
        <v/>
      </c>
      <c r="K126" s="34" t="str">
        <f>IF(AND(B126="",D126="",F126="",G126=""),"",IF($M$3='Data Entry'!$BJ$1,VLOOKUP(F126,Mark,9,0),IF($M$3='Data Entry'!$BJ$3,VLOOKUP(F126,Mark,14,0),IF($M$3='Data Entry'!$BJ$4,VLOOKUP(F126,Mark,19,0),""))))</f>
        <v/>
      </c>
      <c r="L126" s="35" t="str">
        <f>IF(AND(B126="",D126="",F126="",G126=""),"",IF($M$3='Data Entry'!$BJ$1,VLOOKUP(F126,Mark,10,0),IF($M$3='Data Entry'!$BJ$3,VLOOKUP(F126,Mark,15,0),IF($M$3='Data Entry'!$BJ$4,VLOOKUP(F126,Mark,20,0),""))))</f>
        <v/>
      </c>
      <c r="M126" s="36" t="str">
        <f t="shared" si="19"/>
        <v/>
      </c>
      <c r="N126" s="63" t="str">
        <f>IFERROR(IF(OR(M126="",$M$3="",D126=""),"",ROUNDUP(M126*$N$6%,0)),"")</f>
        <v/>
      </c>
      <c r="O126" s="63" t="str">
        <f>IFERROR(IF(AND($M$3=""),"",IF(AND(M126=""),"",IF(AND(F126=""),"",IF(AND(VLOOKUP(F126,Mark,5,0)=""),"",IF(AND(VLOOKUP(F126,Mark,5,0)&gt;85),5,IF(AND(VLOOKUP(F126,Mark,5,0)&gt;75),4,IF(AND(VLOOKUP(F126,Mark,5,0)&gt;=65),3,0))))))),"")</f>
        <v/>
      </c>
      <c r="P126" s="71" t="str">
        <f>IFERROR(IF(F126="","",IF(M126="","",IF(N126="","",SUM(N126:O126)))),"")</f>
        <v/>
      </c>
      <c r="Q126" s="10"/>
    </row>
    <row r="127" spans="1:17" ht="21.95" customHeight="1">
      <c r="A127" s="7">
        <v>121</v>
      </c>
      <c r="B127" s="32" t="str">
        <f t="shared" si="20"/>
        <v/>
      </c>
      <c r="C127" s="42" t="str">
        <f t="shared" si="21"/>
        <v/>
      </c>
      <c r="D127" s="8" t="str">
        <f t="shared" si="22"/>
        <v/>
      </c>
      <c r="E127" s="8" t="str">
        <f t="shared" si="23"/>
        <v/>
      </c>
      <c r="F127" s="5" t="str">
        <f t="shared" si="24"/>
        <v/>
      </c>
      <c r="G127" s="9" t="str">
        <f t="shared" si="25"/>
        <v/>
      </c>
      <c r="H127" s="62" t="str">
        <f>IF(AND(B127="",D127="",F127="",G127=""),"",IF($M$3='Data Entry'!$BJ$1,VLOOKUP(F127,Mark,6,0),IF($M$3='Data Entry'!$BJ$3,VLOOKUP(F127,Mark,11,0),IF($M$3='Data Entry'!$BJ$4,VLOOKUP(F127,Mark,16,0),""))))</f>
        <v/>
      </c>
      <c r="I127" s="62" t="str">
        <f>IF(AND(B127="",D127="",F127="",G127=""),"",IF($M$3='Data Entry'!$BJ$1,VLOOKUP(F127,Mark,7,0),IF($M$3='Data Entry'!$BJ$3,VLOOKUP(F127,Mark,12,0),IF($M$3='Data Entry'!$BJ$4,VLOOKUP(F127,Mark,17,0),""))))</f>
        <v/>
      </c>
      <c r="J127" s="62" t="str">
        <f>IF(AND(B127="",D127="",F127="",G127=""),"",IF($M$3='Data Entry'!$BJ$1,VLOOKUP(F127,Mark,8,0),IF($M$3='Data Entry'!$BJ$3,VLOOKUP(F127,Mark,13,0),IF($M$3='Data Entry'!$BJ$4,VLOOKUP(F127,Mark,18,0),""))))</f>
        <v/>
      </c>
      <c r="K127" s="34" t="str">
        <f>IF(AND(B127="",D127="",F127="",G127=""),"",IF($M$3='Data Entry'!$BJ$1,VLOOKUP(F127,Mark,9,0),IF($M$3='Data Entry'!$BJ$3,VLOOKUP(F127,Mark,14,0),IF($M$3='Data Entry'!$BJ$4,VLOOKUP(F127,Mark,19,0),""))))</f>
        <v/>
      </c>
      <c r="L127" s="35" t="str">
        <f>IF(AND(B127="",D127="",F127="",G127=""),"",IF($M$3='Data Entry'!$BJ$1,VLOOKUP(F127,Mark,10,0),IF($M$3='Data Entry'!$BJ$3,VLOOKUP(F127,Mark,15,0),IF($M$3='Data Entry'!$BJ$4,VLOOKUP(F127,Mark,20,0),""))))</f>
        <v/>
      </c>
      <c r="M127" s="36" t="str">
        <f t="shared" si="19"/>
        <v/>
      </c>
      <c r="N127" s="63" t="str">
        <f>IFERROR(IF(OR(M127="",$M$3="",D127=""),"",ROUNDUP(M127*$N$6%,0)),"")</f>
        <v/>
      </c>
      <c r="O127" s="63" t="str">
        <f>IFERROR(IF(AND($M$3=""),"",IF(AND(M127=""),"",IF(AND(F127=""),"",IF(AND(VLOOKUP(F127,Mark,5,0)=""),"",IF(AND(VLOOKUP(F127,Mark,5,0)&gt;85),5,IF(AND(VLOOKUP(F127,Mark,5,0)&gt;75),4,IF(AND(VLOOKUP(F127,Mark,5,0)&gt;=65),3,0))))))),"")</f>
        <v/>
      </c>
      <c r="P127" s="71" t="str">
        <f>IFERROR(IF(F127="","",IF(M127="","",IF(N127="","",SUM(N127:O127)))),"")</f>
        <v/>
      </c>
      <c r="Q127" s="10"/>
    </row>
    <row r="128" spans="1:17" ht="21.95" customHeight="1">
      <c r="A128" s="7">
        <v>122</v>
      </c>
      <c r="B128" s="32" t="str">
        <f t="shared" si="20"/>
        <v/>
      </c>
      <c r="C128" s="42" t="str">
        <f t="shared" si="21"/>
        <v/>
      </c>
      <c r="D128" s="8" t="str">
        <f t="shared" si="22"/>
        <v/>
      </c>
      <c r="E128" s="8" t="str">
        <f t="shared" si="23"/>
        <v/>
      </c>
      <c r="F128" s="5" t="str">
        <f t="shared" si="24"/>
        <v/>
      </c>
      <c r="G128" s="9" t="str">
        <f t="shared" si="25"/>
        <v/>
      </c>
      <c r="H128" s="62" t="str">
        <f>IF(AND(B128="",D128="",F128="",G128=""),"",IF($M$3='Data Entry'!$BJ$1,VLOOKUP(F128,Mark,6,0),IF($M$3='Data Entry'!$BJ$3,VLOOKUP(F128,Mark,11,0),IF($M$3='Data Entry'!$BJ$4,VLOOKUP(F128,Mark,16,0),""))))</f>
        <v/>
      </c>
      <c r="I128" s="62" t="str">
        <f>IF(AND(B128="",D128="",F128="",G128=""),"",IF($M$3='Data Entry'!$BJ$1,VLOOKUP(F128,Mark,7,0),IF($M$3='Data Entry'!$BJ$3,VLOOKUP(F128,Mark,12,0),IF($M$3='Data Entry'!$BJ$4,VLOOKUP(F128,Mark,17,0),""))))</f>
        <v/>
      </c>
      <c r="J128" s="62" t="str">
        <f>IF(AND(B128="",D128="",F128="",G128=""),"",IF($M$3='Data Entry'!$BJ$1,VLOOKUP(F128,Mark,8,0),IF($M$3='Data Entry'!$BJ$3,VLOOKUP(F128,Mark,13,0),IF($M$3='Data Entry'!$BJ$4,VLOOKUP(F128,Mark,18,0),""))))</f>
        <v/>
      </c>
      <c r="K128" s="34" t="str">
        <f>IF(AND(B128="",D128="",F128="",G128=""),"",IF($M$3='Data Entry'!$BJ$1,VLOOKUP(F128,Mark,9,0),IF($M$3='Data Entry'!$BJ$3,VLOOKUP(F128,Mark,14,0),IF($M$3='Data Entry'!$BJ$4,VLOOKUP(F128,Mark,19,0),""))))</f>
        <v/>
      </c>
      <c r="L128" s="35" t="str">
        <f>IF(AND(B128="",D128="",F128="",G128=""),"",IF($M$3='Data Entry'!$BJ$1,VLOOKUP(F128,Mark,10,0),IF($M$3='Data Entry'!$BJ$3,VLOOKUP(F128,Mark,15,0),IF($M$3='Data Entry'!$BJ$4,VLOOKUP(F128,Mark,20,0),""))))</f>
        <v/>
      </c>
      <c r="M128" s="36" t="str">
        <f t="shared" si="19"/>
        <v/>
      </c>
      <c r="N128" s="63" t="str">
        <f>IFERROR(IF(OR(M128="",$M$3="",D128=""),"",ROUNDUP(M128*$N$6%,0)),"")</f>
        <v/>
      </c>
      <c r="O128" s="63" t="str">
        <f>IFERROR(IF(AND($M$3=""),"",IF(AND(M128=""),"",IF(AND(F128=""),"",IF(AND(VLOOKUP(F128,Mark,5,0)=""),"",IF(AND(VLOOKUP(F128,Mark,5,0)&gt;85),5,IF(AND(VLOOKUP(F128,Mark,5,0)&gt;75),4,IF(AND(VLOOKUP(F128,Mark,5,0)&gt;=65),3,0))))))),"")</f>
        <v/>
      </c>
      <c r="P128" s="71" t="str">
        <f>IFERROR(IF(F128="","",IF(M128="","",IF(N128="","",SUM(N128:O128)))),"")</f>
        <v/>
      </c>
      <c r="Q128" s="10"/>
    </row>
    <row r="129" spans="1:17" ht="21.95" customHeight="1">
      <c r="A129" s="7">
        <v>123</v>
      </c>
      <c r="B129" s="32" t="str">
        <f t="shared" si="20"/>
        <v/>
      </c>
      <c r="C129" s="42" t="str">
        <f t="shared" si="21"/>
        <v/>
      </c>
      <c r="D129" s="8" t="str">
        <f t="shared" si="22"/>
        <v/>
      </c>
      <c r="E129" s="8" t="str">
        <f t="shared" si="23"/>
        <v/>
      </c>
      <c r="F129" s="5" t="str">
        <f t="shared" si="24"/>
        <v/>
      </c>
      <c r="G129" s="9" t="str">
        <f t="shared" si="25"/>
        <v/>
      </c>
      <c r="H129" s="62" t="str">
        <f>IF(AND(B129="",D129="",F129="",G129=""),"",IF($M$3='Data Entry'!$BJ$1,VLOOKUP(F129,Mark,6,0),IF($M$3='Data Entry'!$BJ$3,VLOOKUP(F129,Mark,11,0),IF($M$3='Data Entry'!$BJ$4,VLOOKUP(F129,Mark,16,0),""))))</f>
        <v/>
      </c>
      <c r="I129" s="62" t="str">
        <f>IF(AND(B129="",D129="",F129="",G129=""),"",IF($M$3='Data Entry'!$BJ$1,VLOOKUP(F129,Mark,7,0),IF($M$3='Data Entry'!$BJ$3,VLOOKUP(F129,Mark,12,0),IF($M$3='Data Entry'!$BJ$4,VLOOKUP(F129,Mark,17,0),""))))</f>
        <v/>
      </c>
      <c r="J129" s="62" t="str">
        <f>IF(AND(B129="",D129="",F129="",G129=""),"",IF($M$3='Data Entry'!$BJ$1,VLOOKUP(F129,Mark,8,0),IF($M$3='Data Entry'!$BJ$3,VLOOKUP(F129,Mark,13,0),IF($M$3='Data Entry'!$BJ$4,VLOOKUP(F129,Mark,18,0),""))))</f>
        <v/>
      </c>
      <c r="K129" s="34" t="str">
        <f>IF(AND(B129="",D129="",F129="",G129=""),"",IF($M$3='Data Entry'!$BJ$1,VLOOKUP(F129,Mark,9,0),IF($M$3='Data Entry'!$BJ$3,VLOOKUP(F129,Mark,14,0),IF($M$3='Data Entry'!$BJ$4,VLOOKUP(F129,Mark,19,0),""))))</f>
        <v/>
      </c>
      <c r="L129" s="35" t="str">
        <f>IF(AND(B129="",D129="",F129="",G129=""),"",IF($M$3='Data Entry'!$BJ$1,VLOOKUP(F129,Mark,10,0),IF($M$3='Data Entry'!$BJ$3,VLOOKUP(F129,Mark,15,0),IF($M$3='Data Entry'!$BJ$4,VLOOKUP(F129,Mark,20,0),""))))</f>
        <v/>
      </c>
      <c r="M129" s="36" t="str">
        <f t="shared" si="19"/>
        <v/>
      </c>
      <c r="N129" s="63" t="str">
        <f>IFERROR(IF(OR(M129="",$M$3="",D129=""),"",ROUNDUP(M129*$N$6%,0)),"")</f>
        <v/>
      </c>
      <c r="O129" s="63" t="str">
        <f>IFERROR(IF(AND($M$3=""),"",IF(AND(M129=""),"",IF(AND(F129=""),"",IF(AND(VLOOKUP(F129,Mark,5,0)=""),"",IF(AND(VLOOKUP(F129,Mark,5,0)&gt;85),5,IF(AND(VLOOKUP(F129,Mark,5,0)&gt;75),4,IF(AND(VLOOKUP(F129,Mark,5,0)&gt;=65),3,0))))))),"")</f>
        <v/>
      </c>
      <c r="P129" s="71" t="str">
        <f>IFERROR(IF(F129="","",IF(M129="","",IF(N129="","",SUM(N129:O129)))),"")</f>
        <v/>
      </c>
      <c r="Q129" s="10"/>
    </row>
    <row r="130" spans="1:17" ht="21.95" customHeight="1">
      <c r="A130" s="7">
        <v>124</v>
      </c>
      <c r="B130" s="32" t="str">
        <f t="shared" si="20"/>
        <v/>
      </c>
      <c r="C130" s="42" t="str">
        <f t="shared" si="21"/>
        <v/>
      </c>
      <c r="D130" s="8" t="str">
        <f t="shared" si="22"/>
        <v/>
      </c>
      <c r="E130" s="8" t="str">
        <f t="shared" si="23"/>
        <v/>
      </c>
      <c r="F130" s="5" t="str">
        <f t="shared" si="24"/>
        <v/>
      </c>
      <c r="G130" s="9" t="str">
        <f t="shared" si="25"/>
        <v/>
      </c>
      <c r="H130" s="62" t="str">
        <f>IF(AND(B130="",D130="",F130="",G130=""),"",IF($M$3='Data Entry'!$BJ$1,VLOOKUP(F130,Mark,6,0),IF($M$3='Data Entry'!$BJ$3,VLOOKUP(F130,Mark,11,0),IF($M$3='Data Entry'!$BJ$4,VLOOKUP(F130,Mark,16,0),""))))</f>
        <v/>
      </c>
      <c r="I130" s="62" t="str">
        <f>IF(AND(B130="",D130="",F130="",G130=""),"",IF($M$3='Data Entry'!$BJ$1,VLOOKUP(F130,Mark,7,0),IF($M$3='Data Entry'!$BJ$3,VLOOKUP(F130,Mark,12,0),IF($M$3='Data Entry'!$BJ$4,VLOOKUP(F130,Mark,17,0),""))))</f>
        <v/>
      </c>
      <c r="J130" s="62" t="str">
        <f>IF(AND(B130="",D130="",F130="",G130=""),"",IF($M$3='Data Entry'!$BJ$1,VLOOKUP(F130,Mark,8,0),IF($M$3='Data Entry'!$BJ$3,VLOOKUP(F130,Mark,13,0),IF($M$3='Data Entry'!$BJ$4,VLOOKUP(F130,Mark,18,0),""))))</f>
        <v/>
      </c>
      <c r="K130" s="34" t="str">
        <f>IF(AND(B130="",D130="",F130="",G130=""),"",IF($M$3='Data Entry'!$BJ$1,VLOOKUP(F130,Mark,9,0),IF($M$3='Data Entry'!$BJ$3,VLOOKUP(F130,Mark,14,0),IF($M$3='Data Entry'!$BJ$4,VLOOKUP(F130,Mark,19,0),""))))</f>
        <v/>
      </c>
      <c r="L130" s="35" t="str">
        <f>IF(AND(B130="",D130="",F130="",G130=""),"",IF($M$3='Data Entry'!$BJ$1,VLOOKUP(F130,Mark,10,0),IF($M$3='Data Entry'!$BJ$3,VLOOKUP(F130,Mark,15,0),IF($M$3='Data Entry'!$BJ$4,VLOOKUP(F130,Mark,20,0),""))))</f>
        <v/>
      </c>
      <c r="M130" s="36" t="str">
        <f t="shared" si="19"/>
        <v/>
      </c>
      <c r="N130" s="63" t="str">
        <f>IFERROR(IF(OR(M130="",$M$3="",D130=""),"",ROUNDUP(M130*$N$6%,0)),"")</f>
        <v/>
      </c>
      <c r="O130" s="63" t="str">
        <f>IFERROR(IF(AND($M$3=""),"",IF(AND(M130=""),"",IF(AND(F130=""),"",IF(AND(VLOOKUP(F130,Mark,5,0)=""),"",IF(AND(VLOOKUP(F130,Mark,5,0)&gt;85),5,IF(AND(VLOOKUP(F130,Mark,5,0)&gt;75),4,IF(AND(VLOOKUP(F130,Mark,5,0)&gt;=65),3,0))))))),"")</f>
        <v/>
      </c>
      <c r="P130" s="71" t="str">
        <f>IFERROR(IF(F130="","",IF(M130="","",IF(N130="","",SUM(N130:O130)))),"")</f>
        <v/>
      </c>
      <c r="Q130" s="10"/>
    </row>
    <row r="131" spans="1:17" ht="21.95" customHeight="1">
      <c r="A131" s="7">
        <v>125</v>
      </c>
      <c r="B131" s="32" t="str">
        <f t="shared" si="20"/>
        <v/>
      </c>
      <c r="C131" s="42" t="str">
        <f t="shared" si="21"/>
        <v/>
      </c>
      <c r="D131" s="8" t="str">
        <f t="shared" si="22"/>
        <v/>
      </c>
      <c r="E131" s="8" t="str">
        <f t="shared" si="23"/>
        <v/>
      </c>
      <c r="F131" s="5" t="str">
        <f t="shared" si="24"/>
        <v/>
      </c>
      <c r="G131" s="9" t="str">
        <f t="shared" si="25"/>
        <v/>
      </c>
      <c r="H131" s="62" t="str">
        <f>IF(AND(B131="",D131="",F131="",G131=""),"",IF($M$3='Data Entry'!$BJ$1,VLOOKUP(F131,Mark,6,0),IF($M$3='Data Entry'!$BJ$3,VLOOKUP(F131,Mark,11,0),IF($M$3='Data Entry'!$BJ$4,VLOOKUP(F131,Mark,16,0),""))))</f>
        <v/>
      </c>
      <c r="I131" s="62" t="str">
        <f>IF(AND(B131="",D131="",F131="",G131=""),"",IF($M$3='Data Entry'!$BJ$1,VLOOKUP(F131,Mark,7,0),IF($M$3='Data Entry'!$BJ$3,VLOOKUP(F131,Mark,12,0),IF($M$3='Data Entry'!$BJ$4,VLOOKUP(F131,Mark,17,0),""))))</f>
        <v/>
      </c>
      <c r="J131" s="62" t="str">
        <f>IF(AND(B131="",D131="",F131="",G131=""),"",IF($M$3='Data Entry'!$BJ$1,VLOOKUP(F131,Mark,8,0),IF($M$3='Data Entry'!$BJ$3,VLOOKUP(F131,Mark,13,0),IF($M$3='Data Entry'!$BJ$4,VLOOKUP(F131,Mark,18,0),""))))</f>
        <v/>
      </c>
      <c r="K131" s="34" t="str">
        <f>IF(AND(B131="",D131="",F131="",G131=""),"",IF($M$3='Data Entry'!$BJ$1,VLOOKUP(F131,Mark,9,0),IF($M$3='Data Entry'!$BJ$3,VLOOKUP(F131,Mark,14,0),IF($M$3='Data Entry'!$BJ$4,VLOOKUP(F131,Mark,19,0),""))))</f>
        <v/>
      </c>
      <c r="L131" s="35" t="str">
        <f>IF(AND(B131="",D131="",F131="",G131=""),"",IF($M$3='Data Entry'!$BJ$1,VLOOKUP(F131,Mark,10,0),IF($M$3='Data Entry'!$BJ$3,VLOOKUP(F131,Mark,15,0),IF($M$3='Data Entry'!$BJ$4,VLOOKUP(F131,Mark,20,0),""))))</f>
        <v/>
      </c>
      <c r="M131" s="36" t="str">
        <f t="shared" si="19"/>
        <v/>
      </c>
      <c r="N131" s="63" t="str">
        <f>IFERROR(IF(OR(M131="",$M$3="",D131=""),"",ROUNDUP(M131*$N$6%,0)),"")</f>
        <v/>
      </c>
      <c r="O131" s="63" t="str">
        <f>IFERROR(IF(AND($M$3=""),"",IF(AND(M131=""),"",IF(AND(F131=""),"",IF(AND(VLOOKUP(F131,Mark,5,0)=""),"",IF(AND(VLOOKUP(F131,Mark,5,0)&gt;85),5,IF(AND(VLOOKUP(F131,Mark,5,0)&gt;75),4,IF(AND(VLOOKUP(F131,Mark,5,0)&gt;=65),3,0))))))),"")</f>
        <v/>
      </c>
      <c r="P131" s="71" t="str">
        <f>IFERROR(IF(F131="","",IF(M131="","",IF(N131="","",SUM(N131:O131)))),"")</f>
        <v/>
      </c>
      <c r="Q131" s="10"/>
    </row>
    <row r="132" spans="1:17" ht="21.95" customHeight="1">
      <c r="A132" s="7">
        <v>126</v>
      </c>
      <c r="B132" s="32" t="str">
        <f t="shared" si="20"/>
        <v/>
      </c>
      <c r="C132" s="42" t="str">
        <f t="shared" si="21"/>
        <v/>
      </c>
      <c r="D132" s="8" t="str">
        <f t="shared" si="22"/>
        <v/>
      </c>
      <c r="E132" s="8" t="str">
        <f t="shared" si="23"/>
        <v/>
      </c>
      <c r="F132" s="5" t="str">
        <f t="shared" si="24"/>
        <v/>
      </c>
      <c r="G132" s="9" t="str">
        <f t="shared" si="25"/>
        <v/>
      </c>
      <c r="H132" s="62" t="str">
        <f>IF(AND(B132="",D132="",F132="",G132=""),"",IF($M$3='Data Entry'!$BJ$1,VLOOKUP(F132,Mark,6,0),IF($M$3='Data Entry'!$BJ$3,VLOOKUP(F132,Mark,11,0),IF($M$3='Data Entry'!$BJ$4,VLOOKUP(F132,Mark,16,0),""))))</f>
        <v/>
      </c>
      <c r="I132" s="62" t="str">
        <f>IF(AND(B132="",D132="",F132="",G132=""),"",IF($M$3='Data Entry'!$BJ$1,VLOOKUP(F132,Mark,7,0),IF($M$3='Data Entry'!$BJ$3,VLOOKUP(F132,Mark,12,0),IF($M$3='Data Entry'!$BJ$4,VLOOKUP(F132,Mark,17,0),""))))</f>
        <v/>
      </c>
      <c r="J132" s="62" t="str">
        <f>IF(AND(B132="",D132="",F132="",G132=""),"",IF($M$3='Data Entry'!$BJ$1,VLOOKUP(F132,Mark,8,0),IF($M$3='Data Entry'!$BJ$3,VLOOKUP(F132,Mark,13,0),IF($M$3='Data Entry'!$BJ$4,VLOOKUP(F132,Mark,18,0),""))))</f>
        <v/>
      </c>
      <c r="K132" s="34" t="str">
        <f>IF(AND(B132="",D132="",F132="",G132=""),"",IF($M$3='Data Entry'!$BJ$1,VLOOKUP(F132,Mark,9,0),IF($M$3='Data Entry'!$BJ$3,VLOOKUP(F132,Mark,14,0),IF($M$3='Data Entry'!$BJ$4,VLOOKUP(F132,Mark,19,0),""))))</f>
        <v/>
      </c>
      <c r="L132" s="35" t="str">
        <f>IF(AND(B132="",D132="",F132="",G132=""),"",IF($M$3='Data Entry'!$BJ$1,VLOOKUP(F132,Mark,10,0),IF($M$3='Data Entry'!$BJ$3,VLOOKUP(F132,Mark,15,0),IF($M$3='Data Entry'!$BJ$4,VLOOKUP(F132,Mark,20,0),""))))</f>
        <v/>
      </c>
      <c r="M132" s="36" t="str">
        <f t="shared" si="19"/>
        <v/>
      </c>
      <c r="N132" s="63" t="str">
        <f>IFERROR(IF(OR(M132="",$M$3="",D132=""),"",ROUNDUP(M132*$N$6%,0)),"")</f>
        <v/>
      </c>
      <c r="O132" s="63" t="str">
        <f>IFERROR(IF(AND($M$3=""),"",IF(AND(M132=""),"",IF(AND(F132=""),"",IF(AND(VLOOKUP(F132,Mark,5,0)=""),"",IF(AND(VLOOKUP(F132,Mark,5,0)&gt;85),5,IF(AND(VLOOKUP(F132,Mark,5,0)&gt;75),4,IF(AND(VLOOKUP(F132,Mark,5,0)&gt;=65),3,0))))))),"")</f>
        <v/>
      </c>
      <c r="P132" s="71" t="str">
        <f>IFERROR(IF(F132="","",IF(M132="","",IF(N132="","",SUM(N132:O132)))),"")</f>
        <v/>
      </c>
      <c r="Q132" s="10"/>
    </row>
    <row r="133" spans="1:17" ht="21.95" customHeight="1">
      <c r="A133" s="7">
        <v>127</v>
      </c>
      <c r="B133" s="32" t="str">
        <f t="shared" si="20"/>
        <v/>
      </c>
      <c r="C133" s="42" t="str">
        <f t="shared" si="21"/>
        <v/>
      </c>
      <c r="D133" s="8" t="str">
        <f t="shared" si="22"/>
        <v/>
      </c>
      <c r="E133" s="8" t="str">
        <f t="shared" si="23"/>
        <v/>
      </c>
      <c r="F133" s="5" t="str">
        <f t="shared" si="24"/>
        <v/>
      </c>
      <c r="G133" s="9" t="str">
        <f t="shared" si="25"/>
        <v/>
      </c>
      <c r="H133" s="62" t="str">
        <f>IF(AND(B133="",D133="",F133="",G133=""),"",IF($M$3='Data Entry'!$BJ$1,VLOOKUP(F133,Mark,6,0),IF($M$3='Data Entry'!$BJ$3,VLOOKUP(F133,Mark,11,0),IF($M$3='Data Entry'!$BJ$4,VLOOKUP(F133,Mark,16,0),""))))</f>
        <v/>
      </c>
      <c r="I133" s="62" t="str">
        <f>IF(AND(B133="",D133="",F133="",G133=""),"",IF($M$3='Data Entry'!$BJ$1,VLOOKUP(F133,Mark,7,0),IF($M$3='Data Entry'!$BJ$3,VLOOKUP(F133,Mark,12,0),IF($M$3='Data Entry'!$BJ$4,VLOOKUP(F133,Mark,17,0),""))))</f>
        <v/>
      </c>
      <c r="J133" s="62" t="str">
        <f>IF(AND(B133="",D133="",F133="",G133=""),"",IF($M$3='Data Entry'!$BJ$1,VLOOKUP(F133,Mark,8,0),IF($M$3='Data Entry'!$BJ$3,VLOOKUP(F133,Mark,13,0),IF($M$3='Data Entry'!$BJ$4,VLOOKUP(F133,Mark,18,0),""))))</f>
        <v/>
      </c>
      <c r="K133" s="34" t="str">
        <f>IF(AND(B133="",D133="",F133="",G133=""),"",IF($M$3='Data Entry'!$BJ$1,VLOOKUP(F133,Mark,9,0),IF($M$3='Data Entry'!$BJ$3,VLOOKUP(F133,Mark,14,0),IF($M$3='Data Entry'!$BJ$4,VLOOKUP(F133,Mark,19,0),""))))</f>
        <v/>
      </c>
      <c r="L133" s="35" t="str">
        <f>IF(AND(B133="",D133="",F133="",G133=""),"",IF($M$3='Data Entry'!$BJ$1,VLOOKUP(F133,Mark,10,0),IF($M$3='Data Entry'!$BJ$3,VLOOKUP(F133,Mark,15,0),IF($M$3='Data Entry'!$BJ$4,VLOOKUP(F133,Mark,20,0),""))))</f>
        <v/>
      </c>
      <c r="M133" s="36" t="str">
        <f t="shared" si="19"/>
        <v/>
      </c>
      <c r="N133" s="63" t="str">
        <f>IFERROR(IF(OR(M133="",$M$3="",D133=""),"",ROUNDUP(M133*$N$6%,0)),"")</f>
        <v/>
      </c>
      <c r="O133" s="63" t="str">
        <f>IFERROR(IF(AND($M$3=""),"",IF(AND(M133=""),"",IF(AND(F133=""),"",IF(AND(VLOOKUP(F133,Mark,5,0)=""),"",IF(AND(VLOOKUP(F133,Mark,5,0)&gt;85),5,IF(AND(VLOOKUP(F133,Mark,5,0)&gt;75),4,IF(AND(VLOOKUP(F133,Mark,5,0)&gt;=65),3,0))))))),"")</f>
        <v/>
      </c>
      <c r="P133" s="71" t="str">
        <f>IFERROR(IF(F133="","",IF(M133="","",IF(N133="","",SUM(N133:O133)))),"")</f>
        <v/>
      </c>
      <c r="Q133" s="10"/>
    </row>
    <row r="134" spans="1:17" ht="21.95" customHeight="1">
      <c r="A134" s="7">
        <v>128</v>
      </c>
      <c r="B134" s="32" t="str">
        <f t="shared" si="20"/>
        <v/>
      </c>
      <c r="C134" s="42" t="str">
        <f t="shared" si="21"/>
        <v/>
      </c>
      <c r="D134" s="8" t="str">
        <f t="shared" si="22"/>
        <v/>
      </c>
      <c r="E134" s="8" t="str">
        <f t="shared" si="23"/>
        <v/>
      </c>
      <c r="F134" s="5" t="str">
        <f t="shared" si="24"/>
        <v/>
      </c>
      <c r="G134" s="9" t="str">
        <f t="shared" si="25"/>
        <v/>
      </c>
      <c r="H134" s="62" t="str">
        <f>IF(AND(B134="",D134="",F134="",G134=""),"",IF($M$3='Data Entry'!$BJ$1,VLOOKUP(F134,Mark,6,0),IF($M$3='Data Entry'!$BJ$3,VLOOKUP(F134,Mark,11,0),IF($M$3='Data Entry'!$BJ$4,VLOOKUP(F134,Mark,16,0),""))))</f>
        <v/>
      </c>
      <c r="I134" s="62" t="str">
        <f>IF(AND(B134="",D134="",F134="",G134=""),"",IF($M$3='Data Entry'!$BJ$1,VLOOKUP(F134,Mark,7,0),IF($M$3='Data Entry'!$BJ$3,VLOOKUP(F134,Mark,12,0),IF($M$3='Data Entry'!$BJ$4,VLOOKUP(F134,Mark,17,0),""))))</f>
        <v/>
      </c>
      <c r="J134" s="62" t="str">
        <f>IF(AND(B134="",D134="",F134="",G134=""),"",IF($M$3='Data Entry'!$BJ$1,VLOOKUP(F134,Mark,8,0),IF($M$3='Data Entry'!$BJ$3,VLOOKUP(F134,Mark,13,0),IF($M$3='Data Entry'!$BJ$4,VLOOKUP(F134,Mark,18,0),""))))</f>
        <v/>
      </c>
      <c r="K134" s="34" t="str">
        <f>IF(AND(B134="",D134="",F134="",G134=""),"",IF($M$3='Data Entry'!$BJ$1,VLOOKUP(F134,Mark,9,0),IF($M$3='Data Entry'!$BJ$3,VLOOKUP(F134,Mark,14,0),IF($M$3='Data Entry'!$BJ$4,VLOOKUP(F134,Mark,19,0),""))))</f>
        <v/>
      </c>
      <c r="L134" s="35" t="str">
        <f>IF(AND(B134="",D134="",F134="",G134=""),"",IF($M$3='Data Entry'!$BJ$1,VLOOKUP(F134,Mark,10,0),IF($M$3='Data Entry'!$BJ$3,VLOOKUP(F134,Mark,15,0),IF($M$3='Data Entry'!$BJ$4,VLOOKUP(F134,Mark,20,0),""))))</f>
        <v/>
      </c>
      <c r="M134" s="36" t="str">
        <f t="shared" si="19"/>
        <v/>
      </c>
      <c r="N134" s="63" t="str">
        <f>IFERROR(IF(OR(M134="",$M$3="",D134=""),"",ROUNDUP(M134*$N$6%,0)),"")</f>
        <v/>
      </c>
      <c r="O134" s="63" t="str">
        <f>IFERROR(IF(AND($M$3=""),"",IF(AND(M134=""),"",IF(AND(F134=""),"",IF(AND(VLOOKUP(F134,Mark,5,0)=""),"",IF(AND(VLOOKUP(F134,Mark,5,0)&gt;85),5,IF(AND(VLOOKUP(F134,Mark,5,0)&gt;75),4,IF(AND(VLOOKUP(F134,Mark,5,0)&gt;=65),3,0))))))),"")</f>
        <v/>
      </c>
      <c r="P134" s="71" t="str">
        <f>IFERROR(IF(F134="","",IF(M134="","",IF(N134="","",SUM(N134:O134)))),"")</f>
        <v/>
      </c>
      <c r="Q134" s="10"/>
    </row>
    <row r="135" spans="1:17" ht="21.95" customHeight="1">
      <c r="A135" s="7">
        <v>129</v>
      </c>
      <c r="B135" s="32" t="str">
        <f t="shared" ref="B135:B161" si="26">IFERROR(IF($C$3="","",VLOOKUP(A135,NAME,4,0)),"")</f>
        <v/>
      </c>
      <c r="C135" s="42" t="str">
        <f t="shared" ref="C135:C161" si="27">IFERROR(IF($C$3="","",VLOOKUP(A135,NAME,11,0)),"")</f>
        <v/>
      </c>
      <c r="D135" s="8" t="str">
        <f t="shared" ref="D135:D161" si="28">IFERROR(IF($C$3="","",VLOOKUP(A135,NAME,6,0)),"")</f>
        <v/>
      </c>
      <c r="E135" s="8" t="str">
        <f t="shared" ref="E135:E161" si="29">IFERROR(IF($C$3="","",VLOOKUP(A135,NAME,8,0)),"")</f>
        <v/>
      </c>
      <c r="F135" s="5" t="str">
        <f t="shared" ref="F135:F161" si="30">IFERROR(IF($C$3="","",VLOOKUP(A135,NAME,12,0)),"")</f>
        <v/>
      </c>
      <c r="G135" s="9" t="str">
        <f t="shared" ref="G135:G161" si="31">IFERROR(IF($C$3="","",VLOOKUP(A135,NAME,13,0)),"")</f>
        <v/>
      </c>
      <c r="H135" s="62" t="str">
        <f>IF(AND(B135="",D135="",F135="",G135=""),"",IF($M$3='Data Entry'!$BJ$1,VLOOKUP(F135,Mark,6,0),IF($M$3='Data Entry'!$BJ$3,VLOOKUP(F135,Mark,11,0),IF($M$3='Data Entry'!$BJ$4,VLOOKUP(F135,Mark,16,0),""))))</f>
        <v/>
      </c>
      <c r="I135" s="62" t="str">
        <f>IF(AND(B135="",D135="",F135="",G135=""),"",IF($M$3='Data Entry'!$BJ$1,VLOOKUP(F135,Mark,7,0),IF($M$3='Data Entry'!$BJ$3,VLOOKUP(F135,Mark,12,0),IF($M$3='Data Entry'!$BJ$4,VLOOKUP(F135,Mark,17,0),""))))</f>
        <v/>
      </c>
      <c r="J135" s="62" t="str">
        <f>IF(AND(B135="",D135="",F135="",G135=""),"",IF($M$3='Data Entry'!$BJ$1,VLOOKUP(F135,Mark,8,0),IF($M$3='Data Entry'!$BJ$3,VLOOKUP(F135,Mark,13,0),IF($M$3='Data Entry'!$BJ$4,VLOOKUP(F135,Mark,18,0),""))))</f>
        <v/>
      </c>
      <c r="K135" s="34" t="str">
        <f>IF(AND(B135="",D135="",F135="",G135=""),"",IF($M$3='Data Entry'!$BJ$1,VLOOKUP(F135,Mark,9,0),IF($M$3='Data Entry'!$BJ$3,VLOOKUP(F135,Mark,14,0),IF($M$3='Data Entry'!$BJ$4,VLOOKUP(F135,Mark,19,0),""))))</f>
        <v/>
      </c>
      <c r="L135" s="35" t="str">
        <f>IF(AND(B135="",D135="",F135="",G135=""),"",IF($M$3='Data Entry'!$BJ$1,VLOOKUP(F135,Mark,10,0),IF($M$3='Data Entry'!$BJ$3,VLOOKUP(F135,Mark,15,0),IF($M$3='Data Entry'!$BJ$4,VLOOKUP(F135,Mark,20,0),""))))</f>
        <v/>
      </c>
      <c r="M135" s="36" t="str">
        <f t="shared" si="19"/>
        <v/>
      </c>
      <c r="N135" s="63" t="str">
        <f>IFERROR(IF(OR(M135="",$M$3="",D135=""),"",ROUNDUP(M135*$N$6%,0)),"")</f>
        <v/>
      </c>
      <c r="O135" s="63" t="str">
        <f>IFERROR(IF(AND($M$3=""),"",IF(AND(M135=""),"",IF(AND(F135=""),"",IF(AND(VLOOKUP(F135,Mark,5,0)=""),"",IF(AND(VLOOKUP(F135,Mark,5,0)&gt;85),5,IF(AND(VLOOKUP(F135,Mark,5,0)&gt;75),4,IF(AND(VLOOKUP(F135,Mark,5,0)&gt;=65),3,0))))))),"")</f>
        <v/>
      </c>
      <c r="P135" s="71" t="str">
        <f>IFERROR(IF(F135="","",IF(M135="","",IF(N135="","",SUM(N135:O135)))),"")</f>
        <v/>
      </c>
      <c r="Q135" s="10"/>
    </row>
    <row r="136" spans="1:17" ht="21.95" customHeight="1">
      <c r="A136" s="7">
        <v>130</v>
      </c>
      <c r="B136" s="32" t="str">
        <f t="shared" si="26"/>
        <v/>
      </c>
      <c r="C136" s="42" t="str">
        <f t="shared" si="27"/>
        <v/>
      </c>
      <c r="D136" s="8" t="str">
        <f t="shared" si="28"/>
        <v/>
      </c>
      <c r="E136" s="8" t="str">
        <f t="shared" si="29"/>
        <v/>
      </c>
      <c r="F136" s="5" t="str">
        <f t="shared" si="30"/>
        <v/>
      </c>
      <c r="G136" s="9" t="str">
        <f t="shared" si="31"/>
        <v/>
      </c>
      <c r="H136" s="62" t="str">
        <f>IF(AND(B136="",D136="",F136="",G136=""),"",IF($M$3='Data Entry'!$BJ$1,VLOOKUP(F136,Mark,6,0),IF($M$3='Data Entry'!$BJ$3,VLOOKUP(F136,Mark,11,0),IF($M$3='Data Entry'!$BJ$4,VLOOKUP(F136,Mark,16,0),""))))</f>
        <v/>
      </c>
      <c r="I136" s="62" t="str">
        <f>IF(AND(B136="",D136="",F136="",G136=""),"",IF($M$3='Data Entry'!$BJ$1,VLOOKUP(F136,Mark,7,0),IF($M$3='Data Entry'!$BJ$3,VLOOKUP(F136,Mark,12,0),IF($M$3='Data Entry'!$BJ$4,VLOOKUP(F136,Mark,17,0),""))))</f>
        <v/>
      </c>
      <c r="J136" s="62" t="str">
        <f>IF(AND(B136="",D136="",F136="",G136=""),"",IF($M$3='Data Entry'!$BJ$1,VLOOKUP(F136,Mark,8,0),IF($M$3='Data Entry'!$BJ$3,VLOOKUP(F136,Mark,13,0),IF($M$3='Data Entry'!$BJ$4,VLOOKUP(F136,Mark,18,0),""))))</f>
        <v/>
      </c>
      <c r="K136" s="34" t="str">
        <f>IF(AND(B136="",D136="",F136="",G136=""),"",IF($M$3='Data Entry'!$BJ$1,VLOOKUP(F136,Mark,9,0),IF($M$3='Data Entry'!$BJ$3,VLOOKUP(F136,Mark,14,0),IF($M$3='Data Entry'!$BJ$4,VLOOKUP(F136,Mark,19,0),""))))</f>
        <v/>
      </c>
      <c r="L136" s="35" t="str">
        <f>IF(AND(B136="",D136="",F136="",G136=""),"",IF($M$3='Data Entry'!$BJ$1,VLOOKUP(F136,Mark,10,0),IF($M$3='Data Entry'!$BJ$3,VLOOKUP(F136,Mark,15,0),IF($M$3='Data Entry'!$BJ$4,VLOOKUP(F136,Mark,20,0),""))))</f>
        <v/>
      </c>
      <c r="M136" s="36" t="str">
        <f t="shared" ref="M136:M161" si="32">IF(AND(H136="",I136="",J136="",K136="",L136=""),"",IF($M$3="","",SUM(H136,I136,J136,K136,L136)))</f>
        <v/>
      </c>
      <c r="N136" s="63" t="str">
        <f>IFERROR(IF(OR(M136="",$M$3="",D136=""),"",ROUNDUP(M136*$N$6%,0)),"")</f>
        <v/>
      </c>
      <c r="O136" s="63" t="str">
        <f>IFERROR(IF(AND($M$3=""),"",IF(AND(M136=""),"",IF(AND(F136=""),"",IF(AND(VLOOKUP(F136,Mark,5,0)=""),"",IF(AND(VLOOKUP(F136,Mark,5,0)&gt;85),5,IF(AND(VLOOKUP(F136,Mark,5,0)&gt;75),4,IF(AND(VLOOKUP(F136,Mark,5,0)&gt;=65),3,0))))))),"")</f>
        <v/>
      </c>
      <c r="P136" s="71" t="str">
        <f>IFERROR(IF(F136="","",IF(M136="","",IF(N136="","",SUM(N136:O136)))),"")</f>
        <v/>
      </c>
      <c r="Q136" s="10"/>
    </row>
    <row r="137" spans="1:17" ht="21.95" customHeight="1">
      <c r="A137" s="7">
        <v>131</v>
      </c>
      <c r="B137" s="32" t="str">
        <f t="shared" si="26"/>
        <v/>
      </c>
      <c r="C137" s="42" t="str">
        <f t="shared" si="27"/>
        <v/>
      </c>
      <c r="D137" s="8" t="str">
        <f t="shared" si="28"/>
        <v/>
      </c>
      <c r="E137" s="8" t="str">
        <f t="shared" si="29"/>
        <v/>
      </c>
      <c r="F137" s="5" t="str">
        <f t="shared" si="30"/>
        <v/>
      </c>
      <c r="G137" s="9" t="str">
        <f t="shared" si="31"/>
        <v/>
      </c>
      <c r="H137" s="62" t="str">
        <f>IF(AND(B137="",D137="",F137="",G137=""),"",IF($M$3='Data Entry'!$BJ$1,VLOOKUP(F137,Mark,6,0),IF($M$3='Data Entry'!$BJ$3,VLOOKUP(F137,Mark,11,0),IF($M$3='Data Entry'!$BJ$4,VLOOKUP(F137,Mark,16,0),""))))</f>
        <v/>
      </c>
      <c r="I137" s="62" t="str">
        <f>IF(AND(B137="",D137="",F137="",G137=""),"",IF($M$3='Data Entry'!$BJ$1,VLOOKUP(F137,Mark,7,0),IF($M$3='Data Entry'!$BJ$3,VLOOKUP(F137,Mark,12,0),IF($M$3='Data Entry'!$BJ$4,VLOOKUP(F137,Mark,17,0),""))))</f>
        <v/>
      </c>
      <c r="J137" s="62" t="str">
        <f>IF(AND(B137="",D137="",F137="",G137=""),"",IF($M$3='Data Entry'!$BJ$1,VLOOKUP(F137,Mark,8,0),IF($M$3='Data Entry'!$BJ$3,VLOOKUP(F137,Mark,13,0),IF($M$3='Data Entry'!$BJ$4,VLOOKUP(F137,Mark,18,0),""))))</f>
        <v/>
      </c>
      <c r="K137" s="34" t="str">
        <f>IF(AND(B137="",D137="",F137="",G137=""),"",IF($M$3='Data Entry'!$BJ$1,VLOOKUP(F137,Mark,9,0),IF($M$3='Data Entry'!$BJ$3,VLOOKUP(F137,Mark,14,0),IF($M$3='Data Entry'!$BJ$4,VLOOKUP(F137,Mark,19,0),""))))</f>
        <v/>
      </c>
      <c r="L137" s="35" t="str">
        <f>IF(AND(B137="",D137="",F137="",G137=""),"",IF($M$3='Data Entry'!$BJ$1,VLOOKUP(F137,Mark,10,0),IF($M$3='Data Entry'!$BJ$3,VLOOKUP(F137,Mark,15,0),IF($M$3='Data Entry'!$BJ$4,VLOOKUP(F137,Mark,20,0),""))))</f>
        <v/>
      </c>
      <c r="M137" s="36" t="str">
        <f t="shared" si="32"/>
        <v/>
      </c>
      <c r="N137" s="63" t="str">
        <f>IFERROR(IF(OR(M137="",$M$3="",D137=""),"",ROUNDUP(M137*$N$6%,0)),"")</f>
        <v/>
      </c>
      <c r="O137" s="63" t="str">
        <f>IFERROR(IF(AND($M$3=""),"",IF(AND(M137=""),"",IF(AND(F137=""),"",IF(AND(VLOOKUP(F137,Mark,5,0)=""),"",IF(AND(VLOOKUP(F137,Mark,5,0)&gt;85),5,IF(AND(VLOOKUP(F137,Mark,5,0)&gt;75),4,IF(AND(VLOOKUP(F137,Mark,5,0)&gt;=65),3,0))))))),"")</f>
        <v/>
      </c>
      <c r="P137" s="71" t="str">
        <f>IFERROR(IF(F137="","",IF(M137="","",IF(N137="","",SUM(N137:O137)))),"")</f>
        <v/>
      </c>
      <c r="Q137" s="10"/>
    </row>
    <row r="138" spans="1:17" ht="21.95" customHeight="1">
      <c r="A138" s="7">
        <v>132</v>
      </c>
      <c r="B138" s="32" t="str">
        <f t="shared" si="26"/>
        <v/>
      </c>
      <c r="C138" s="42" t="str">
        <f t="shared" si="27"/>
        <v/>
      </c>
      <c r="D138" s="8" t="str">
        <f t="shared" si="28"/>
        <v/>
      </c>
      <c r="E138" s="8" t="str">
        <f t="shared" si="29"/>
        <v/>
      </c>
      <c r="F138" s="5" t="str">
        <f t="shared" si="30"/>
        <v/>
      </c>
      <c r="G138" s="9" t="str">
        <f t="shared" si="31"/>
        <v/>
      </c>
      <c r="H138" s="62" t="str">
        <f>IF(AND(B138="",D138="",F138="",G138=""),"",IF($M$3='Data Entry'!$BJ$1,VLOOKUP(F138,Mark,6,0),IF($M$3='Data Entry'!$BJ$3,VLOOKUP(F138,Mark,11,0),IF($M$3='Data Entry'!$BJ$4,VLOOKUP(F138,Mark,16,0),""))))</f>
        <v/>
      </c>
      <c r="I138" s="62" t="str">
        <f>IF(AND(B138="",D138="",F138="",G138=""),"",IF($M$3='Data Entry'!$BJ$1,VLOOKUP(F138,Mark,7,0),IF($M$3='Data Entry'!$BJ$3,VLOOKUP(F138,Mark,12,0),IF($M$3='Data Entry'!$BJ$4,VLOOKUP(F138,Mark,17,0),""))))</f>
        <v/>
      </c>
      <c r="J138" s="62" t="str">
        <f>IF(AND(B138="",D138="",F138="",G138=""),"",IF($M$3='Data Entry'!$BJ$1,VLOOKUP(F138,Mark,8,0),IF($M$3='Data Entry'!$BJ$3,VLOOKUP(F138,Mark,13,0),IF($M$3='Data Entry'!$BJ$4,VLOOKUP(F138,Mark,18,0),""))))</f>
        <v/>
      </c>
      <c r="K138" s="34" t="str">
        <f>IF(AND(B138="",D138="",F138="",G138=""),"",IF($M$3='Data Entry'!$BJ$1,VLOOKUP(F138,Mark,9,0),IF($M$3='Data Entry'!$BJ$3,VLOOKUP(F138,Mark,14,0),IF($M$3='Data Entry'!$BJ$4,VLOOKUP(F138,Mark,19,0),""))))</f>
        <v/>
      </c>
      <c r="L138" s="35" t="str">
        <f>IF(AND(B138="",D138="",F138="",G138=""),"",IF($M$3='Data Entry'!$BJ$1,VLOOKUP(F138,Mark,10,0),IF($M$3='Data Entry'!$BJ$3,VLOOKUP(F138,Mark,15,0),IF($M$3='Data Entry'!$BJ$4,VLOOKUP(F138,Mark,20,0),""))))</f>
        <v/>
      </c>
      <c r="M138" s="36" t="str">
        <f t="shared" si="32"/>
        <v/>
      </c>
      <c r="N138" s="63" t="str">
        <f>IFERROR(IF(OR(M138="",$M$3="",D138=""),"",ROUNDUP(M138*$N$6%,0)),"")</f>
        <v/>
      </c>
      <c r="O138" s="63" t="str">
        <f>IFERROR(IF(AND($M$3=""),"",IF(AND(M138=""),"",IF(AND(F138=""),"",IF(AND(VLOOKUP(F138,Mark,5,0)=""),"",IF(AND(VLOOKUP(F138,Mark,5,0)&gt;85),5,IF(AND(VLOOKUP(F138,Mark,5,0)&gt;75),4,IF(AND(VLOOKUP(F138,Mark,5,0)&gt;=65),3,0))))))),"")</f>
        <v/>
      </c>
      <c r="P138" s="71" t="str">
        <f>IFERROR(IF(F138="","",IF(M138="","",IF(N138="","",SUM(N138:O138)))),"")</f>
        <v/>
      </c>
      <c r="Q138" s="10"/>
    </row>
    <row r="139" spans="1:17" ht="21.95" customHeight="1">
      <c r="A139" s="7">
        <v>133</v>
      </c>
      <c r="B139" s="32" t="str">
        <f t="shared" si="26"/>
        <v/>
      </c>
      <c r="C139" s="42" t="str">
        <f t="shared" si="27"/>
        <v/>
      </c>
      <c r="D139" s="8" t="str">
        <f t="shared" si="28"/>
        <v/>
      </c>
      <c r="E139" s="8" t="str">
        <f t="shared" si="29"/>
        <v/>
      </c>
      <c r="F139" s="5" t="str">
        <f t="shared" si="30"/>
        <v/>
      </c>
      <c r="G139" s="9" t="str">
        <f t="shared" si="31"/>
        <v/>
      </c>
      <c r="H139" s="62" t="str">
        <f>IF(AND(B139="",D139="",F139="",G139=""),"",IF($M$3='Data Entry'!$BJ$1,VLOOKUP(F139,Mark,6,0),IF($M$3='Data Entry'!$BJ$3,VLOOKUP(F139,Mark,11,0),IF($M$3='Data Entry'!$BJ$4,VLOOKUP(F139,Mark,16,0),""))))</f>
        <v/>
      </c>
      <c r="I139" s="62" t="str">
        <f>IF(AND(B139="",D139="",F139="",G139=""),"",IF($M$3='Data Entry'!$BJ$1,VLOOKUP(F139,Mark,7,0),IF($M$3='Data Entry'!$BJ$3,VLOOKUP(F139,Mark,12,0),IF($M$3='Data Entry'!$BJ$4,VLOOKUP(F139,Mark,17,0),""))))</f>
        <v/>
      </c>
      <c r="J139" s="62" t="str">
        <f>IF(AND(B139="",D139="",F139="",G139=""),"",IF($M$3='Data Entry'!$BJ$1,VLOOKUP(F139,Mark,8,0),IF($M$3='Data Entry'!$BJ$3,VLOOKUP(F139,Mark,13,0),IF($M$3='Data Entry'!$BJ$4,VLOOKUP(F139,Mark,18,0),""))))</f>
        <v/>
      </c>
      <c r="K139" s="34" t="str">
        <f>IF(AND(B139="",D139="",F139="",G139=""),"",IF($M$3='Data Entry'!$BJ$1,VLOOKUP(F139,Mark,9,0),IF($M$3='Data Entry'!$BJ$3,VLOOKUP(F139,Mark,14,0),IF($M$3='Data Entry'!$BJ$4,VLOOKUP(F139,Mark,19,0),""))))</f>
        <v/>
      </c>
      <c r="L139" s="35" t="str">
        <f>IF(AND(B139="",D139="",F139="",G139=""),"",IF($M$3='Data Entry'!$BJ$1,VLOOKUP(F139,Mark,10,0),IF($M$3='Data Entry'!$BJ$3,VLOOKUP(F139,Mark,15,0),IF($M$3='Data Entry'!$BJ$4,VLOOKUP(F139,Mark,20,0),""))))</f>
        <v/>
      </c>
      <c r="M139" s="36" t="str">
        <f t="shared" si="32"/>
        <v/>
      </c>
      <c r="N139" s="63" t="str">
        <f>IFERROR(IF(OR(M139="",$M$3="",D139=""),"",ROUNDUP(M139*$N$6%,0)),"")</f>
        <v/>
      </c>
      <c r="O139" s="63" t="str">
        <f>IFERROR(IF(AND($M$3=""),"",IF(AND(M139=""),"",IF(AND(F139=""),"",IF(AND(VLOOKUP(F139,Mark,5,0)=""),"",IF(AND(VLOOKUP(F139,Mark,5,0)&gt;85),5,IF(AND(VLOOKUP(F139,Mark,5,0)&gt;75),4,IF(AND(VLOOKUP(F139,Mark,5,0)&gt;=65),3,0))))))),"")</f>
        <v/>
      </c>
      <c r="P139" s="71" t="str">
        <f>IFERROR(IF(F139="","",IF(M139="","",IF(N139="","",SUM(N139:O139)))),"")</f>
        <v/>
      </c>
      <c r="Q139" s="10"/>
    </row>
    <row r="140" spans="1:17" ht="21.95" customHeight="1">
      <c r="A140" s="7">
        <v>134</v>
      </c>
      <c r="B140" s="32" t="str">
        <f t="shared" si="26"/>
        <v/>
      </c>
      <c r="C140" s="42" t="str">
        <f t="shared" si="27"/>
        <v/>
      </c>
      <c r="D140" s="8" t="str">
        <f t="shared" si="28"/>
        <v/>
      </c>
      <c r="E140" s="8" t="str">
        <f t="shared" si="29"/>
        <v/>
      </c>
      <c r="F140" s="5" t="str">
        <f t="shared" si="30"/>
        <v/>
      </c>
      <c r="G140" s="9" t="str">
        <f t="shared" si="31"/>
        <v/>
      </c>
      <c r="H140" s="62" t="str">
        <f>IF(AND(B140="",D140="",F140="",G140=""),"",IF($M$3='Data Entry'!$BJ$1,VLOOKUP(F140,Mark,6,0),IF($M$3='Data Entry'!$BJ$3,VLOOKUP(F140,Mark,11,0),IF($M$3='Data Entry'!$BJ$4,VLOOKUP(F140,Mark,16,0),""))))</f>
        <v/>
      </c>
      <c r="I140" s="62" t="str">
        <f>IF(AND(B140="",D140="",F140="",G140=""),"",IF($M$3='Data Entry'!$BJ$1,VLOOKUP(F140,Mark,7,0),IF($M$3='Data Entry'!$BJ$3,VLOOKUP(F140,Mark,12,0),IF($M$3='Data Entry'!$BJ$4,VLOOKUP(F140,Mark,17,0),""))))</f>
        <v/>
      </c>
      <c r="J140" s="62" t="str">
        <f>IF(AND(B140="",D140="",F140="",G140=""),"",IF($M$3='Data Entry'!$BJ$1,VLOOKUP(F140,Mark,8,0),IF($M$3='Data Entry'!$BJ$3,VLOOKUP(F140,Mark,13,0),IF($M$3='Data Entry'!$BJ$4,VLOOKUP(F140,Mark,18,0),""))))</f>
        <v/>
      </c>
      <c r="K140" s="34" t="str">
        <f>IF(AND(B140="",D140="",F140="",G140=""),"",IF($M$3='Data Entry'!$BJ$1,VLOOKUP(F140,Mark,9,0),IF($M$3='Data Entry'!$BJ$3,VLOOKUP(F140,Mark,14,0),IF($M$3='Data Entry'!$BJ$4,VLOOKUP(F140,Mark,19,0),""))))</f>
        <v/>
      </c>
      <c r="L140" s="35" t="str">
        <f>IF(AND(B140="",D140="",F140="",G140=""),"",IF($M$3='Data Entry'!$BJ$1,VLOOKUP(F140,Mark,10,0),IF($M$3='Data Entry'!$BJ$3,VLOOKUP(F140,Mark,15,0),IF($M$3='Data Entry'!$BJ$4,VLOOKUP(F140,Mark,20,0),""))))</f>
        <v/>
      </c>
      <c r="M140" s="36" t="str">
        <f t="shared" si="32"/>
        <v/>
      </c>
      <c r="N140" s="63" t="str">
        <f>IFERROR(IF(OR(M140="",$M$3="",D140=""),"",ROUNDUP(M140*$N$6%,0)),"")</f>
        <v/>
      </c>
      <c r="O140" s="63" t="str">
        <f>IFERROR(IF(AND($M$3=""),"",IF(AND(M140=""),"",IF(AND(F140=""),"",IF(AND(VLOOKUP(F140,Mark,5,0)=""),"",IF(AND(VLOOKUP(F140,Mark,5,0)&gt;85),5,IF(AND(VLOOKUP(F140,Mark,5,0)&gt;75),4,IF(AND(VLOOKUP(F140,Mark,5,0)&gt;=65),3,0))))))),"")</f>
        <v/>
      </c>
      <c r="P140" s="71" t="str">
        <f>IFERROR(IF(F140="","",IF(M140="","",IF(N140="","",SUM(N140:O140)))),"")</f>
        <v/>
      </c>
      <c r="Q140" s="10"/>
    </row>
    <row r="141" spans="1:17" ht="21.95" customHeight="1">
      <c r="A141" s="7">
        <v>135</v>
      </c>
      <c r="B141" s="32" t="str">
        <f t="shared" si="26"/>
        <v/>
      </c>
      <c r="C141" s="42" t="str">
        <f t="shared" si="27"/>
        <v/>
      </c>
      <c r="D141" s="8" t="str">
        <f t="shared" si="28"/>
        <v/>
      </c>
      <c r="E141" s="8" t="str">
        <f t="shared" si="29"/>
        <v/>
      </c>
      <c r="F141" s="5" t="str">
        <f t="shared" si="30"/>
        <v/>
      </c>
      <c r="G141" s="9" t="str">
        <f t="shared" si="31"/>
        <v/>
      </c>
      <c r="H141" s="62" t="str">
        <f>IF(AND(B141="",D141="",F141="",G141=""),"",IF($M$3='Data Entry'!$BJ$1,VLOOKUP(F141,Mark,6,0),IF($M$3='Data Entry'!$BJ$3,VLOOKUP(F141,Mark,11,0),IF($M$3='Data Entry'!$BJ$4,VLOOKUP(F141,Mark,16,0),""))))</f>
        <v/>
      </c>
      <c r="I141" s="62" t="str">
        <f>IF(AND(B141="",D141="",F141="",G141=""),"",IF($M$3='Data Entry'!$BJ$1,VLOOKUP(F141,Mark,7,0),IF($M$3='Data Entry'!$BJ$3,VLOOKUP(F141,Mark,12,0),IF($M$3='Data Entry'!$BJ$4,VLOOKUP(F141,Mark,17,0),""))))</f>
        <v/>
      </c>
      <c r="J141" s="62" t="str">
        <f>IF(AND(B141="",D141="",F141="",G141=""),"",IF($M$3='Data Entry'!$BJ$1,VLOOKUP(F141,Mark,8,0),IF($M$3='Data Entry'!$BJ$3,VLOOKUP(F141,Mark,13,0),IF($M$3='Data Entry'!$BJ$4,VLOOKUP(F141,Mark,18,0),""))))</f>
        <v/>
      </c>
      <c r="K141" s="34" t="str">
        <f>IF(AND(B141="",D141="",F141="",G141=""),"",IF($M$3='Data Entry'!$BJ$1,VLOOKUP(F141,Mark,9,0),IF($M$3='Data Entry'!$BJ$3,VLOOKUP(F141,Mark,14,0),IF($M$3='Data Entry'!$BJ$4,VLOOKUP(F141,Mark,19,0),""))))</f>
        <v/>
      </c>
      <c r="L141" s="35" t="str">
        <f>IF(AND(B141="",D141="",F141="",G141=""),"",IF($M$3='Data Entry'!$BJ$1,VLOOKUP(F141,Mark,10,0),IF($M$3='Data Entry'!$BJ$3,VLOOKUP(F141,Mark,15,0),IF($M$3='Data Entry'!$BJ$4,VLOOKUP(F141,Mark,20,0),""))))</f>
        <v/>
      </c>
      <c r="M141" s="36" t="str">
        <f t="shared" si="32"/>
        <v/>
      </c>
      <c r="N141" s="63" t="str">
        <f>IFERROR(IF(OR(M141="",$M$3="",D141=""),"",ROUNDUP(M141*$N$6%,0)),"")</f>
        <v/>
      </c>
      <c r="O141" s="63" t="str">
        <f>IFERROR(IF(AND($M$3=""),"",IF(AND(M141=""),"",IF(AND(F141=""),"",IF(AND(VLOOKUP(F141,Mark,5,0)=""),"",IF(AND(VLOOKUP(F141,Mark,5,0)&gt;85),5,IF(AND(VLOOKUP(F141,Mark,5,0)&gt;75),4,IF(AND(VLOOKUP(F141,Mark,5,0)&gt;=65),3,0))))))),"")</f>
        <v/>
      </c>
      <c r="P141" s="71" t="str">
        <f>IFERROR(IF(F141="","",IF(M141="","",IF(N141="","",SUM(N141:O141)))),"")</f>
        <v/>
      </c>
      <c r="Q141" s="10"/>
    </row>
    <row r="142" spans="1:17" ht="21.95" customHeight="1">
      <c r="A142" s="7">
        <v>136</v>
      </c>
      <c r="B142" s="32" t="str">
        <f t="shared" si="26"/>
        <v/>
      </c>
      <c r="C142" s="42" t="str">
        <f t="shared" si="27"/>
        <v/>
      </c>
      <c r="D142" s="8" t="str">
        <f t="shared" si="28"/>
        <v/>
      </c>
      <c r="E142" s="8" t="str">
        <f t="shared" si="29"/>
        <v/>
      </c>
      <c r="F142" s="5" t="str">
        <f t="shared" si="30"/>
        <v/>
      </c>
      <c r="G142" s="9" t="str">
        <f t="shared" si="31"/>
        <v/>
      </c>
      <c r="H142" s="62" t="str">
        <f>IF(AND(B142="",D142="",F142="",G142=""),"",IF($M$3='Data Entry'!$BJ$1,VLOOKUP(F142,Mark,6,0),IF($M$3='Data Entry'!$BJ$3,VLOOKUP(F142,Mark,11,0),IF($M$3='Data Entry'!$BJ$4,VLOOKUP(F142,Mark,16,0),""))))</f>
        <v/>
      </c>
      <c r="I142" s="62" t="str">
        <f>IF(AND(B142="",D142="",F142="",G142=""),"",IF($M$3='Data Entry'!$BJ$1,VLOOKUP(F142,Mark,7,0),IF($M$3='Data Entry'!$BJ$3,VLOOKUP(F142,Mark,12,0),IF($M$3='Data Entry'!$BJ$4,VLOOKUP(F142,Mark,17,0),""))))</f>
        <v/>
      </c>
      <c r="J142" s="62" t="str">
        <f>IF(AND(B142="",D142="",F142="",G142=""),"",IF($M$3='Data Entry'!$BJ$1,VLOOKUP(F142,Mark,8,0),IF($M$3='Data Entry'!$BJ$3,VLOOKUP(F142,Mark,13,0),IF($M$3='Data Entry'!$BJ$4,VLOOKUP(F142,Mark,18,0),""))))</f>
        <v/>
      </c>
      <c r="K142" s="34" t="str">
        <f>IF(AND(B142="",D142="",F142="",G142=""),"",IF($M$3='Data Entry'!$BJ$1,VLOOKUP(F142,Mark,9,0),IF($M$3='Data Entry'!$BJ$3,VLOOKUP(F142,Mark,14,0),IF($M$3='Data Entry'!$BJ$4,VLOOKUP(F142,Mark,19,0),""))))</f>
        <v/>
      </c>
      <c r="L142" s="35" t="str">
        <f>IF(AND(B142="",D142="",F142="",G142=""),"",IF($M$3='Data Entry'!$BJ$1,VLOOKUP(F142,Mark,10,0),IF($M$3='Data Entry'!$BJ$3,VLOOKUP(F142,Mark,15,0),IF($M$3='Data Entry'!$BJ$4,VLOOKUP(F142,Mark,20,0),""))))</f>
        <v/>
      </c>
      <c r="M142" s="36" t="str">
        <f t="shared" si="32"/>
        <v/>
      </c>
      <c r="N142" s="63" t="str">
        <f>IFERROR(IF(OR(M142="",$M$3="",D142=""),"",ROUNDUP(M142*$N$6%,0)),"")</f>
        <v/>
      </c>
      <c r="O142" s="63" t="str">
        <f>IFERROR(IF(AND($M$3=""),"",IF(AND(M142=""),"",IF(AND(F142=""),"",IF(AND(VLOOKUP(F142,Mark,5,0)=""),"",IF(AND(VLOOKUP(F142,Mark,5,0)&gt;85),5,IF(AND(VLOOKUP(F142,Mark,5,0)&gt;75),4,IF(AND(VLOOKUP(F142,Mark,5,0)&gt;=65),3,0))))))),"")</f>
        <v/>
      </c>
      <c r="P142" s="71" t="str">
        <f>IFERROR(IF(F142="","",IF(M142="","",IF(N142="","",SUM(N142:O142)))),"")</f>
        <v/>
      </c>
      <c r="Q142" s="10"/>
    </row>
    <row r="143" spans="1:17" ht="21.95" customHeight="1">
      <c r="A143" s="7">
        <v>137</v>
      </c>
      <c r="B143" s="32" t="str">
        <f t="shared" si="26"/>
        <v/>
      </c>
      <c r="C143" s="42" t="str">
        <f t="shared" si="27"/>
        <v/>
      </c>
      <c r="D143" s="8" t="str">
        <f t="shared" si="28"/>
        <v/>
      </c>
      <c r="E143" s="8" t="str">
        <f t="shared" si="29"/>
        <v/>
      </c>
      <c r="F143" s="5" t="str">
        <f t="shared" si="30"/>
        <v/>
      </c>
      <c r="G143" s="9" t="str">
        <f t="shared" si="31"/>
        <v/>
      </c>
      <c r="H143" s="62" t="str">
        <f>IF(AND(B143="",D143="",F143="",G143=""),"",IF($M$3='Data Entry'!$BJ$1,VLOOKUP(F143,Mark,6,0),IF($M$3='Data Entry'!$BJ$3,VLOOKUP(F143,Mark,11,0),IF($M$3='Data Entry'!$BJ$4,VLOOKUP(F143,Mark,16,0),""))))</f>
        <v/>
      </c>
      <c r="I143" s="62" t="str">
        <f>IF(AND(B143="",D143="",F143="",G143=""),"",IF($M$3='Data Entry'!$BJ$1,VLOOKUP(F143,Mark,7,0),IF($M$3='Data Entry'!$BJ$3,VLOOKUP(F143,Mark,12,0),IF($M$3='Data Entry'!$BJ$4,VLOOKUP(F143,Mark,17,0),""))))</f>
        <v/>
      </c>
      <c r="J143" s="62" t="str">
        <f>IF(AND(B143="",D143="",F143="",G143=""),"",IF($M$3='Data Entry'!$BJ$1,VLOOKUP(F143,Mark,8,0),IF($M$3='Data Entry'!$BJ$3,VLOOKUP(F143,Mark,13,0),IF($M$3='Data Entry'!$BJ$4,VLOOKUP(F143,Mark,18,0),""))))</f>
        <v/>
      </c>
      <c r="K143" s="34" t="str">
        <f>IF(AND(B143="",D143="",F143="",G143=""),"",IF($M$3='Data Entry'!$BJ$1,VLOOKUP(F143,Mark,9,0),IF($M$3='Data Entry'!$BJ$3,VLOOKUP(F143,Mark,14,0),IF($M$3='Data Entry'!$BJ$4,VLOOKUP(F143,Mark,19,0),""))))</f>
        <v/>
      </c>
      <c r="L143" s="35" t="str">
        <f>IF(AND(B143="",D143="",F143="",G143=""),"",IF($M$3='Data Entry'!$BJ$1,VLOOKUP(F143,Mark,10,0),IF($M$3='Data Entry'!$BJ$3,VLOOKUP(F143,Mark,15,0),IF($M$3='Data Entry'!$BJ$4,VLOOKUP(F143,Mark,20,0),""))))</f>
        <v/>
      </c>
      <c r="M143" s="36" t="str">
        <f t="shared" si="32"/>
        <v/>
      </c>
      <c r="N143" s="63" t="str">
        <f>IFERROR(IF(OR(M143="",$M$3="",D143=""),"",ROUNDUP(M143*$N$6%,0)),"")</f>
        <v/>
      </c>
      <c r="O143" s="63" t="str">
        <f>IFERROR(IF(AND($M$3=""),"",IF(AND(M143=""),"",IF(AND(F143=""),"",IF(AND(VLOOKUP(F143,Mark,5,0)=""),"",IF(AND(VLOOKUP(F143,Mark,5,0)&gt;85),5,IF(AND(VLOOKUP(F143,Mark,5,0)&gt;75),4,IF(AND(VLOOKUP(F143,Mark,5,0)&gt;=65),3,0))))))),"")</f>
        <v/>
      </c>
      <c r="P143" s="71" t="str">
        <f>IFERROR(IF(F143="","",IF(M143="","",IF(N143="","",SUM(N143:O143)))),"")</f>
        <v/>
      </c>
      <c r="Q143" s="10"/>
    </row>
    <row r="144" spans="1:17" ht="21.95" customHeight="1">
      <c r="A144" s="7">
        <v>138</v>
      </c>
      <c r="B144" s="32" t="str">
        <f t="shared" si="26"/>
        <v/>
      </c>
      <c r="C144" s="42" t="str">
        <f t="shared" si="27"/>
        <v/>
      </c>
      <c r="D144" s="8" t="str">
        <f t="shared" si="28"/>
        <v/>
      </c>
      <c r="E144" s="8" t="str">
        <f t="shared" si="29"/>
        <v/>
      </c>
      <c r="F144" s="5" t="str">
        <f t="shared" si="30"/>
        <v/>
      </c>
      <c r="G144" s="9" t="str">
        <f t="shared" si="31"/>
        <v/>
      </c>
      <c r="H144" s="62" t="str">
        <f>IF(AND(B144="",D144="",F144="",G144=""),"",IF($M$3='Data Entry'!$BJ$1,VLOOKUP(F144,Mark,6,0),IF($M$3='Data Entry'!$BJ$3,VLOOKUP(F144,Mark,11,0),IF($M$3='Data Entry'!$BJ$4,VLOOKUP(F144,Mark,16,0),""))))</f>
        <v/>
      </c>
      <c r="I144" s="62" t="str">
        <f>IF(AND(B144="",D144="",F144="",G144=""),"",IF($M$3='Data Entry'!$BJ$1,VLOOKUP(F144,Mark,7,0),IF($M$3='Data Entry'!$BJ$3,VLOOKUP(F144,Mark,12,0),IF($M$3='Data Entry'!$BJ$4,VLOOKUP(F144,Mark,17,0),""))))</f>
        <v/>
      </c>
      <c r="J144" s="62" t="str">
        <f>IF(AND(B144="",D144="",F144="",G144=""),"",IF($M$3='Data Entry'!$BJ$1,VLOOKUP(F144,Mark,8,0),IF($M$3='Data Entry'!$BJ$3,VLOOKUP(F144,Mark,13,0),IF($M$3='Data Entry'!$BJ$4,VLOOKUP(F144,Mark,18,0),""))))</f>
        <v/>
      </c>
      <c r="K144" s="34" t="str">
        <f>IF(AND(B144="",D144="",F144="",G144=""),"",IF($M$3='Data Entry'!$BJ$1,VLOOKUP(F144,Mark,9,0),IF($M$3='Data Entry'!$BJ$3,VLOOKUP(F144,Mark,14,0),IF($M$3='Data Entry'!$BJ$4,VLOOKUP(F144,Mark,19,0),""))))</f>
        <v/>
      </c>
      <c r="L144" s="35" t="str">
        <f>IF(AND(B144="",D144="",F144="",G144=""),"",IF($M$3='Data Entry'!$BJ$1,VLOOKUP(F144,Mark,10,0),IF($M$3='Data Entry'!$BJ$3,VLOOKUP(F144,Mark,15,0),IF($M$3='Data Entry'!$BJ$4,VLOOKUP(F144,Mark,20,0),""))))</f>
        <v/>
      </c>
      <c r="M144" s="36" t="str">
        <f t="shared" si="32"/>
        <v/>
      </c>
      <c r="N144" s="63" t="str">
        <f>IFERROR(IF(OR(M144="",$M$3="",D144=""),"",ROUNDUP(M144*$N$6%,0)),"")</f>
        <v/>
      </c>
      <c r="O144" s="63" t="str">
        <f>IFERROR(IF(AND($M$3=""),"",IF(AND(M144=""),"",IF(AND(F144=""),"",IF(AND(VLOOKUP(F144,Mark,5,0)=""),"",IF(AND(VLOOKUP(F144,Mark,5,0)&gt;85),5,IF(AND(VLOOKUP(F144,Mark,5,0)&gt;75),4,IF(AND(VLOOKUP(F144,Mark,5,0)&gt;=65),3,0))))))),"")</f>
        <v/>
      </c>
      <c r="P144" s="71" t="str">
        <f>IFERROR(IF(F144="","",IF(M144="","",IF(N144="","",SUM(N144:O144)))),"")</f>
        <v/>
      </c>
      <c r="Q144" s="10"/>
    </row>
    <row r="145" spans="1:17" ht="21.95" customHeight="1">
      <c r="A145" s="7">
        <v>139</v>
      </c>
      <c r="B145" s="32" t="str">
        <f t="shared" si="26"/>
        <v/>
      </c>
      <c r="C145" s="42" t="str">
        <f t="shared" si="27"/>
        <v/>
      </c>
      <c r="D145" s="8" t="str">
        <f t="shared" si="28"/>
        <v/>
      </c>
      <c r="E145" s="8" t="str">
        <f t="shared" si="29"/>
        <v/>
      </c>
      <c r="F145" s="5" t="str">
        <f t="shared" si="30"/>
        <v/>
      </c>
      <c r="G145" s="9" t="str">
        <f t="shared" si="31"/>
        <v/>
      </c>
      <c r="H145" s="62" t="str">
        <f>IF(AND(B145="",D145="",F145="",G145=""),"",IF($M$3='Data Entry'!$BJ$1,VLOOKUP(F145,Mark,6,0),IF($M$3='Data Entry'!$BJ$3,VLOOKUP(F145,Mark,11,0),IF($M$3='Data Entry'!$BJ$4,VLOOKUP(F145,Mark,16,0),""))))</f>
        <v/>
      </c>
      <c r="I145" s="62" t="str">
        <f>IF(AND(B145="",D145="",F145="",G145=""),"",IF($M$3='Data Entry'!$BJ$1,VLOOKUP(F145,Mark,7,0),IF($M$3='Data Entry'!$BJ$3,VLOOKUP(F145,Mark,12,0),IF($M$3='Data Entry'!$BJ$4,VLOOKUP(F145,Mark,17,0),""))))</f>
        <v/>
      </c>
      <c r="J145" s="62" t="str">
        <f>IF(AND(B145="",D145="",F145="",G145=""),"",IF($M$3='Data Entry'!$BJ$1,VLOOKUP(F145,Mark,8,0),IF($M$3='Data Entry'!$BJ$3,VLOOKUP(F145,Mark,13,0),IF($M$3='Data Entry'!$BJ$4,VLOOKUP(F145,Mark,18,0),""))))</f>
        <v/>
      </c>
      <c r="K145" s="34" t="str">
        <f>IF(AND(B145="",D145="",F145="",G145=""),"",IF($M$3='Data Entry'!$BJ$1,VLOOKUP(F145,Mark,9,0),IF($M$3='Data Entry'!$BJ$3,VLOOKUP(F145,Mark,14,0),IF($M$3='Data Entry'!$BJ$4,VLOOKUP(F145,Mark,19,0),""))))</f>
        <v/>
      </c>
      <c r="L145" s="35" t="str">
        <f>IF(AND(B145="",D145="",F145="",G145=""),"",IF($M$3='Data Entry'!$BJ$1,VLOOKUP(F145,Mark,10,0),IF($M$3='Data Entry'!$BJ$3,VLOOKUP(F145,Mark,15,0),IF($M$3='Data Entry'!$BJ$4,VLOOKUP(F145,Mark,20,0),""))))</f>
        <v/>
      </c>
      <c r="M145" s="36" t="str">
        <f t="shared" si="32"/>
        <v/>
      </c>
      <c r="N145" s="63" t="str">
        <f>IFERROR(IF(OR(M145="",$M$3="",D145=""),"",ROUNDUP(M145*$N$6%,0)),"")</f>
        <v/>
      </c>
      <c r="O145" s="63" t="str">
        <f>IFERROR(IF(AND($M$3=""),"",IF(AND(M145=""),"",IF(AND(F145=""),"",IF(AND(VLOOKUP(F145,Mark,5,0)=""),"",IF(AND(VLOOKUP(F145,Mark,5,0)&gt;85),5,IF(AND(VLOOKUP(F145,Mark,5,0)&gt;75),4,IF(AND(VLOOKUP(F145,Mark,5,0)&gt;=65),3,0))))))),"")</f>
        <v/>
      </c>
      <c r="P145" s="71" t="str">
        <f>IFERROR(IF(F145="","",IF(M145="","",IF(N145="","",SUM(N145:O145)))),"")</f>
        <v/>
      </c>
      <c r="Q145" s="10"/>
    </row>
    <row r="146" spans="1:17" ht="21.95" customHeight="1">
      <c r="A146" s="7">
        <v>140</v>
      </c>
      <c r="B146" s="32" t="str">
        <f t="shared" si="26"/>
        <v/>
      </c>
      <c r="C146" s="42" t="str">
        <f t="shared" si="27"/>
        <v/>
      </c>
      <c r="D146" s="8" t="str">
        <f t="shared" si="28"/>
        <v/>
      </c>
      <c r="E146" s="8" t="str">
        <f t="shared" si="29"/>
        <v/>
      </c>
      <c r="F146" s="5" t="str">
        <f t="shared" si="30"/>
        <v/>
      </c>
      <c r="G146" s="9" t="str">
        <f t="shared" si="31"/>
        <v/>
      </c>
      <c r="H146" s="62" t="str">
        <f>IF(AND(B146="",D146="",F146="",G146=""),"",IF($M$3='Data Entry'!$BJ$1,VLOOKUP(F146,Mark,6,0),IF($M$3='Data Entry'!$BJ$3,VLOOKUP(F146,Mark,11,0),IF($M$3='Data Entry'!$BJ$4,VLOOKUP(F146,Mark,16,0),""))))</f>
        <v/>
      </c>
      <c r="I146" s="62" t="str">
        <f>IF(AND(B146="",D146="",F146="",G146=""),"",IF($M$3='Data Entry'!$BJ$1,VLOOKUP(F146,Mark,7,0),IF($M$3='Data Entry'!$BJ$3,VLOOKUP(F146,Mark,12,0),IF($M$3='Data Entry'!$BJ$4,VLOOKUP(F146,Mark,17,0),""))))</f>
        <v/>
      </c>
      <c r="J146" s="62" t="str">
        <f>IF(AND(B146="",D146="",F146="",G146=""),"",IF($M$3='Data Entry'!$BJ$1,VLOOKUP(F146,Mark,8,0),IF($M$3='Data Entry'!$BJ$3,VLOOKUP(F146,Mark,13,0),IF($M$3='Data Entry'!$BJ$4,VLOOKUP(F146,Mark,18,0),""))))</f>
        <v/>
      </c>
      <c r="K146" s="34" t="str">
        <f>IF(AND(B146="",D146="",F146="",G146=""),"",IF($M$3='Data Entry'!$BJ$1,VLOOKUP(F146,Mark,9,0),IF($M$3='Data Entry'!$BJ$3,VLOOKUP(F146,Mark,14,0),IF($M$3='Data Entry'!$BJ$4,VLOOKUP(F146,Mark,19,0),""))))</f>
        <v/>
      </c>
      <c r="L146" s="35" t="str">
        <f>IF(AND(B146="",D146="",F146="",G146=""),"",IF($M$3='Data Entry'!$BJ$1,VLOOKUP(F146,Mark,10,0),IF($M$3='Data Entry'!$BJ$3,VLOOKUP(F146,Mark,15,0),IF($M$3='Data Entry'!$BJ$4,VLOOKUP(F146,Mark,20,0),""))))</f>
        <v/>
      </c>
      <c r="M146" s="36" t="str">
        <f t="shared" si="32"/>
        <v/>
      </c>
      <c r="N146" s="63" t="str">
        <f>IFERROR(IF(OR(M146="",$M$3="",D146=""),"",ROUNDUP(M146*$N$6%,0)),"")</f>
        <v/>
      </c>
      <c r="O146" s="63" t="str">
        <f>IFERROR(IF(AND($M$3=""),"",IF(AND(M146=""),"",IF(AND(F146=""),"",IF(AND(VLOOKUP(F146,Mark,5,0)=""),"",IF(AND(VLOOKUP(F146,Mark,5,0)&gt;85),5,IF(AND(VLOOKUP(F146,Mark,5,0)&gt;75),4,IF(AND(VLOOKUP(F146,Mark,5,0)&gt;=65),3,0))))))),"")</f>
        <v/>
      </c>
      <c r="P146" s="71" t="str">
        <f>IFERROR(IF(F146="","",IF(M146="","",IF(N146="","",SUM(N146:O146)))),"")</f>
        <v/>
      </c>
      <c r="Q146" s="10"/>
    </row>
    <row r="147" spans="1:17" ht="21.95" customHeight="1">
      <c r="A147" s="7">
        <v>141</v>
      </c>
      <c r="B147" s="32" t="str">
        <f t="shared" si="26"/>
        <v/>
      </c>
      <c r="C147" s="42" t="str">
        <f t="shared" si="27"/>
        <v/>
      </c>
      <c r="D147" s="8" t="str">
        <f t="shared" si="28"/>
        <v/>
      </c>
      <c r="E147" s="8" t="str">
        <f t="shared" si="29"/>
        <v/>
      </c>
      <c r="F147" s="5" t="str">
        <f t="shared" si="30"/>
        <v/>
      </c>
      <c r="G147" s="9" t="str">
        <f t="shared" si="31"/>
        <v/>
      </c>
      <c r="H147" s="62" t="str">
        <f>IF(AND(B147="",D147="",F147="",G147=""),"",IF($M$3='Data Entry'!$BJ$1,VLOOKUP(F147,Mark,6,0),IF($M$3='Data Entry'!$BJ$3,VLOOKUP(F147,Mark,11,0),IF($M$3='Data Entry'!$BJ$4,VLOOKUP(F147,Mark,16,0),""))))</f>
        <v/>
      </c>
      <c r="I147" s="62" t="str">
        <f>IF(AND(B147="",D147="",F147="",G147=""),"",IF($M$3='Data Entry'!$BJ$1,VLOOKUP(F147,Mark,7,0),IF($M$3='Data Entry'!$BJ$3,VLOOKUP(F147,Mark,12,0),IF($M$3='Data Entry'!$BJ$4,VLOOKUP(F147,Mark,17,0),""))))</f>
        <v/>
      </c>
      <c r="J147" s="62" t="str">
        <f>IF(AND(B147="",D147="",F147="",G147=""),"",IF($M$3='Data Entry'!$BJ$1,VLOOKUP(F147,Mark,8,0),IF($M$3='Data Entry'!$BJ$3,VLOOKUP(F147,Mark,13,0),IF($M$3='Data Entry'!$BJ$4,VLOOKUP(F147,Mark,18,0),""))))</f>
        <v/>
      </c>
      <c r="K147" s="34" t="str">
        <f>IF(AND(B147="",D147="",F147="",G147=""),"",IF($M$3='Data Entry'!$BJ$1,VLOOKUP(F147,Mark,9,0),IF($M$3='Data Entry'!$BJ$3,VLOOKUP(F147,Mark,14,0),IF($M$3='Data Entry'!$BJ$4,VLOOKUP(F147,Mark,19,0),""))))</f>
        <v/>
      </c>
      <c r="L147" s="35" t="str">
        <f>IF(AND(B147="",D147="",F147="",G147=""),"",IF($M$3='Data Entry'!$BJ$1,VLOOKUP(F147,Mark,10,0),IF($M$3='Data Entry'!$BJ$3,VLOOKUP(F147,Mark,15,0),IF($M$3='Data Entry'!$BJ$4,VLOOKUP(F147,Mark,20,0),""))))</f>
        <v/>
      </c>
      <c r="M147" s="36" t="str">
        <f t="shared" si="32"/>
        <v/>
      </c>
      <c r="N147" s="63" t="str">
        <f>IFERROR(IF(OR(M147="",$M$3="",D147=""),"",ROUNDUP(M147*$N$6%,0)),"")</f>
        <v/>
      </c>
      <c r="O147" s="63" t="str">
        <f>IFERROR(IF(AND($M$3=""),"",IF(AND(M147=""),"",IF(AND(F147=""),"",IF(AND(VLOOKUP(F147,Mark,5,0)=""),"",IF(AND(VLOOKUP(F147,Mark,5,0)&gt;85),5,IF(AND(VLOOKUP(F147,Mark,5,0)&gt;75),4,IF(AND(VLOOKUP(F147,Mark,5,0)&gt;=65),3,0))))))),"")</f>
        <v/>
      </c>
      <c r="P147" s="71" t="str">
        <f>IFERROR(IF(F147="","",IF(M147="","",IF(N147="","",SUM(N147:O147)))),"")</f>
        <v/>
      </c>
      <c r="Q147" s="10"/>
    </row>
    <row r="148" spans="1:17" ht="21.95" customHeight="1">
      <c r="A148" s="7">
        <v>142</v>
      </c>
      <c r="B148" s="32" t="str">
        <f t="shared" si="26"/>
        <v/>
      </c>
      <c r="C148" s="42" t="str">
        <f t="shared" si="27"/>
        <v/>
      </c>
      <c r="D148" s="8" t="str">
        <f t="shared" si="28"/>
        <v/>
      </c>
      <c r="E148" s="8" t="str">
        <f t="shared" si="29"/>
        <v/>
      </c>
      <c r="F148" s="5" t="str">
        <f t="shared" si="30"/>
        <v/>
      </c>
      <c r="G148" s="9" t="str">
        <f t="shared" si="31"/>
        <v/>
      </c>
      <c r="H148" s="62" t="str">
        <f>IF(AND(B148="",D148="",F148="",G148=""),"",IF($M$3='Data Entry'!$BJ$1,VLOOKUP(F148,Mark,6,0),IF($M$3='Data Entry'!$BJ$3,VLOOKUP(F148,Mark,11,0),IF($M$3='Data Entry'!$BJ$4,VLOOKUP(F148,Mark,16,0),""))))</f>
        <v/>
      </c>
      <c r="I148" s="62" t="str">
        <f>IF(AND(B148="",D148="",F148="",G148=""),"",IF($M$3='Data Entry'!$BJ$1,VLOOKUP(F148,Mark,7,0),IF($M$3='Data Entry'!$BJ$3,VLOOKUP(F148,Mark,12,0),IF($M$3='Data Entry'!$BJ$4,VLOOKUP(F148,Mark,17,0),""))))</f>
        <v/>
      </c>
      <c r="J148" s="62" t="str">
        <f>IF(AND(B148="",D148="",F148="",G148=""),"",IF($M$3='Data Entry'!$BJ$1,VLOOKUP(F148,Mark,8,0),IF($M$3='Data Entry'!$BJ$3,VLOOKUP(F148,Mark,13,0),IF($M$3='Data Entry'!$BJ$4,VLOOKUP(F148,Mark,18,0),""))))</f>
        <v/>
      </c>
      <c r="K148" s="34" t="str">
        <f>IF(AND(B148="",D148="",F148="",G148=""),"",IF($M$3='Data Entry'!$BJ$1,VLOOKUP(F148,Mark,9,0),IF($M$3='Data Entry'!$BJ$3,VLOOKUP(F148,Mark,14,0),IF($M$3='Data Entry'!$BJ$4,VLOOKUP(F148,Mark,19,0),""))))</f>
        <v/>
      </c>
      <c r="L148" s="35" t="str">
        <f>IF(AND(B148="",D148="",F148="",G148=""),"",IF($M$3='Data Entry'!$BJ$1,VLOOKUP(F148,Mark,10,0),IF($M$3='Data Entry'!$BJ$3,VLOOKUP(F148,Mark,15,0),IF($M$3='Data Entry'!$BJ$4,VLOOKUP(F148,Mark,20,0),""))))</f>
        <v/>
      </c>
      <c r="M148" s="36" t="str">
        <f t="shared" si="32"/>
        <v/>
      </c>
      <c r="N148" s="63" t="str">
        <f>IFERROR(IF(OR(M148="",$M$3="",D148=""),"",ROUNDUP(M148*$N$6%,0)),"")</f>
        <v/>
      </c>
      <c r="O148" s="63" t="str">
        <f>IFERROR(IF(AND($M$3=""),"",IF(AND(M148=""),"",IF(AND(F148=""),"",IF(AND(VLOOKUP(F148,Mark,5,0)=""),"",IF(AND(VLOOKUP(F148,Mark,5,0)&gt;85),5,IF(AND(VLOOKUP(F148,Mark,5,0)&gt;75),4,IF(AND(VLOOKUP(F148,Mark,5,0)&gt;=65),3,0))))))),"")</f>
        <v/>
      </c>
      <c r="P148" s="71" t="str">
        <f>IFERROR(IF(F148="","",IF(M148="","",IF(N148="","",SUM(N148:O148)))),"")</f>
        <v/>
      </c>
      <c r="Q148" s="10"/>
    </row>
    <row r="149" spans="1:17" ht="21.95" customHeight="1">
      <c r="A149" s="7">
        <v>143</v>
      </c>
      <c r="B149" s="32" t="str">
        <f t="shared" si="26"/>
        <v/>
      </c>
      <c r="C149" s="42" t="str">
        <f t="shared" si="27"/>
        <v/>
      </c>
      <c r="D149" s="8" t="str">
        <f t="shared" si="28"/>
        <v/>
      </c>
      <c r="E149" s="8" t="str">
        <f t="shared" si="29"/>
        <v/>
      </c>
      <c r="F149" s="5" t="str">
        <f t="shared" si="30"/>
        <v/>
      </c>
      <c r="G149" s="9" t="str">
        <f t="shared" si="31"/>
        <v/>
      </c>
      <c r="H149" s="62" t="str">
        <f>IF(AND(B149="",D149="",F149="",G149=""),"",IF($M$3='Data Entry'!$BJ$1,VLOOKUP(F149,Mark,6,0),IF($M$3='Data Entry'!$BJ$3,VLOOKUP(F149,Mark,11,0),IF($M$3='Data Entry'!$BJ$4,VLOOKUP(F149,Mark,16,0),""))))</f>
        <v/>
      </c>
      <c r="I149" s="62" t="str">
        <f>IF(AND(B149="",D149="",F149="",G149=""),"",IF($M$3='Data Entry'!$BJ$1,VLOOKUP(F149,Mark,7,0),IF($M$3='Data Entry'!$BJ$3,VLOOKUP(F149,Mark,12,0),IF($M$3='Data Entry'!$BJ$4,VLOOKUP(F149,Mark,17,0),""))))</f>
        <v/>
      </c>
      <c r="J149" s="62" t="str">
        <f>IF(AND(B149="",D149="",F149="",G149=""),"",IF($M$3='Data Entry'!$BJ$1,VLOOKUP(F149,Mark,8,0),IF($M$3='Data Entry'!$BJ$3,VLOOKUP(F149,Mark,13,0),IF($M$3='Data Entry'!$BJ$4,VLOOKUP(F149,Mark,18,0),""))))</f>
        <v/>
      </c>
      <c r="K149" s="34" t="str">
        <f>IF(AND(B149="",D149="",F149="",G149=""),"",IF($M$3='Data Entry'!$BJ$1,VLOOKUP(F149,Mark,9,0),IF($M$3='Data Entry'!$BJ$3,VLOOKUP(F149,Mark,14,0),IF($M$3='Data Entry'!$BJ$4,VLOOKUP(F149,Mark,19,0),""))))</f>
        <v/>
      </c>
      <c r="L149" s="35" t="str">
        <f>IF(AND(B149="",D149="",F149="",G149=""),"",IF($M$3='Data Entry'!$BJ$1,VLOOKUP(F149,Mark,10,0),IF($M$3='Data Entry'!$BJ$3,VLOOKUP(F149,Mark,15,0),IF($M$3='Data Entry'!$BJ$4,VLOOKUP(F149,Mark,20,0),""))))</f>
        <v/>
      </c>
      <c r="M149" s="36" t="str">
        <f t="shared" si="32"/>
        <v/>
      </c>
      <c r="N149" s="63" t="str">
        <f>IFERROR(IF(OR(M149="",$M$3="",D149=""),"",ROUNDUP(M149*$N$6%,0)),"")</f>
        <v/>
      </c>
      <c r="O149" s="63" t="str">
        <f>IFERROR(IF(AND($M$3=""),"",IF(AND(M149=""),"",IF(AND(F149=""),"",IF(AND(VLOOKUP(F149,Mark,5,0)=""),"",IF(AND(VLOOKUP(F149,Mark,5,0)&gt;85),5,IF(AND(VLOOKUP(F149,Mark,5,0)&gt;75),4,IF(AND(VLOOKUP(F149,Mark,5,0)&gt;=65),3,0))))))),"")</f>
        <v/>
      </c>
      <c r="P149" s="71" t="str">
        <f>IFERROR(IF(F149="","",IF(M149="","",IF(N149="","",SUM(N149:O149)))),"")</f>
        <v/>
      </c>
      <c r="Q149" s="10"/>
    </row>
    <row r="150" spans="1:17" ht="21.95" customHeight="1">
      <c r="A150" s="7">
        <v>144</v>
      </c>
      <c r="B150" s="32" t="str">
        <f t="shared" si="26"/>
        <v/>
      </c>
      <c r="C150" s="42" t="str">
        <f t="shared" si="27"/>
        <v/>
      </c>
      <c r="D150" s="8" t="str">
        <f t="shared" si="28"/>
        <v/>
      </c>
      <c r="E150" s="8" t="str">
        <f t="shared" si="29"/>
        <v/>
      </c>
      <c r="F150" s="5" t="str">
        <f t="shared" si="30"/>
        <v/>
      </c>
      <c r="G150" s="9" t="str">
        <f t="shared" si="31"/>
        <v/>
      </c>
      <c r="H150" s="62" t="str">
        <f>IF(AND(B150="",D150="",F150="",G150=""),"",IF($M$3='Data Entry'!$BJ$1,VLOOKUP(F150,Mark,6,0),IF($M$3='Data Entry'!$BJ$3,VLOOKUP(F150,Mark,11,0),IF($M$3='Data Entry'!$BJ$4,VLOOKUP(F150,Mark,16,0),""))))</f>
        <v/>
      </c>
      <c r="I150" s="62" t="str">
        <f>IF(AND(B150="",D150="",F150="",G150=""),"",IF($M$3='Data Entry'!$BJ$1,VLOOKUP(F150,Mark,7,0),IF($M$3='Data Entry'!$BJ$3,VLOOKUP(F150,Mark,12,0),IF($M$3='Data Entry'!$BJ$4,VLOOKUP(F150,Mark,17,0),""))))</f>
        <v/>
      </c>
      <c r="J150" s="62" t="str">
        <f>IF(AND(B150="",D150="",F150="",G150=""),"",IF($M$3='Data Entry'!$BJ$1,VLOOKUP(F150,Mark,8,0),IF($M$3='Data Entry'!$BJ$3,VLOOKUP(F150,Mark,13,0),IF($M$3='Data Entry'!$BJ$4,VLOOKUP(F150,Mark,18,0),""))))</f>
        <v/>
      </c>
      <c r="K150" s="34" t="str">
        <f>IF(AND(B150="",D150="",F150="",G150=""),"",IF($M$3='Data Entry'!$BJ$1,VLOOKUP(F150,Mark,9,0),IF($M$3='Data Entry'!$BJ$3,VLOOKUP(F150,Mark,14,0),IF($M$3='Data Entry'!$BJ$4,VLOOKUP(F150,Mark,19,0),""))))</f>
        <v/>
      </c>
      <c r="L150" s="35" t="str">
        <f>IF(AND(B150="",D150="",F150="",G150=""),"",IF($M$3='Data Entry'!$BJ$1,VLOOKUP(F150,Mark,10,0),IF($M$3='Data Entry'!$BJ$3,VLOOKUP(F150,Mark,15,0),IF($M$3='Data Entry'!$BJ$4,VLOOKUP(F150,Mark,20,0),""))))</f>
        <v/>
      </c>
      <c r="M150" s="36" t="str">
        <f t="shared" si="32"/>
        <v/>
      </c>
      <c r="N150" s="63" t="str">
        <f>IFERROR(IF(OR(M150="",$M$3="",D150=""),"",ROUNDUP(M150*$N$6%,0)),"")</f>
        <v/>
      </c>
      <c r="O150" s="63" t="str">
        <f>IFERROR(IF(AND($M$3=""),"",IF(AND(M150=""),"",IF(AND(F150=""),"",IF(AND(VLOOKUP(F150,Mark,5,0)=""),"",IF(AND(VLOOKUP(F150,Mark,5,0)&gt;85),5,IF(AND(VLOOKUP(F150,Mark,5,0)&gt;75),4,IF(AND(VLOOKUP(F150,Mark,5,0)&gt;=65),3,0))))))),"")</f>
        <v/>
      </c>
      <c r="P150" s="71" t="str">
        <f>IFERROR(IF(F150="","",IF(M150="","",IF(N150="","",SUM(N150:O150)))),"")</f>
        <v/>
      </c>
      <c r="Q150" s="10"/>
    </row>
    <row r="151" spans="1:17" ht="21.95" customHeight="1">
      <c r="A151" s="7">
        <v>145</v>
      </c>
      <c r="B151" s="32" t="str">
        <f t="shared" si="26"/>
        <v/>
      </c>
      <c r="C151" s="42" t="str">
        <f t="shared" si="27"/>
        <v/>
      </c>
      <c r="D151" s="8" t="str">
        <f t="shared" si="28"/>
        <v/>
      </c>
      <c r="E151" s="8" t="str">
        <f t="shared" si="29"/>
        <v/>
      </c>
      <c r="F151" s="5" t="str">
        <f t="shared" si="30"/>
        <v/>
      </c>
      <c r="G151" s="9" t="str">
        <f t="shared" si="31"/>
        <v/>
      </c>
      <c r="H151" s="62" t="str">
        <f>IF(AND(B151="",D151="",F151="",G151=""),"",IF($M$3='Data Entry'!$BJ$1,VLOOKUP(F151,Mark,6,0),IF($M$3='Data Entry'!$BJ$3,VLOOKUP(F151,Mark,11,0),IF($M$3='Data Entry'!$BJ$4,VLOOKUP(F151,Mark,16,0),""))))</f>
        <v/>
      </c>
      <c r="I151" s="62" t="str">
        <f>IF(AND(B151="",D151="",F151="",G151=""),"",IF($M$3='Data Entry'!$BJ$1,VLOOKUP(F151,Mark,7,0),IF($M$3='Data Entry'!$BJ$3,VLOOKUP(F151,Mark,12,0),IF($M$3='Data Entry'!$BJ$4,VLOOKUP(F151,Mark,17,0),""))))</f>
        <v/>
      </c>
      <c r="J151" s="62" t="str">
        <f>IF(AND(B151="",D151="",F151="",G151=""),"",IF($M$3='Data Entry'!$BJ$1,VLOOKUP(F151,Mark,8,0),IF($M$3='Data Entry'!$BJ$3,VLOOKUP(F151,Mark,13,0),IF($M$3='Data Entry'!$BJ$4,VLOOKUP(F151,Mark,18,0),""))))</f>
        <v/>
      </c>
      <c r="K151" s="34" t="str">
        <f>IF(AND(B151="",D151="",F151="",G151=""),"",IF($M$3='Data Entry'!$BJ$1,VLOOKUP(F151,Mark,9,0),IF($M$3='Data Entry'!$BJ$3,VLOOKUP(F151,Mark,14,0),IF($M$3='Data Entry'!$BJ$4,VLOOKUP(F151,Mark,19,0),""))))</f>
        <v/>
      </c>
      <c r="L151" s="35" t="str">
        <f>IF(AND(B151="",D151="",F151="",G151=""),"",IF($M$3='Data Entry'!$BJ$1,VLOOKUP(F151,Mark,10,0),IF($M$3='Data Entry'!$BJ$3,VLOOKUP(F151,Mark,15,0),IF($M$3='Data Entry'!$BJ$4,VLOOKUP(F151,Mark,20,0),""))))</f>
        <v/>
      </c>
      <c r="M151" s="36" t="str">
        <f t="shared" si="32"/>
        <v/>
      </c>
      <c r="N151" s="63" t="str">
        <f>IFERROR(IF(OR(M151="",$M$3="",D151=""),"",ROUNDUP(M151*$N$6%,0)),"")</f>
        <v/>
      </c>
      <c r="O151" s="63" t="str">
        <f>IFERROR(IF(AND($M$3=""),"",IF(AND(M151=""),"",IF(AND(F151=""),"",IF(AND(VLOOKUP(F151,Mark,5,0)=""),"",IF(AND(VLOOKUP(F151,Mark,5,0)&gt;85),5,IF(AND(VLOOKUP(F151,Mark,5,0)&gt;75),4,IF(AND(VLOOKUP(F151,Mark,5,0)&gt;=65),3,0))))))),"")</f>
        <v/>
      </c>
      <c r="P151" s="71" t="str">
        <f>IFERROR(IF(F151="","",IF(M151="","",IF(N151="","",SUM(N151:O151)))),"")</f>
        <v/>
      </c>
      <c r="Q151" s="10"/>
    </row>
    <row r="152" spans="1:17" ht="21.95" customHeight="1">
      <c r="A152" s="7">
        <v>146</v>
      </c>
      <c r="B152" s="32" t="str">
        <f t="shared" si="26"/>
        <v/>
      </c>
      <c r="C152" s="42" t="str">
        <f t="shared" si="27"/>
        <v/>
      </c>
      <c r="D152" s="8" t="str">
        <f t="shared" si="28"/>
        <v/>
      </c>
      <c r="E152" s="8" t="str">
        <f t="shared" si="29"/>
        <v/>
      </c>
      <c r="F152" s="5" t="str">
        <f t="shared" si="30"/>
        <v/>
      </c>
      <c r="G152" s="9" t="str">
        <f t="shared" si="31"/>
        <v/>
      </c>
      <c r="H152" s="62" t="str">
        <f>IF(AND(B152="",D152="",F152="",G152=""),"",IF($M$3='Data Entry'!$BJ$1,VLOOKUP(F152,Mark,6,0),IF($M$3='Data Entry'!$BJ$3,VLOOKUP(F152,Mark,11,0),IF($M$3='Data Entry'!$BJ$4,VLOOKUP(F152,Mark,16,0),""))))</f>
        <v/>
      </c>
      <c r="I152" s="62" t="str">
        <f>IF(AND(B152="",D152="",F152="",G152=""),"",IF($M$3='Data Entry'!$BJ$1,VLOOKUP(F152,Mark,7,0),IF($M$3='Data Entry'!$BJ$3,VLOOKUP(F152,Mark,12,0),IF($M$3='Data Entry'!$BJ$4,VLOOKUP(F152,Mark,17,0),""))))</f>
        <v/>
      </c>
      <c r="J152" s="62" t="str">
        <f>IF(AND(B152="",D152="",F152="",G152=""),"",IF($M$3='Data Entry'!$BJ$1,VLOOKUP(F152,Mark,8,0),IF($M$3='Data Entry'!$BJ$3,VLOOKUP(F152,Mark,13,0),IF($M$3='Data Entry'!$BJ$4,VLOOKUP(F152,Mark,18,0),""))))</f>
        <v/>
      </c>
      <c r="K152" s="34" t="str">
        <f>IF(AND(B152="",D152="",F152="",G152=""),"",IF($M$3='Data Entry'!$BJ$1,VLOOKUP(F152,Mark,9,0),IF($M$3='Data Entry'!$BJ$3,VLOOKUP(F152,Mark,14,0),IF($M$3='Data Entry'!$BJ$4,VLOOKUP(F152,Mark,19,0),""))))</f>
        <v/>
      </c>
      <c r="L152" s="35" t="str">
        <f>IF(AND(B152="",D152="",F152="",G152=""),"",IF($M$3='Data Entry'!$BJ$1,VLOOKUP(F152,Mark,10,0),IF($M$3='Data Entry'!$BJ$3,VLOOKUP(F152,Mark,15,0),IF($M$3='Data Entry'!$BJ$4,VLOOKUP(F152,Mark,20,0),""))))</f>
        <v/>
      </c>
      <c r="M152" s="36" t="str">
        <f t="shared" si="32"/>
        <v/>
      </c>
      <c r="N152" s="63" t="str">
        <f>IFERROR(IF(OR(M152="",$M$3="",D152=""),"",ROUNDUP(M152*$N$6%,0)),"")</f>
        <v/>
      </c>
      <c r="O152" s="63" t="str">
        <f>IFERROR(IF(AND($M$3=""),"",IF(AND(M152=""),"",IF(AND(F152=""),"",IF(AND(VLOOKUP(F152,Mark,5,0)=""),"",IF(AND(VLOOKUP(F152,Mark,5,0)&gt;85),5,IF(AND(VLOOKUP(F152,Mark,5,0)&gt;75),4,IF(AND(VLOOKUP(F152,Mark,5,0)&gt;=65),3,0))))))),"")</f>
        <v/>
      </c>
      <c r="P152" s="71" t="str">
        <f>IFERROR(IF(F152="","",IF(M152="","",IF(N152="","",SUM(N152:O152)))),"")</f>
        <v/>
      </c>
      <c r="Q152" s="10"/>
    </row>
    <row r="153" spans="1:17" ht="21.95" customHeight="1">
      <c r="A153" s="7">
        <v>147</v>
      </c>
      <c r="B153" s="32" t="str">
        <f t="shared" si="26"/>
        <v/>
      </c>
      <c r="C153" s="42" t="str">
        <f t="shared" si="27"/>
        <v/>
      </c>
      <c r="D153" s="8" t="str">
        <f t="shared" si="28"/>
        <v/>
      </c>
      <c r="E153" s="8" t="str">
        <f t="shared" si="29"/>
        <v/>
      </c>
      <c r="F153" s="5" t="str">
        <f t="shared" si="30"/>
        <v/>
      </c>
      <c r="G153" s="9" t="str">
        <f t="shared" si="31"/>
        <v/>
      </c>
      <c r="H153" s="62" t="str">
        <f>IF(AND(B153="",D153="",F153="",G153=""),"",IF($M$3='Data Entry'!$BJ$1,VLOOKUP(F153,Mark,6,0),IF($M$3='Data Entry'!$BJ$3,VLOOKUP(F153,Mark,11,0),IF($M$3='Data Entry'!$BJ$4,VLOOKUP(F153,Mark,16,0),""))))</f>
        <v/>
      </c>
      <c r="I153" s="62" t="str">
        <f>IF(AND(B153="",D153="",F153="",G153=""),"",IF($M$3='Data Entry'!$BJ$1,VLOOKUP(F153,Mark,7,0),IF($M$3='Data Entry'!$BJ$3,VLOOKUP(F153,Mark,12,0),IF($M$3='Data Entry'!$BJ$4,VLOOKUP(F153,Mark,17,0),""))))</f>
        <v/>
      </c>
      <c r="J153" s="62" t="str">
        <f>IF(AND(B153="",D153="",F153="",G153=""),"",IF($M$3='Data Entry'!$BJ$1,VLOOKUP(F153,Mark,8,0),IF($M$3='Data Entry'!$BJ$3,VLOOKUP(F153,Mark,13,0),IF($M$3='Data Entry'!$BJ$4,VLOOKUP(F153,Mark,18,0),""))))</f>
        <v/>
      </c>
      <c r="K153" s="34" t="str">
        <f>IF(AND(B153="",D153="",F153="",G153=""),"",IF($M$3='Data Entry'!$BJ$1,VLOOKUP(F153,Mark,9,0),IF($M$3='Data Entry'!$BJ$3,VLOOKUP(F153,Mark,14,0),IF($M$3='Data Entry'!$BJ$4,VLOOKUP(F153,Mark,19,0),""))))</f>
        <v/>
      </c>
      <c r="L153" s="35" t="str">
        <f>IF(AND(B153="",D153="",F153="",G153=""),"",IF($M$3='Data Entry'!$BJ$1,VLOOKUP(F153,Mark,10,0),IF($M$3='Data Entry'!$BJ$3,VLOOKUP(F153,Mark,15,0),IF($M$3='Data Entry'!$BJ$4,VLOOKUP(F153,Mark,20,0),""))))</f>
        <v/>
      </c>
      <c r="M153" s="36" t="str">
        <f t="shared" si="32"/>
        <v/>
      </c>
      <c r="N153" s="63" t="str">
        <f>IFERROR(IF(OR(M153="",$M$3="",D153=""),"",ROUNDUP(M153*$N$6%,0)),"")</f>
        <v/>
      </c>
      <c r="O153" s="63" t="str">
        <f>IFERROR(IF(AND($M$3=""),"",IF(AND(M153=""),"",IF(AND(F153=""),"",IF(AND(VLOOKUP(F153,Mark,5,0)=""),"",IF(AND(VLOOKUP(F153,Mark,5,0)&gt;85),5,IF(AND(VLOOKUP(F153,Mark,5,0)&gt;75),4,IF(AND(VLOOKUP(F153,Mark,5,0)&gt;=65),3,0))))))),"")</f>
        <v/>
      </c>
      <c r="P153" s="71" t="str">
        <f>IFERROR(IF(F153="","",IF(M153="","",IF(N153="","",SUM(N153:O153)))),"")</f>
        <v/>
      </c>
      <c r="Q153" s="10"/>
    </row>
    <row r="154" spans="1:17" ht="21.95" customHeight="1">
      <c r="A154" s="7">
        <v>148</v>
      </c>
      <c r="B154" s="32" t="str">
        <f t="shared" si="26"/>
        <v/>
      </c>
      <c r="C154" s="42" t="str">
        <f t="shared" si="27"/>
        <v/>
      </c>
      <c r="D154" s="8" t="str">
        <f t="shared" si="28"/>
        <v/>
      </c>
      <c r="E154" s="8" t="str">
        <f t="shared" si="29"/>
        <v/>
      </c>
      <c r="F154" s="5" t="str">
        <f t="shared" si="30"/>
        <v/>
      </c>
      <c r="G154" s="9" t="str">
        <f t="shared" si="31"/>
        <v/>
      </c>
      <c r="H154" s="62" t="str">
        <f>IF(AND(B154="",D154="",F154="",G154=""),"",IF($M$3='Data Entry'!$BJ$1,VLOOKUP(F154,Mark,6,0),IF($M$3='Data Entry'!$BJ$3,VLOOKUP(F154,Mark,11,0),IF($M$3='Data Entry'!$BJ$4,VLOOKUP(F154,Mark,16,0),""))))</f>
        <v/>
      </c>
      <c r="I154" s="62" t="str">
        <f>IF(AND(B154="",D154="",F154="",G154=""),"",IF($M$3='Data Entry'!$BJ$1,VLOOKUP(F154,Mark,7,0),IF($M$3='Data Entry'!$BJ$3,VLOOKUP(F154,Mark,12,0),IF($M$3='Data Entry'!$BJ$4,VLOOKUP(F154,Mark,17,0),""))))</f>
        <v/>
      </c>
      <c r="J154" s="62" t="str">
        <f>IF(AND(B154="",D154="",F154="",G154=""),"",IF($M$3='Data Entry'!$BJ$1,VLOOKUP(F154,Mark,8,0),IF($M$3='Data Entry'!$BJ$3,VLOOKUP(F154,Mark,13,0),IF($M$3='Data Entry'!$BJ$4,VLOOKUP(F154,Mark,18,0),""))))</f>
        <v/>
      </c>
      <c r="K154" s="34" t="str">
        <f>IF(AND(B154="",D154="",F154="",G154=""),"",IF($M$3='Data Entry'!$BJ$1,VLOOKUP(F154,Mark,9,0),IF($M$3='Data Entry'!$BJ$3,VLOOKUP(F154,Mark,14,0),IF($M$3='Data Entry'!$BJ$4,VLOOKUP(F154,Mark,19,0),""))))</f>
        <v/>
      </c>
      <c r="L154" s="35" t="str">
        <f>IF(AND(B154="",D154="",F154="",G154=""),"",IF($M$3='Data Entry'!$BJ$1,VLOOKUP(F154,Mark,10,0),IF($M$3='Data Entry'!$BJ$3,VLOOKUP(F154,Mark,15,0),IF($M$3='Data Entry'!$BJ$4,VLOOKUP(F154,Mark,20,0),""))))</f>
        <v/>
      </c>
      <c r="M154" s="36" t="str">
        <f t="shared" si="32"/>
        <v/>
      </c>
      <c r="N154" s="63" t="str">
        <f>IFERROR(IF(OR(M154="",$M$3="",D154=""),"",ROUNDUP(M154*$N$6%,0)),"")</f>
        <v/>
      </c>
      <c r="O154" s="63" t="str">
        <f>IFERROR(IF(AND($M$3=""),"",IF(AND(M154=""),"",IF(AND(F154=""),"",IF(AND(VLOOKUP(F154,Mark,5,0)=""),"",IF(AND(VLOOKUP(F154,Mark,5,0)&gt;85),5,IF(AND(VLOOKUP(F154,Mark,5,0)&gt;75),4,IF(AND(VLOOKUP(F154,Mark,5,0)&gt;=65),3,0))))))),"")</f>
        <v/>
      </c>
      <c r="P154" s="71" t="str">
        <f>IFERROR(IF(F154="","",IF(M154="","",IF(N154="","",SUM(N154:O154)))),"")</f>
        <v/>
      </c>
      <c r="Q154" s="10"/>
    </row>
    <row r="155" spans="1:17" ht="21.95" customHeight="1">
      <c r="A155" s="7">
        <v>149</v>
      </c>
      <c r="B155" s="32" t="str">
        <f t="shared" si="26"/>
        <v/>
      </c>
      <c r="C155" s="42" t="str">
        <f t="shared" si="27"/>
        <v/>
      </c>
      <c r="D155" s="8" t="str">
        <f t="shared" si="28"/>
        <v/>
      </c>
      <c r="E155" s="8" t="str">
        <f t="shared" si="29"/>
        <v/>
      </c>
      <c r="F155" s="5" t="str">
        <f t="shared" si="30"/>
        <v/>
      </c>
      <c r="G155" s="9" t="str">
        <f t="shared" si="31"/>
        <v/>
      </c>
      <c r="H155" s="62" t="str">
        <f>IF(AND(B155="",D155="",F155="",G155=""),"",IF($M$3='Data Entry'!$BJ$1,VLOOKUP(F155,Mark,6,0),IF($M$3='Data Entry'!$BJ$3,VLOOKUP(F155,Mark,11,0),IF($M$3='Data Entry'!$BJ$4,VLOOKUP(F155,Mark,16,0),""))))</f>
        <v/>
      </c>
      <c r="I155" s="62" t="str">
        <f>IF(AND(B155="",D155="",F155="",G155=""),"",IF($M$3='Data Entry'!$BJ$1,VLOOKUP(F155,Mark,7,0),IF($M$3='Data Entry'!$BJ$3,VLOOKUP(F155,Mark,12,0),IF($M$3='Data Entry'!$BJ$4,VLOOKUP(F155,Mark,17,0),""))))</f>
        <v/>
      </c>
      <c r="J155" s="62" t="str">
        <f>IF(AND(B155="",D155="",F155="",G155=""),"",IF($M$3='Data Entry'!$BJ$1,VLOOKUP(F155,Mark,8,0),IF($M$3='Data Entry'!$BJ$3,VLOOKUP(F155,Mark,13,0),IF($M$3='Data Entry'!$BJ$4,VLOOKUP(F155,Mark,18,0),""))))</f>
        <v/>
      </c>
      <c r="K155" s="34" t="str">
        <f>IF(AND(B155="",D155="",F155="",G155=""),"",IF($M$3='Data Entry'!$BJ$1,VLOOKUP(F155,Mark,9,0),IF($M$3='Data Entry'!$BJ$3,VLOOKUP(F155,Mark,14,0),IF($M$3='Data Entry'!$BJ$4,VLOOKUP(F155,Mark,19,0),""))))</f>
        <v/>
      </c>
      <c r="L155" s="35" t="str">
        <f>IF(AND(B155="",D155="",F155="",G155=""),"",IF($M$3='Data Entry'!$BJ$1,VLOOKUP(F155,Mark,10,0),IF($M$3='Data Entry'!$BJ$3,VLOOKUP(F155,Mark,15,0),IF($M$3='Data Entry'!$BJ$4,VLOOKUP(F155,Mark,20,0),""))))</f>
        <v/>
      </c>
      <c r="M155" s="36" t="str">
        <f t="shared" si="32"/>
        <v/>
      </c>
      <c r="N155" s="63" t="str">
        <f>IFERROR(IF(OR(M155="",$M$3="",D155=""),"",ROUNDUP(M155*$N$6%,0)),"")</f>
        <v/>
      </c>
      <c r="O155" s="63" t="str">
        <f>IFERROR(IF(AND($M$3=""),"",IF(AND(M155=""),"",IF(AND(F155=""),"",IF(AND(VLOOKUP(F155,Mark,5,0)=""),"",IF(AND(VLOOKUP(F155,Mark,5,0)&gt;85),5,IF(AND(VLOOKUP(F155,Mark,5,0)&gt;75),4,IF(AND(VLOOKUP(F155,Mark,5,0)&gt;=65),3,0))))))),"")</f>
        <v/>
      </c>
      <c r="P155" s="71" t="str">
        <f>IFERROR(IF(F155="","",IF(M155="","",IF(N155="","",SUM(N155:O155)))),"")</f>
        <v/>
      </c>
      <c r="Q155" s="10"/>
    </row>
    <row r="156" spans="1:17" ht="21.95" customHeight="1">
      <c r="A156" s="7">
        <v>150</v>
      </c>
      <c r="B156" s="32" t="str">
        <f t="shared" si="26"/>
        <v/>
      </c>
      <c r="C156" s="42" t="str">
        <f t="shared" si="27"/>
        <v/>
      </c>
      <c r="D156" s="8" t="str">
        <f t="shared" si="28"/>
        <v/>
      </c>
      <c r="E156" s="8" t="str">
        <f t="shared" si="29"/>
        <v/>
      </c>
      <c r="F156" s="5" t="str">
        <f t="shared" si="30"/>
        <v/>
      </c>
      <c r="G156" s="9" t="str">
        <f t="shared" si="31"/>
        <v/>
      </c>
      <c r="H156" s="62" t="str">
        <f>IF(AND(B156="",D156="",F156="",G156=""),"",IF($M$3='Data Entry'!$BJ$1,VLOOKUP(F156,Mark,6,0),IF($M$3='Data Entry'!$BJ$3,VLOOKUP(F156,Mark,11,0),IF($M$3='Data Entry'!$BJ$4,VLOOKUP(F156,Mark,16,0),""))))</f>
        <v/>
      </c>
      <c r="I156" s="62" t="str">
        <f>IF(AND(B156="",D156="",F156="",G156=""),"",IF($M$3='Data Entry'!$BJ$1,VLOOKUP(F156,Mark,7,0),IF($M$3='Data Entry'!$BJ$3,VLOOKUP(F156,Mark,12,0),IF($M$3='Data Entry'!$BJ$4,VLOOKUP(F156,Mark,17,0),""))))</f>
        <v/>
      </c>
      <c r="J156" s="62" t="str">
        <f>IF(AND(B156="",D156="",F156="",G156=""),"",IF($M$3='Data Entry'!$BJ$1,VLOOKUP(F156,Mark,8,0),IF($M$3='Data Entry'!$BJ$3,VLOOKUP(F156,Mark,13,0),IF($M$3='Data Entry'!$BJ$4,VLOOKUP(F156,Mark,18,0),""))))</f>
        <v/>
      </c>
      <c r="K156" s="34" t="str">
        <f>IF(AND(B156="",D156="",F156="",G156=""),"",IF($M$3='Data Entry'!$BJ$1,VLOOKUP(F156,Mark,9,0),IF($M$3='Data Entry'!$BJ$3,VLOOKUP(F156,Mark,14,0),IF($M$3='Data Entry'!$BJ$4,VLOOKUP(F156,Mark,19,0),""))))</f>
        <v/>
      </c>
      <c r="L156" s="35" t="str">
        <f>IF(AND(B156="",D156="",F156="",G156=""),"",IF($M$3='Data Entry'!$BJ$1,VLOOKUP(F156,Mark,10,0),IF($M$3='Data Entry'!$BJ$3,VLOOKUP(F156,Mark,15,0),IF($M$3='Data Entry'!$BJ$4,VLOOKUP(F156,Mark,20,0),""))))</f>
        <v/>
      </c>
      <c r="M156" s="36" t="str">
        <f t="shared" si="32"/>
        <v/>
      </c>
      <c r="N156" s="63" t="str">
        <f>IFERROR(IF(OR(M156="",$M$3="",D156=""),"",ROUNDUP(M156*$N$6%,0)),"")</f>
        <v/>
      </c>
      <c r="O156" s="63" t="str">
        <f>IFERROR(IF(AND($M$3=""),"",IF(AND(M156=""),"",IF(AND(F156=""),"",IF(AND(VLOOKUP(F156,Mark,5,0)=""),"",IF(AND(VLOOKUP(F156,Mark,5,0)&gt;85),5,IF(AND(VLOOKUP(F156,Mark,5,0)&gt;75),4,IF(AND(VLOOKUP(F156,Mark,5,0)&gt;=65),3,0))))))),"")</f>
        <v/>
      </c>
      <c r="P156" s="71" t="str">
        <f>IFERROR(IF(F156="","",IF(M156="","",IF(N156="","",SUM(N156:O156)))),"")</f>
        <v/>
      </c>
      <c r="Q156" s="10"/>
    </row>
    <row r="157" spans="1:17" ht="21.95" customHeight="1">
      <c r="A157" s="7">
        <v>151</v>
      </c>
      <c r="B157" s="32" t="str">
        <f t="shared" si="26"/>
        <v/>
      </c>
      <c r="C157" s="42" t="str">
        <f t="shared" si="27"/>
        <v/>
      </c>
      <c r="D157" s="8" t="str">
        <f t="shared" si="28"/>
        <v/>
      </c>
      <c r="E157" s="8" t="str">
        <f t="shared" si="29"/>
        <v/>
      </c>
      <c r="F157" s="5" t="str">
        <f t="shared" si="30"/>
        <v/>
      </c>
      <c r="G157" s="9" t="str">
        <f t="shared" si="31"/>
        <v/>
      </c>
      <c r="H157" s="62" t="str">
        <f>IF(AND(B157="",D157="",F157="",G157=""),"",IF($M$3='Data Entry'!$BJ$1,VLOOKUP(F157,Mark,6,0),IF($M$3='Data Entry'!$BJ$3,VLOOKUP(F157,Mark,11,0),IF($M$3='Data Entry'!$BJ$4,VLOOKUP(F157,Mark,16,0),""))))</f>
        <v/>
      </c>
      <c r="I157" s="62" t="str">
        <f>IF(AND(B157="",D157="",F157="",G157=""),"",IF($M$3='Data Entry'!$BJ$1,VLOOKUP(F157,Mark,7,0),IF($M$3='Data Entry'!$BJ$3,VLOOKUP(F157,Mark,12,0),IF($M$3='Data Entry'!$BJ$4,VLOOKUP(F157,Mark,17,0),""))))</f>
        <v/>
      </c>
      <c r="J157" s="62" t="str">
        <f>IF(AND(B157="",D157="",F157="",G157=""),"",IF($M$3='Data Entry'!$BJ$1,VLOOKUP(F157,Mark,8,0),IF($M$3='Data Entry'!$BJ$3,VLOOKUP(F157,Mark,13,0),IF($M$3='Data Entry'!$BJ$4,VLOOKUP(F157,Mark,18,0),""))))</f>
        <v/>
      </c>
      <c r="K157" s="34" t="str">
        <f>IF(AND(B157="",D157="",F157="",G157=""),"",IF($M$3='Data Entry'!$BJ$1,VLOOKUP(F157,Mark,9,0),IF($M$3='Data Entry'!$BJ$3,VLOOKUP(F157,Mark,14,0),IF($M$3='Data Entry'!$BJ$4,VLOOKUP(F157,Mark,19,0),""))))</f>
        <v/>
      </c>
      <c r="L157" s="35" t="str">
        <f>IF(AND(B157="",D157="",F157="",G157=""),"",IF($M$3='Data Entry'!$BJ$1,VLOOKUP(F157,Mark,10,0),IF($M$3='Data Entry'!$BJ$3,VLOOKUP(F157,Mark,15,0),IF($M$3='Data Entry'!$BJ$4,VLOOKUP(F157,Mark,20,0),""))))</f>
        <v/>
      </c>
      <c r="M157" s="36" t="str">
        <f t="shared" si="32"/>
        <v/>
      </c>
      <c r="N157" s="63" t="str">
        <f>IFERROR(IF(OR(M157="",$M$3="",D157=""),"",ROUNDUP(M157*$N$6%,0)),"")</f>
        <v/>
      </c>
      <c r="O157" s="63" t="str">
        <f>IFERROR(IF(AND($M$3=""),"",IF(AND(M157=""),"",IF(AND(F157=""),"",IF(AND(VLOOKUP(F157,Mark,5,0)=""),"",IF(AND(VLOOKUP(F157,Mark,5,0)&gt;85),5,IF(AND(VLOOKUP(F157,Mark,5,0)&gt;75),4,IF(AND(VLOOKUP(F157,Mark,5,0)&gt;=65),3,0))))))),"")</f>
        <v/>
      </c>
      <c r="P157" s="71" t="str">
        <f>IFERROR(IF(F157="","",IF(M157="","",IF(N157="","",SUM(N157:O157)))),"")</f>
        <v/>
      </c>
      <c r="Q157" s="10"/>
    </row>
    <row r="158" spans="1:17" ht="21.95" customHeight="1">
      <c r="A158" s="7">
        <v>152</v>
      </c>
      <c r="B158" s="32" t="str">
        <f t="shared" si="26"/>
        <v/>
      </c>
      <c r="C158" s="42" t="str">
        <f t="shared" si="27"/>
        <v/>
      </c>
      <c r="D158" s="8" t="str">
        <f t="shared" si="28"/>
        <v/>
      </c>
      <c r="E158" s="8" t="str">
        <f t="shared" si="29"/>
        <v/>
      </c>
      <c r="F158" s="5" t="str">
        <f t="shared" si="30"/>
        <v/>
      </c>
      <c r="G158" s="9" t="str">
        <f t="shared" si="31"/>
        <v/>
      </c>
      <c r="H158" s="62" t="str">
        <f>IF(AND(B158="",D158="",F158="",G158=""),"",IF($M$3='Data Entry'!$BJ$1,VLOOKUP(F158,Mark,6,0),IF($M$3='Data Entry'!$BJ$3,VLOOKUP(F158,Mark,11,0),IF($M$3='Data Entry'!$BJ$4,VLOOKUP(F158,Mark,16,0),""))))</f>
        <v/>
      </c>
      <c r="I158" s="62" t="str">
        <f>IF(AND(B158="",D158="",F158="",G158=""),"",IF($M$3='Data Entry'!$BJ$1,VLOOKUP(F158,Mark,7,0),IF($M$3='Data Entry'!$BJ$3,VLOOKUP(F158,Mark,12,0),IF($M$3='Data Entry'!$BJ$4,VLOOKUP(F158,Mark,17,0),""))))</f>
        <v/>
      </c>
      <c r="J158" s="62" t="str">
        <f>IF(AND(B158="",D158="",F158="",G158=""),"",IF($M$3='Data Entry'!$BJ$1,VLOOKUP(F158,Mark,8,0),IF($M$3='Data Entry'!$BJ$3,VLOOKUP(F158,Mark,13,0),IF($M$3='Data Entry'!$BJ$4,VLOOKUP(F158,Mark,18,0),""))))</f>
        <v/>
      </c>
      <c r="K158" s="34" t="str">
        <f>IF(AND(B158="",D158="",F158="",G158=""),"",IF($M$3='Data Entry'!$BJ$1,VLOOKUP(F158,Mark,9,0),IF($M$3='Data Entry'!$BJ$3,VLOOKUP(F158,Mark,14,0),IF($M$3='Data Entry'!$BJ$4,VLOOKUP(F158,Mark,19,0),""))))</f>
        <v/>
      </c>
      <c r="L158" s="35" t="str">
        <f>IF(AND(B158="",D158="",F158="",G158=""),"",IF($M$3='Data Entry'!$BJ$1,VLOOKUP(F158,Mark,10,0),IF($M$3='Data Entry'!$BJ$3,VLOOKUP(F158,Mark,15,0),IF($M$3='Data Entry'!$BJ$4,VLOOKUP(F158,Mark,20,0),""))))</f>
        <v/>
      </c>
      <c r="M158" s="36" t="str">
        <f t="shared" si="32"/>
        <v/>
      </c>
      <c r="N158" s="63" t="str">
        <f>IFERROR(IF(OR(M158="",$M$3="",D158=""),"",ROUNDUP(M158*$N$6%,0)),"")</f>
        <v/>
      </c>
      <c r="O158" s="63" t="str">
        <f>IFERROR(IF(AND($M$3=""),"",IF(AND(M158=""),"",IF(AND(F158=""),"",IF(AND(VLOOKUP(F158,Mark,5,0)=""),"",IF(AND(VLOOKUP(F158,Mark,5,0)&gt;85),5,IF(AND(VLOOKUP(F158,Mark,5,0)&gt;75),4,IF(AND(VLOOKUP(F158,Mark,5,0)&gt;=65),3,0))))))),"")</f>
        <v/>
      </c>
      <c r="P158" s="71" t="str">
        <f>IFERROR(IF(F158="","",IF(M158="","",IF(N158="","",SUM(N158:O158)))),"")</f>
        <v/>
      </c>
      <c r="Q158" s="10"/>
    </row>
    <row r="159" spans="1:17" ht="21.95" customHeight="1">
      <c r="A159" s="7">
        <v>153</v>
      </c>
      <c r="B159" s="32" t="str">
        <f t="shared" si="26"/>
        <v/>
      </c>
      <c r="C159" s="42" t="str">
        <f t="shared" si="27"/>
        <v/>
      </c>
      <c r="D159" s="8" t="str">
        <f t="shared" si="28"/>
        <v/>
      </c>
      <c r="E159" s="8" t="str">
        <f t="shared" si="29"/>
        <v/>
      </c>
      <c r="F159" s="5" t="str">
        <f t="shared" si="30"/>
        <v/>
      </c>
      <c r="G159" s="9" t="str">
        <f t="shared" si="31"/>
        <v/>
      </c>
      <c r="H159" s="62" t="str">
        <f>IF(AND(B159="",D159="",F159="",G159=""),"",IF($M$3='Data Entry'!$BJ$1,VLOOKUP(F159,Mark,6,0),IF($M$3='Data Entry'!$BJ$3,VLOOKUP(F159,Mark,11,0),IF($M$3='Data Entry'!$BJ$4,VLOOKUP(F159,Mark,16,0),""))))</f>
        <v/>
      </c>
      <c r="I159" s="62" t="str">
        <f>IF(AND(B159="",D159="",F159="",G159=""),"",IF($M$3='Data Entry'!$BJ$1,VLOOKUP(F159,Mark,7,0),IF($M$3='Data Entry'!$BJ$3,VLOOKUP(F159,Mark,12,0),IF($M$3='Data Entry'!$BJ$4,VLOOKUP(F159,Mark,17,0),""))))</f>
        <v/>
      </c>
      <c r="J159" s="62" t="str">
        <f>IF(AND(B159="",D159="",F159="",G159=""),"",IF($M$3='Data Entry'!$BJ$1,VLOOKUP(F159,Mark,8,0),IF($M$3='Data Entry'!$BJ$3,VLOOKUP(F159,Mark,13,0),IF($M$3='Data Entry'!$BJ$4,VLOOKUP(F159,Mark,18,0),""))))</f>
        <v/>
      </c>
      <c r="K159" s="34" t="str">
        <f>IF(AND(B159="",D159="",F159="",G159=""),"",IF($M$3='Data Entry'!$BJ$1,VLOOKUP(F159,Mark,9,0),IF($M$3='Data Entry'!$BJ$3,VLOOKUP(F159,Mark,14,0),IF($M$3='Data Entry'!$BJ$4,VLOOKUP(F159,Mark,19,0),""))))</f>
        <v/>
      </c>
      <c r="L159" s="35" t="str">
        <f>IF(AND(B159="",D159="",F159="",G159=""),"",IF($M$3='Data Entry'!$BJ$1,VLOOKUP(F159,Mark,10,0),IF($M$3='Data Entry'!$BJ$3,VLOOKUP(F159,Mark,15,0),IF($M$3='Data Entry'!$BJ$4,VLOOKUP(F159,Mark,20,0),""))))</f>
        <v/>
      </c>
      <c r="M159" s="36" t="str">
        <f t="shared" si="32"/>
        <v/>
      </c>
      <c r="N159" s="63" t="str">
        <f>IFERROR(IF(OR(M159="",$M$3="",D159=""),"",ROUNDUP(M159*$N$6%,0)),"")</f>
        <v/>
      </c>
      <c r="O159" s="63" t="str">
        <f>IFERROR(IF(AND($M$3=""),"",IF(AND(M159=""),"",IF(AND(F159=""),"",IF(AND(VLOOKUP(F159,Mark,5,0)=""),"",IF(AND(VLOOKUP(F159,Mark,5,0)&gt;85),5,IF(AND(VLOOKUP(F159,Mark,5,0)&gt;75),4,IF(AND(VLOOKUP(F159,Mark,5,0)&gt;=65),3,0))))))),"")</f>
        <v/>
      </c>
      <c r="P159" s="71" t="str">
        <f>IFERROR(IF(F159="","",IF(M159="","",IF(N159="","",SUM(N159:O159)))),"")</f>
        <v/>
      </c>
      <c r="Q159" s="10"/>
    </row>
    <row r="160" spans="1:17" ht="21.95" customHeight="1">
      <c r="A160" s="7">
        <v>154</v>
      </c>
      <c r="B160" s="32" t="str">
        <f t="shared" si="26"/>
        <v/>
      </c>
      <c r="C160" s="42" t="str">
        <f t="shared" si="27"/>
        <v/>
      </c>
      <c r="D160" s="8" t="str">
        <f t="shared" si="28"/>
        <v/>
      </c>
      <c r="E160" s="8" t="str">
        <f t="shared" si="29"/>
        <v/>
      </c>
      <c r="F160" s="5" t="str">
        <f t="shared" si="30"/>
        <v/>
      </c>
      <c r="G160" s="9" t="str">
        <f t="shared" si="31"/>
        <v/>
      </c>
      <c r="H160" s="62" t="str">
        <f>IF(AND(B160="",D160="",F160="",G160=""),"",IF($M$3='Data Entry'!$BJ$1,VLOOKUP(F160,Mark,6,0),IF($M$3='Data Entry'!$BJ$3,VLOOKUP(F160,Mark,11,0),IF($M$3='Data Entry'!$BJ$4,VLOOKUP(F160,Mark,16,0),""))))</f>
        <v/>
      </c>
      <c r="I160" s="62" t="str">
        <f>IF(AND(B160="",D160="",F160="",G160=""),"",IF($M$3='Data Entry'!$BJ$1,VLOOKUP(F160,Mark,7,0),IF($M$3='Data Entry'!$BJ$3,VLOOKUP(F160,Mark,12,0),IF($M$3='Data Entry'!$BJ$4,VLOOKUP(F160,Mark,17,0),""))))</f>
        <v/>
      </c>
      <c r="J160" s="62" t="str">
        <f>IF(AND(B160="",D160="",F160="",G160=""),"",IF($M$3='Data Entry'!$BJ$1,VLOOKUP(F160,Mark,8,0),IF($M$3='Data Entry'!$BJ$3,VLOOKUP(F160,Mark,13,0),IF($M$3='Data Entry'!$BJ$4,VLOOKUP(F160,Mark,18,0),""))))</f>
        <v/>
      </c>
      <c r="K160" s="34" t="str">
        <f>IF(AND(B160="",D160="",F160="",G160=""),"",IF($M$3='Data Entry'!$BJ$1,VLOOKUP(F160,Mark,9,0),IF($M$3='Data Entry'!$BJ$3,VLOOKUP(F160,Mark,14,0),IF($M$3='Data Entry'!$BJ$4,VLOOKUP(F160,Mark,19,0),""))))</f>
        <v/>
      </c>
      <c r="L160" s="35" t="str">
        <f>IF(AND(B160="",D160="",F160="",G160=""),"",IF($M$3='Data Entry'!$BJ$1,VLOOKUP(F160,Mark,10,0),IF($M$3='Data Entry'!$BJ$3,VLOOKUP(F160,Mark,15,0),IF($M$3='Data Entry'!$BJ$4,VLOOKUP(F160,Mark,20,0),""))))</f>
        <v/>
      </c>
      <c r="M160" s="36" t="str">
        <f t="shared" si="32"/>
        <v/>
      </c>
      <c r="N160" s="63" t="str">
        <f>IFERROR(IF(OR(M160="",$M$3="",D160=""),"",ROUNDUP(M160*$N$6%,0)),"")</f>
        <v/>
      </c>
      <c r="O160" s="63" t="str">
        <f>IFERROR(IF(AND($M$3=""),"",IF(AND(M160=""),"",IF(AND(F160=""),"",IF(AND(VLOOKUP(F160,Mark,5,0)=""),"",IF(AND(VLOOKUP(F160,Mark,5,0)&gt;85),5,IF(AND(VLOOKUP(F160,Mark,5,0)&gt;75),4,IF(AND(VLOOKUP(F160,Mark,5,0)&gt;=65),3,0))))))),"")</f>
        <v/>
      </c>
      <c r="P160" s="71" t="str">
        <f>IFERROR(IF(F160="","",IF(M160="","",IF(N160="","",SUM(N160:O160)))),"")</f>
        <v/>
      </c>
      <c r="Q160" s="10"/>
    </row>
    <row r="161" spans="1:17">
      <c r="A161" s="7">
        <v>155</v>
      </c>
      <c r="B161" s="32" t="str">
        <f t="shared" si="26"/>
        <v/>
      </c>
      <c r="C161" s="42" t="str">
        <f t="shared" si="27"/>
        <v/>
      </c>
      <c r="D161" s="8" t="str">
        <f t="shared" si="28"/>
        <v/>
      </c>
      <c r="E161" s="8" t="str">
        <f t="shared" si="29"/>
        <v/>
      </c>
      <c r="F161" s="5" t="str">
        <f t="shared" si="30"/>
        <v/>
      </c>
      <c r="G161" s="9" t="str">
        <f t="shared" si="31"/>
        <v/>
      </c>
      <c r="H161" s="62" t="str">
        <f>IF(AND(B161="",D161="",F161="",G161=""),"",IF($M$3='Data Entry'!$BJ$1,VLOOKUP(F161,Mark,6,0),IF($M$3='Data Entry'!$BJ$3,VLOOKUP(F161,Mark,11,0),IF($M$3='Data Entry'!$BJ$4,VLOOKUP(F161,Mark,16,0),""))))</f>
        <v/>
      </c>
      <c r="I161" s="62" t="str">
        <f>IF(AND(B161="",D161="",F161="",G161=""),"",IF($M$3='Data Entry'!$BJ$1,VLOOKUP(F161,Mark,7,0),IF($M$3='Data Entry'!$BJ$3,VLOOKUP(F161,Mark,12,0),IF($M$3='Data Entry'!$BJ$4,VLOOKUP(F161,Mark,17,0),""))))</f>
        <v/>
      </c>
      <c r="J161" s="62" t="str">
        <f>IF(AND(B161="",D161="",F161="",G161=""),"",IF($M$3='Data Entry'!$BJ$1,VLOOKUP(F161,Mark,8,0),IF($M$3='Data Entry'!$BJ$3,VLOOKUP(F161,Mark,13,0),IF($M$3='Data Entry'!$BJ$4,VLOOKUP(F161,Mark,18,0),""))))</f>
        <v/>
      </c>
      <c r="K161" s="34" t="str">
        <f>IF(AND(B161="",D161="",F161="",G161=""),"",IF($M$3='Data Entry'!$BJ$1,VLOOKUP(F161,Mark,9,0),IF($M$3='Data Entry'!$BJ$3,VLOOKUP(F161,Mark,14,0),IF($M$3='Data Entry'!$BJ$4,VLOOKUP(F161,Mark,19,0),""))))</f>
        <v/>
      </c>
      <c r="L161" s="35" t="str">
        <f>IF(AND(B161="",D161="",F161="",G161=""),"",IF($M$3='Data Entry'!$BJ$1,VLOOKUP(F161,Mark,10,0),IF($M$3='Data Entry'!$BJ$3,VLOOKUP(F161,Mark,15,0),IF($M$3='Data Entry'!$BJ$4,VLOOKUP(F161,Mark,20,0),""))))</f>
        <v/>
      </c>
      <c r="M161" s="36" t="str">
        <f>IF(AND(H161="",I161="",J161="",K161="",L161=""),"",IF($M$3="","",SUM(H161,I161,J161,K161,L161)))</f>
        <v/>
      </c>
      <c r="N161" s="63" t="str">
        <f>IFERROR(IF(OR(M161="",$M$3="",D161=""),"",ROUNDUP(M161*$N$6%,0)),"")</f>
        <v/>
      </c>
      <c r="O161" s="63" t="str">
        <f>IFERROR(IF(AND($M$3=""),"",IF(AND(M161=""),"",IF(AND(F161=""),"",IF(AND(VLOOKUP(F161,Mark,5,0)=""),"",IF(AND(VLOOKUP(F161,Mark,5,0)&gt;85),5,IF(AND(VLOOKUP(F161,Mark,5,0)&gt;75),4,IF(AND(VLOOKUP(F161,Mark,5,0)&gt;=65),3,0))))))),"")</f>
        <v/>
      </c>
      <c r="P161" s="71" t="str">
        <f>IFERROR(IF(F161="","",IF(M161="","",IF(N161="","",SUM(N161:O161)))),"")</f>
        <v/>
      </c>
      <c r="Q161" s="10"/>
    </row>
    <row r="162" spans="1:17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6"/>
    </row>
    <row r="163" spans="1:17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6"/>
    </row>
    <row r="164" spans="1:17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28"/>
      <c r="L165" s="17"/>
      <c r="M165" s="17"/>
      <c r="N165" s="17"/>
      <c r="O165" s="17"/>
      <c r="P165" s="17"/>
      <c r="Q165" s="17"/>
    </row>
    <row r="166" spans="1:17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</sheetData>
  <sheetProtection password="F51B" sheet="1" objects="1" scenarios="1" formatColumns="0" formatRows="0"/>
  <protectedRanges>
    <protectedRange password="EA02" sqref="D7:E163" name="details"/>
    <protectedRange password="EA02" sqref="G7:J163" name="details_1"/>
    <protectedRange password="DC77" sqref="K3:P3" name="Range3"/>
  </protectedRanges>
  <mergeCells count="23">
    <mergeCell ref="P4:P5"/>
    <mergeCell ref="Q4:Q5"/>
    <mergeCell ref="A1:Q1"/>
    <mergeCell ref="A2:Q2"/>
    <mergeCell ref="A3:B3"/>
    <mergeCell ref="A4:A6"/>
    <mergeCell ref="B4:B6"/>
    <mergeCell ref="C4:C6"/>
    <mergeCell ref="D4:D6"/>
    <mergeCell ref="F3:G3"/>
    <mergeCell ref="M3:Q3"/>
    <mergeCell ref="H4:H5"/>
    <mergeCell ref="I4:I5"/>
    <mergeCell ref="J4:J5"/>
    <mergeCell ref="M4:M5"/>
    <mergeCell ref="N4:N5"/>
    <mergeCell ref="K3:L3"/>
    <mergeCell ref="O4:O5"/>
    <mergeCell ref="E4:E6"/>
    <mergeCell ref="F4:F6"/>
    <mergeCell ref="G4:G6"/>
    <mergeCell ref="K4:K5"/>
    <mergeCell ref="L4:L5"/>
  </mergeCells>
  <dataValidations count="3">
    <dataValidation type="list" allowBlank="1" showInputMessage="1" showErrorMessage="1" sqref="M3:Q3">
      <formula1>$AF$1:$AF$4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</dataValidations>
  <printOptions horizontalCentered="1"/>
  <pageMargins left="0.25" right="0.25" top="0.25" bottom="0.25" header="0" footer="0"/>
  <pageSetup paperSize="9" scale="83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68"/>
  <sheetViews>
    <sheetView showGridLines="0" view="pageBreakPreview" zoomScaleSheetLayoutView="100" workbookViewId="0">
      <selection activeCell="L3" sqref="L3:P3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8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6" width="4.625" style="2" customWidth="1"/>
    <col min="17" max="17" width="9.125" style="2"/>
    <col min="18" max="18" width="10.5" style="2" bestFit="1" customWidth="1"/>
    <col min="19" max="19" width="21.25" style="2" customWidth="1"/>
    <col min="20" max="33" width="9.125" style="2"/>
    <col min="34" max="34" width="0" style="2" hidden="1" customWidth="1"/>
    <col min="35" max="16384" width="9.125" style="2"/>
  </cols>
  <sheetData>
    <row r="1" spans="1:34" ht="25.5" customHeight="1">
      <c r="A1" s="191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AH1" s="2" t="str">
        <f>'Data Entry'!BJ5</f>
        <v>तृतीय भाषा</v>
      </c>
    </row>
    <row r="2" spans="1:34" ht="21.75" customHeight="1">
      <c r="A2" s="192" t="str">
        <f>IF('Data Entry'!A3="","",'Data Entry'!A3)</f>
        <v>सत्रांक वर्कशीट 2023-2024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AH2" s="2" t="str">
        <f>'Data Entry'!BJ6</f>
        <v>विज्ञान</v>
      </c>
    </row>
    <row r="3" spans="1:34" s="31" customFormat="1" ht="24.75" customHeight="1">
      <c r="A3" s="193" t="str">
        <f>IF('Data Entry'!$K$3="Hindi",CONCATENATE("कक्षा :-   ",'Data Entry'!H4," "),CONCATENATE("Class :-   ",'Data Entry'!H4," "))</f>
        <v xml:space="preserve">कक्षा :-   8 </v>
      </c>
      <c r="B3" s="193"/>
      <c r="C3" s="66" t="str">
        <f>IF('Praptra-B'!C3="","",'Praptra-B'!C3)</f>
        <v>A</v>
      </c>
      <c r="D3" s="74"/>
      <c r="E3" s="193" t="str">
        <f>IF('Data Entry'!$K$3="Hindi","प्रपत्र - 'स'","Format - 'C'")</f>
        <v>प्रपत्र - 'स'</v>
      </c>
      <c r="F3" s="193"/>
      <c r="G3" s="27"/>
      <c r="H3" s="68"/>
      <c r="I3" s="198" t="str">
        <f>IF('Data Entry'!$K$3="Hindi","विषय :-","Subject :-")</f>
        <v>विषय :-</v>
      </c>
      <c r="J3" s="198"/>
      <c r="K3" s="198"/>
      <c r="L3" s="197" t="s">
        <v>1684</v>
      </c>
      <c r="M3" s="197"/>
      <c r="N3" s="197"/>
      <c r="O3" s="197"/>
      <c r="P3" s="197"/>
      <c r="AH3" s="2" t="str">
        <f>'Data Entry'!BJ7</f>
        <v>सामाजिक विज्ञान</v>
      </c>
    </row>
    <row r="4" spans="1:34" s="31" customFormat="1" ht="150" customHeight="1">
      <c r="A4" s="187" t="str">
        <f>IF('Data Entry'!$K$3="Hindi","क्र. स.","Sr. No. ")</f>
        <v>क्र. स.</v>
      </c>
      <c r="B4" s="184" t="str">
        <f>IF('Data Entry'!$K$3="Hindi","प्रवेशांक","SR. NO.")</f>
        <v>प्रवेशांक</v>
      </c>
      <c r="C4" s="184" t="str">
        <f>IF('Data Entry'!$K$3="Hindi","जन्म दिनांक","Date of Birth")</f>
        <v>जन्म दिनांक</v>
      </c>
      <c r="D4" s="187" t="str">
        <f>IF('Data Entry'!$K$3="Hindi","विद्यार्थी का नाम","Student's Name")</f>
        <v>विद्यार्थी का नाम</v>
      </c>
      <c r="E4" s="187" t="str">
        <f>IF('Data Entry'!$K$3="Hindi","पिता का नाम","Father's Name")</f>
        <v>पिता का नाम</v>
      </c>
      <c r="F4" s="184" t="str">
        <f>IF('Data Entry'!$K$3="Hindi","कक्षा रोल न. ","Class Roll No.")</f>
        <v xml:space="preserve">कक्षा रोल न. </v>
      </c>
      <c r="G4" s="188" t="str">
        <f>IF('Data Entry'!$K$3="Hindi","बोर्ड रोल न. ","Board Roll No.")</f>
        <v xml:space="preserve">बोर्ड रोल न. </v>
      </c>
      <c r="H4" s="117" t="str">
        <f>IF('Data Entry'!$K$3="Hindi","प्रथम परख ","First Test")</f>
        <v xml:space="preserve">प्रथम परख </v>
      </c>
      <c r="I4" s="117" t="str">
        <f>IF('Data Entry'!$K$3="Hindi","द्वितीय परख","Second Test")</f>
        <v>द्वितीय परख</v>
      </c>
      <c r="J4" s="117" t="str">
        <f>IF('Data Entry'!$K$3="Hindi","अर्द्धवार्षिक","Half Yearly")</f>
        <v>अर्द्धवार्षिक</v>
      </c>
      <c r="K4" s="117" t="str">
        <f>IF('Data Entry'!$K$3="Hindi","नौ बैग डे गतिविधियाँ ","No Bag Day Activities")</f>
        <v xml:space="preserve">नौ बैग डे गतिविधियाँ </v>
      </c>
      <c r="L4" s="117" t="str">
        <f>IF('Data Entry'!$K$3="Hindi","कुल योग","Total")</f>
        <v>कुल योग</v>
      </c>
      <c r="M4" s="73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N4" s="118" t="str">
        <f>IF('Data Entry'!$K$3="Hindi","उपस्थिति","Attendance")</f>
        <v>उपस्थिति</v>
      </c>
      <c r="O4" s="118" t="str">
        <f>IF('Data Entry'!$K$3="Hindi","योग सत्रांक","Total Sessional Marks")</f>
        <v>योग सत्रांक</v>
      </c>
      <c r="P4" s="117" t="str">
        <f>IF('Data Entry'!$K$3="Hindi","विशेष विवरण","Specifications")</f>
        <v>विशेष विवरण</v>
      </c>
    </row>
    <row r="5" spans="1:34">
      <c r="A5" s="187"/>
      <c r="B5" s="184"/>
      <c r="C5" s="184"/>
      <c r="D5" s="187"/>
      <c r="E5" s="187"/>
      <c r="F5" s="184"/>
      <c r="G5" s="190"/>
      <c r="H5" s="72">
        <v>10</v>
      </c>
      <c r="I5" s="72">
        <v>10</v>
      </c>
      <c r="J5" s="72">
        <v>70</v>
      </c>
      <c r="K5" s="72">
        <v>10</v>
      </c>
      <c r="L5" s="72">
        <v>100</v>
      </c>
      <c r="M5" s="72">
        <v>15</v>
      </c>
      <c r="N5" s="72">
        <v>5</v>
      </c>
      <c r="O5" s="72">
        <v>20</v>
      </c>
      <c r="P5" s="70"/>
    </row>
    <row r="6" spans="1:34">
      <c r="A6" s="7">
        <v>1</v>
      </c>
      <c r="B6" s="32">
        <f t="shared" ref="B6:B69" si="0">IFERROR(IF($C$3="","",VLOOKUP(A6,NAME,4,0)),"")</f>
        <v>896</v>
      </c>
      <c r="C6" s="42">
        <f t="shared" ref="C6:C69" si="1">IFERROR(IF($C$3="","",VLOOKUP(A6,NAME,11,0)),"")</f>
        <v>41074</v>
      </c>
      <c r="D6" s="8" t="str">
        <f t="shared" ref="D6:D69" si="2">IFERROR(IF($C$3="","",VLOOKUP(A6,NAME,6,0)),"")</f>
        <v>ARJUN KEER</v>
      </c>
      <c r="E6" s="8" t="str">
        <f t="shared" ref="E6:E69" si="3">IFERROR(IF($C$3="","",VLOOKUP(A6,NAME,8,0)),"")</f>
        <v>ASHOK KEER</v>
      </c>
      <c r="F6" s="5">
        <f t="shared" ref="F6:F69" si="4">IFERROR(IF($C$3="","",VLOOKUP(A6,NAME,12,0)),"")</f>
        <v>601</v>
      </c>
      <c r="G6" s="9" t="str">
        <f t="shared" ref="G6:G69" si="5">IFERROR(IF($C$3="","",VLOOKUP(A6,NAME,13,0)),"")</f>
        <v/>
      </c>
      <c r="H6" s="62">
        <f>IF(AND(B6="",D6="",F6="",G6=""),"",IF($L$3='Data Entry'!$BJ$5,VLOOKUP(F6,Mark,21,0),IF($L$3='Data Entry'!$BJ$6,VLOOKUP(F6,Mark,25,0),IF($L$3='Data Entry'!$BJ$7,VLOOKUP(F6,Mark,29,0),""))))</f>
        <v>9</v>
      </c>
      <c r="I6" s="62">
        <f>IF(AND(B6="",D6="",F6="",G6=""),"",IF($L$3='Data Entry'!$BJ$5,VLOOKUP(F6,Mark,22,0),IF($L$3='Data Entry'!$BJ$6,VLOOKUP(F6,Mark,26,0),IF($L$3='Data Entry'!$BJ$7,VLOOKUP(F6,Mark,30,0),""))))</f>
        <v>9</v>
      </c>
      <c r="J6" s="62">
        <f>IF(AND(B6="",D6="",F6="",G6=""),"",IF($L$3='Data Entry'!$BJ$5,VLOOKUP(F6,Mark,23,0),IF($L$3='Data Entry'!$BJ$6,VLOOKUP(F6,Mark,27,0),IF($L$3='Data Entry'!$BJ$7,VLOOKUP(F6,Mark,31,0),""))))</f>
        <v>45</v>
      </c>
      <c r="K6" s="62">
        <f>IF(AND(B6="",D6="",F6="",G6=""),"",IF($L$3='Data Entry'!$BJ$5,VLOOKUP(F6,Mark,24,0),IF($L$3='Data Entry'!$BJ$6,VLOOKUP(F6,Mark,28,0),IF($L$3='Data Entry'!$BJ$7,VLOOKUP(F6,Mark,32,0),""))))</f>
        <v>9</v>
      </c>
      <c r="L6" s="36">
        <f>IF(AND(H6="",I6="",J6="",K6=""),"",IF($L$3="","",SUM(H6,I6,J6,K6)))</f>
        <v>72</v>
      </c>
      <c r="M6" s="63">
        <f>IFERROR(IF(OR(L6="",$L$3="",D6=""),"",ROUNDUP(L6*$M$5%,0)),"")</f>
        <v>11</v>
      </c>
      <c r="N6" s="63">
        <f t="shared" ref="N6:N37" si="6">IFERROR(IF(AND($L$3=""),"",IF(AND(L6=""),"",IF(AND(F6=""),"",IF(AND(VLOOKUP(F6,Mark,5,0)=""),"",IF(AND(VLOOKUP(F6,Mark,5,0)&gt;85),5,IF(AND(VLOOKUP(F6,Mark,5,0)&gt;75),4,IF(AND(VLOOKUP(F6,Mark,5,0)&gt;=65),3,0))))))),"")</f>
        <v>5</v>
      </c>
      <c r="O6" s="71">
        <f>IFERROR(IF(F6="","",IF(L6="","",IF(M6="","",SUM(M6:N6)))),"")</f>
        <v>16</v>
      </c>
      <c r="P6" s="10"/>
    </row>
    <row r="7" spans="1:34" ht="21">
      <c r="A7" s="7">
        <v>2</v>
      </c>
      <c r="B7" s="32">
        <f t="shared" si="0"/>
        <v>821</v>
      </c>
      <c r="C7" s="42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62">
        <f>IF(AND(B7="",D7="",F7="",G7=""),"",IF($L$3='Data Entry'!$BJ$5,VLOOKUP(F7,Mark,21,0),IF($L$3='Data Entry'!$BJ$6,VLOOKUP(F7,Mark,25,0),IF($L$3='Data Entry'!$BJ$7,VLOOKUP(F7,Mark,29,0),""))))</f>
        <v>8</v>
      </c>
      <c r="I7" s="62">
        <f>IF(AND(B7="",D7="",F7="",G7=""),"",IF($L$3='Data Entry'!$BJ$5,VLOOKUP(F7,Mark,22,0),IF($L$3='Data Entry'!$BJ$6,VLOOKUP(F7,Mark,26,0),IF($L$3='Data Entry'!$BJ$7,VLOOKUP(F7,Mark,30,0),""))))</f>
        <v>9</v>
      </c>
      <c r="J7" s="62">
        <f>IF(AND(B7="",D7="",F7="",G7=""),"",IF($L$3='Data Entry'!$BJ$5,VLOOKUP(F7,Mark,23,0),IF($L$3='Data Entry'!$BJ$6,VLOOKUP(F7,Mark,27,0),IF($L$3='Data Entry'!$BJ$7,VLOOKUP(F7,Mark,31,0),""))))</f>
        <v>45</v>
      </c>
      <c r="K7" s="62">
        <f>IF(AND(B7="",D7="",F7="",G7=""),"",IF($L$3='Data Entry'!$BJ$5,VLOOKUP(F7,Mark,24,0),IF($L$3='Data Entry'!$BJ$6,VLOOKUP(F7,Mark,28,0),IF($L$3='Data Entry'!$BJ$7,VLOOKUP(F7,Mark,32,0),""))))</f>
        <v>9</v>
      </c>
      <c r="L7" s="36">
        <f t="shared" ref="L7:L70" si="7">IF(AND(H7="",I7="",J7="",K7=""),"",IF($L$3="","",SUM(H7,I7,J7,K7)))</f>
        <v>71</v>
      </c>
      <c r="M7" s="63">
        <f t="shared" ref="M7:M70" si="8">IFERROR(IF(OR(L7="",$L$3="",D7=""),"",ROUNDUP(L7*$M$5%,0)),"")</f>
        <v>11</v>
      </c>
      <c r="N7" s="63">
        <f t="shared" si="6"/>
        <v>5</v>
      </c>
      <c r="O7" s="71">
        <f t="shared" ref="O7:O70" si="9">IFERROR(IF(F7="","",IF(L7="","",IF(M7="","",SUM(M7:N7)))),"")</f>
        <v>16</v>
      </c>
      <c r="P7" s="10"/>
      <c r="S7" s="95" t="s">
        <v>1674</v>
      </c>
    </row>
    <row r="8" spans="1:34">
      <c r="A8" s="7">
        <v>3</v>
      </c>
      <c r="B8" s="32">
        <f t="shared" si="0"/>
        <v>899</v>
      </c>
      <c r="C8" s="42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62">
        <f>IF(AND(B8="",D8="",F8="",G8=""),"",IF($L$3='Data Entry'!$BJ$5,VLOOKUP(F8,Mark,21,0),IF($L$3='Data Entry'!$BJ$6,VLOOKUP(F8,Mark,25,0),IF($L$3='Data Entry'!$BJ$7,VLOOKUP(F8,Mark,29,0),""))))</f>
        <v>8</v>
      </c>
      <c r="I8" s="62">
        <f>IF(AND(B8="",D8="",F8="",G8=""),"",IF($L$3='Data Entry'!$BJ$5,VLOOKUP(F8,Mark,22,0),IF($L$3='Data Entry'!$BJ$6,VLOOKUP(F8,Mark,26,0),IF($L$3='Data Entry'!$BJ$7,VLOOKUP(F8,Mark,30,0),""))))</f>
        <v>9</v>
      </c>
      <c r="J8" s="62">
        <f>IF(AND(B8="",D8="",F8="",G8=""),"",IF($L$3='Data Entry'!$BJ$5,VLOOKUP(F8,Mark,23,0),IF($L$3='Data Entry'!$BJ$6,VLOOKUP(F8,Mark,27,0),IF($L$3='Data Entry'!$BJ$7,VLOOKUP(F8,Mark,31,0),""))))</f>
        <v>46</v>
      </c>
      <c r="K8" s="62">
        <f>IF(AND(B8="",D8="",F8="",G8=""),"",IF($L$3='Data Entry'!$BJ$5,VLOOKUP(F8,Mark,24,0),IF($L$3='Data Entry'!$BJ$6,VLOOKUP(F8,Mark,28,0),IF($L$3='Data Entry'!$BJ$7,VLOOKUP(F8,Mark,32,0),""))))</f>
        <v>9</v>
      </c>
      <c r="L8" s="36">
        <f t="shared" si="7"/>
        <v>72</v>
      </c>
      <c r="M8" s="63">
        <f t="shared" si="8"/>
        <v>11</v>
      </c>
      <c r="N8" s="63">
        <f t="shared" si="6"/>
        <v>5</v>
      </c>
      <c r="O8" s="71">
        <f t="shared" si="9"/>
        <v>16</v>
      </c>
      <c r="P8" s="10"/>
      <c r="S8" s="96" t="s">
        <v>1682</v>
      </c>
    </row>
    <row r="9" spans="1:34">
      <c r="A9" s="7">
        <v>4</v>
      </c>
      <c r="B9" s="32">
        <f t="shared" si="0"/>
        <v>898</v>
      </c>
      <c r="C9" s="42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62">
        <f>IF(AND(B9="",D9="",F9="",G9=""),"",IF($L$3='Data Entry'!$BJ$5,VLOOKUP(F9,Mark,21,0),IF($L$3='Data Entry'!$BJ$6,VLOOKUP(F9,Mark,25,0),IF($L$3='Data Entry'!$BJ$7,VLOOKUP(F9,Mark,29,0),""))))</f>
        <v>8</v>
      </c>
      <c r="I9" s="62">
        <f>IF(AND(B9="",D9="",F9="",G9=""),"",IF($L$3='Data Entry'!$BJ$5,VLOOKUP(F9,Mark,22,0),IF($L$3='Data Entry'!$BJ$6,VLOOKUP(F9,Mark,26,0),IF($L$3='Data Entry'!$BJ$7,VLOOKUP(F9,Mark,30,0),""))))</f>
        <v>9</v>
      </c>
      <c r="J9" s="62">
        <f>IF(AND(B9="",D9="",F9="",G9=""),"",IF($L$3='Data Entry'!$BJ$5,VLOOKUP(F9,Mark,23,0),IF($L$3='Data Entry'!$BJ$6,VLOOKUP(F9,Mark,27,0),IF($L$3='Data Entry'!$BJ$7,VLOOKUP(F9,Mark,31,0),""))))</f>
        <v>41</v>
      </c>
      <c r="K9" s="62">
        <f>IF(AND(B9="",D9="",F9="",G9=""),"",IF($L$3='Data Entry'!$BJ$5,VLOOKUP(F9,Mark,24,0),IF($L$3='Data Entry'!$BJ$6,VLOOKUP(F9,Mark,28,0),IF($L$3='Data Entry'!$BJ$7,VLOOKUP(F9,Mark,32,0),""))))</f>
        <v>9</v>
      </c>
      <c r="L9" s="36">
        <f t="shared" si="7"/>
        <v>67</v>
      </c>
      <c r="M9" s="63">
        <f t="shared" si="8"/>
        <v>11</v>
      </c>
      <c r="N9" s="63">
        <f t="shared" si="6"/>
        <v>5</v>
      </c>
      <c r="O9" s="71">
        <f t="shared" si="9"/>
        <v>16</v>
      </c>
      <c r="P9" s="10"/>
    </row>
    <row r="10" spans="1:34">
      <c r="A10" s="7">
        <v>5</v>
      </c>
      <c r="B10" s="32">
        <f t="shared" si="0"/>
        <v>825</v>
      </c>
      <c r="C10" s="42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62">
        <f>IF(AND(B10="",D10="",F10="",G10=""),"",IF($L$3='Data Entry'!$BJ$5,VLOOKUP(F10,Mark,21,0),IF($L$3='Data Entry'!$BJ$6,VLOOKUP(F10,Mark,25,0),IF($L$3='Data Entry'!$BJ$7,VLOOKUP(F10,Mark,29,0),""))))</f>
        <v>8</v>
      </c>
      <c r="I10" s="62">
        <f>IF(AND(B10="",D10="",F10="",G10=""),"",IF($L$3='Data Entry'!$BJ$5,VLOOKUP(F10,Mark,22,0),IF($L$3='Data Entry'!$BJ$6,VLOOKUP(F10,Mark,26,0),IF($L$3='Data Entry'!$BJ$7,VLOOKUP(F10,Mark,30,0),""))))</f>
        <v>9</v>
      </c>
      <c r="J10" s="62">
        <f>IF(AND(B10="",D10="",F10="",G10=""),"",IF($L$3='Data Entry'!$BJ$5,VLOOKUP(F10,Mark,23,0),IF($L$3='Data Entry'!$BJ$6,VLOOKUP(F10,Mark,27,0),IF($L$3='Data Entry'!$BJ$7,VLOOKUP(F10,Mark,31,0),""))))</f>
        <v>42</v>
      </c>
      <c r="K10" s="62">
        <f>IF(AND(B10="",D10="",F10="",G10=""),"",IF($L$3='Data Entry'!$BJ$5,VLOOKUP(F10,Mark,24,0),IF($L$3='Data Entry'!$BJ$6,VLOOKUP(F10,Mark,28,0),IF($L$3='Data Entry'!$BJ$7,VLOOKUP(F10,Mark,32,0),""))))</f>
        <v>9</v>
      </c>
      <c r="L10" s="36">
        <f t="shared" si="7"/>
        <v>68</v>
      </c>
      <c r="M10" s="63">
        <f t="shared" si="8"/>
        <v>11</v>
      </c>
      <c r="N10" s="63">
        <f t="shared" si="6"/>
        <v>5</v>
      </c>
      <c r="O10" s="71">
        <f t="shared" si="9"/>
        <v>16</v>
      </c>
      <c r="P10" s="10"/>
    </row>
    <row r="11" spans="1:34">
      <c r="A11" s="7">
        <v>6</v>
      </c>
      <c r="B11" s="32">
        <f t="shared" si="0"/>
        <v>901</v>
      </c>
      <c r="C11" s="42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62">
        <f>IF(AND(B11="",D11="",F11="",G11=""),"",IF($L$3='Data Entry'!$BJ$5,VLOOKUP(F11,Mark,21,0),IF($L$3='Data Entry'!$BJ$6,VLOOKUP(F11,Mark,25,0),IF($L$3='Data Entry'!$BJ$7,VLOOKUP(F11,Mark,29,0),""))))</f>
        <v>8</v>
      </c>
      <c r="I11" s="62">
        <f>IF(AND(B11="",D11="",F11="",G11=""),"",IF($L$3='Data Entry'!$BJ$5,VLOOKUP(F11,Mark,22,0),IF($L$3='Data Entry'!$BJ$6,VLOOKUP(F11,Mark,26,0),IF($L$3='Data Entry'!$BJ$7,VLOOKUP(F11,Mark,30,0),""))))</f>
        <v>9</v>
      </c>
      <c r="J11" s="62">
        <f>IF(AND(B11="",D11="",F11="",G11=""),"",IF($L$3='Data Entry'!$BJ$5,VLOOKUP(F11,Mark,23,0),IF($L$3='Data Entry'!$BJ$6,VLOOKUP(F11,Mark,27,0),IF($L$3='Data Entry'!$BJ$7,VLOOKUP(F11,Mark,31,0),""))))</f>
        <v>58</v>
      </c>
      <c r="K11" s="62">
        <f>IF(AND(B11="",D11="",F11="",G11=""),"",IF($L$3='Data Entry'!$BJ$5,VLOOKUP(F11,Mark,24,0),IF($L$3='Data Entry'!$BJ$6,VLOOKUP(F11,Mark,28,0),IF($L$3='Data Entry'!$BJ$7,VLOOKUP(F11,Mark,32,0),""))))</f>
        <v>9</v>
      </c>
      <c r="L11" s="36">
        <f t="shared" si="7"/>
        <v>84</v>
      </c>
      <c r="M11" s="63">
        <f t="shared" si="8"/>
        <v>13</v>
      </c>
      <c r="N11" s="63">
        <f t="shared" si="6"/>
        <v>5</v>
      </c>
      <c r="O11" s="71">
        <f t="shared" si="9"/>
        <v>18</v>
      </c>
      <c r="P11" s="10"/>
    </row>
    <row r="12" spans="1:34">
      <c r="A12" s="7">
        <v>7</v>
      </c>
      <c r="B12" s="32">
        <f t="shared" si="0"/>
        <v>897</v>
      </c>
      <c r="C12" s="42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62">
        <f>IF(AND(B12="",D12="",F12="",G12=""),"",IF($L$3='Data Entry'!$BJ$5,VLOOKUP(F12,Mark,21,0),IF($L$3='Data Entry'!$BJ$6,VLOOKUP(F12,Mark,25,0),IF($L$3='Data Entry'!$BJ$7,VLOOKUP(F12,Mark,29,0),""))))</f>
        <v>7</v>
      </c>
      <c r="I12" s="62">
        <f>IF(AND(B12="",D12="",F12="",G12=""),"",IF($L$3='Data Entry'!$BJ$5,VLOOKUP(F12,Mark,22,0),IF($L$3='Data Entry'!$BJ$6,VLOOKUP(F12,Mark,26,0),IF($L$3='Data Entry'!$BJ$7,VLOOKUP(F12,Mark,30,0),""))))</f>
        <v>9</v>
      </c>
      <c r="J12" s="62">
        <f>IF(AND(B12="",D12="",F12="",G12=""),"",IF($L$3='Data Entry'!$BJ$5,VLOOKUP(F12,Mark,23,0),IF($L$3='Data Entry'!$BJ$6,VLOOKUP(F12,Mark,27,0),IF($L$3='Data Entry'!$BJ$7,VLOOKUP(F12,Mark,31,0),""))))</f>
        <v>0</v>
      </c>
      <c r="K12" s="62">
        <f>IF(AND(B12="",D12="",F12="",G12=""),"",IF($L$3='Data Entry'!$BJ$5,VLOOKUP(F12,Mark,24,0),IF($L$3='Data Entry'!$BJ$6,VLOOKUP(F12,Mark,28,0),IF($L$3='Data Entry'!$BJ$7,VLOOKUP(F12,Mark,32,0),""))))</f>
        <v>9</v>
      </c>
      <c r="L12" s="36">
        <f t="shared" si="7"/>
        <v>25</v>
      </c>
      <c r="M12" s="63">
        <f t="shared" si="8"/>
        <v>4</v>
      </c>
      <c r="N12" s="63" t="str">
        <f t="shared" si="6"/>
        <v/>
      </c>
      <c r="O12" s="71">
        <f t="shared" si="9"/>
        <v>4</v>
      </c>
      <c r="P12" s="10"/>
    </row>
    <row r="13" spans="1:34">
      <c r="A13" s="7">
        <v>8</v>
      </c>
      <c r="B13" s="32">
        <f t="shared" si="0"/>
        <v>900</v>
      </c>
      <c r="C13" s="42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62">
        <f>IF(AND(B13="",D13="",F13="",G13=""),"",IF($L$3='Data Entry'!$BJ$5,VLOOKUP(F13,Mark,21,0),IF($L$3='Data Entry'!$BJ$6,VLOOKUP(F13,Mark,25,0),IF($L$3='Data Entry'!$BJ$7,VLOOKUP(F13,Mark,29,0),""))))</f>
        <v>7</v>
      </c>
      <c r="I13" s="62">
        <f>IF(AND(B13="",D13="",F13="",G13=""),"",IF($L$3='Data Entry'!$BJ$5,VLOOKUP(F13,Mark,22,0),IF($L$3='Data Entry'!$BJ$6,VLOOKUP(F13,Mark,26,0),IF($L$3='Data Entry'!$BJ$7,VLOOKUP(F13,Mark,30,0),""))))</f>
        <v>9</v>
      </c>
      <c r="J13" s="62">
        <f>IF(AND(B13="",D13="",F13="",G13=""),"",IF($L$3='Data Entry'!$BJ$5,VLOOKUP(F13,Mark,23,0),IF($L$3='Data Entry'!$BJ$6,VLOOKUP(F13,Mark,27,0),IF($L$3='Data Entry'!$BJ$7,VLOOKUP(F13,Mark,31,0),""))))</f>
        <v>0</v>
      </c>
      <c r="K13" s="62">
        <f>IF(AND(B13="",D13="",F13="",G13=""),"",IF($L$3='Data Entry'!$BJ$5,VLOOKUP(F13,Mark,24,0),IF($L$3='Data Entry'!$BJ$6,VLOOKUP(F13,Mark,28,0),IF($L$3='Data Entry'!$BJ$7,VLOOKUP(F13,Mark,32,0),""))))</f>
        <v>0</v>
      </c>
      <c r="L13" s="36">
        <f t="shared" si="7"/>
        <v>16</v>
      </c>
      <c r="M13" s="63">
        <f t="shared" si="8"/>
        <v>3</v>
      </c>
      <c r="N13" s="63" t="str">
        <f t="shared" si="6"/>
        <v/>
      </c>
      <c r="O13" s="71">
        <f t="shared" si="9"/>
        <v>3</v>
      </c>
      <c r="P13" s="10"/>
    </row>
    <row r="14" spans="1:34">
      <c r="A14" s="7">
        <v>9</v>
      </c>
      <c r="B14" s="32">
        <f t="shared" si="0"/>
        <v>541</v>
      </c>
      <c r="C14" s="42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62">
        <f>IF(AND(B14="",D14="",F14="",G14=""),"",IF($L$3='Data Entry'!$BJ$5,VLOOKUP(F14,Mark,21,0),IF($L$3='Data Entry'!$BJ$6,VLOOKUP(F14,Mark,25,0),IF($L$3='Data Entry'!$BJ$7,VLOOKUP(F14,Mark,29,0),""))))</f>
        <v>7</v>
      </c>
      <c r="I14" s="62">
        <f>IF(AND(B14="",D14="",F14="",G14=""),"",IF($L$3='Data Entry'!$BJ$5,VLOOKUP(F14,Mark,22,0),IF($L$3='Data Entry'!$BJ$6,VLOOKUP(F14,Mark,26,0),IF($L$3='Data Entry'!$BJ$7,VLOOKUP(F14,Mark,30,0),""))))</f>
        <v>9</v>
      </c>
      <c r="J14" s="62">
        <f>IF(AND(B14="",D14="",F14="",G14=""),"",IF($L$3='Data Entry'!$BJ$5,VLOOKUP(F14,Mark,23,0),IF($L$3='Data Entry'!$BJ$6,VLOOKUP(F14,Mark,27,0),IF($L$3='Data Entry'!$BJ$7,VLOOKUP(F14,Mark,31,0),""))))</f>
        <v>0</v>
      </c>
      <c r="K14" s="62">
        <f>IF(AND(B14="",D14="",F14="",G14=""),"",IF($L$3='Data Entry'!$BJ$5,VLOOKUP(F14,Mark,24,0),IF($L$3='Data Entry'!$BJ$6,VLOOKUP(F14,Mark,28,0),IF($L$3='Data Entry'!$BJ$7,VLOOKUP(F14,Mark,32,0),""))))</f>
        <v>0</v>
      </c>
      <c r="L14" s="36">
        <f t="shared" si="7"/>
        <v>16</v>
      </c>
      <c r="M14" s="63">
        <f t="shared" si="8"/>
        <v>3</v>
      </c>
      <c r="N14" s="63" t="str">
        <f t="shared" si="6"/>
        <v/>
      </c>
      <c r="O14" s="71">
        <f t="shared" si="9"/>
        <v>3</v>
      </c>
      <c r="P14" s="10"/>
    </row>
    <row r="15" spans="1:34">
      <c r="A15" s="7">
        <v>10</v>
      </c>
      <c r="B15" s="32">
        <f t="shared" si="0"/>
        <v>830</v>
      </c>
      <c r="C15" s="42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62">
        <f>IF(AND(B15="",D15="",F15="",G15=""),"",IF($L$3='Data Entry'!$BJ$5,VLOOKUP(F15,Mark,21,0),IF($L$3='Data Entry'!$BJ$6,VLOOKUP(F15,Mark,25,0),IF($L$3='Data Entry'!$BJ$7,VLOOKUP(F15,Mark,29,0),""))))</f>
        <v>7</v>
      </c>
      <c r="I15" s="62">
        <f>IF(AND(B15="",D15="",F15="",G15=""),"",IF($L$3='Data Entry'!$BJ$5,VLOOKUP(F15,Mark,22,0),IF($L$3='Data Entry'!$BJ$6,VLOOKUP(F15,Mark,26,0),IF($L$3='Data Entry'!$BJ$7,VLOOKUP(F15,Mark,30,0),""))))</f>
        <v>9</v>
      </c>
      <c r="J15" s="62">
        <f>IF(AND(B15="",D15="",F15="",G15=""),"",IF($L$3='Data Entry'!$BJ$5,VLOOKUP(F15,Mark,23,0),IF($L$3='Data Entry'!$BJ$6,VLOOKUP(F15,Mark,27,0),IF($L$3='Data Entry'!$BJ$7,VLOOKUP(F15,Mark,31,0),""))))</f>
        <v>0</v>
      </c>
      <c r="K15" s="62">
        <f>IF(AND(B15="",D15="",F15="",G15=""),"",IF($L$3='Data Entry'!$BJ$5,VLOOKUP(F15,Mark,24,0),IF($L$3='Data Entry'!$BJ$6,VLOOKUP(F15,Mark,28,0),IF($L$3='Data Entry'!$BJ$7,VLOOKUP(F15,Mark,32,0),""))))</f>
        <v>0</v>
      </c>
      <c r="L15" s="36">
        <f t="shared" si="7"/>
        <v>16</v>
      </c>
      <c r="M15" s="63">
        <f t="shared" si="8"/>
        <v>3</v>
      </c>
      <c r="N15" s="63" t="str">
        <f t="shared" si="6"/>
        <v/>
      </c>
      <c r="O15" s="71">
        <f t="shared" si="9"/>
        <v>3</v>
      </c>
      <c r="P15" s="10"/>
    </row>
    <row r="16" spans="1:34">
      <c r="A16" s="7">
        <v>11</v>
      </c>
      <c r="B16" s="32">
        <f t="shared" si="0"/>
        <v>822</v>
      </c>
      <c r="C16" s="42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62">
        <f>IF(AND(B16="",D16="",F16="",G16=""),"",IF($L$3='Data Entry'!$BJ$5,VLOOKUP(F16,Mark,21,0),IF($L$3='Data Entry'!$BJ$6,VLOOKUP(F16,Mark,25,0),IF($L$3='Data Entry'!$BJ$7,VLOOKUP(F16,Mark,29,0),""))))</f>
        <v>7</v>
      </c>
      <c r="I16" s="62">
        <f>IF(AND(B16="",D16="",F16="",G16=""),"",IF($L$3='Data Entry'!$BJ$5,VLOOKUP(F16,Mark,22,0),IF($L$3='Data Entry'!$BJ$6,VLOOKUP(F16,Mark,26,0),IF($L$3='Data Entry'!$BJ$7,VLOOKUP(F16,Mark,30,0),""))))</f>
        <v>9</v>
      </c>
      <c r="J16" s="62">
        <f>IF(AND(B16="",D16="",F16="",G16=""),"",IF($L$3='Data Entry'!$BJ$5,VLOOKUP(F16,Mark,23,0),IF($L$3='Data Entry'!$BJ$6,VLOOKUP(F16,Mark,27,0),IF($L$3='Data Entry'!$BJ$7,VLOOKUP(F16,Mark,31,0),""))))</f>
        <v>0</v>
      </c>
      <c r="K16" s="62">
        <f>IF(AND(B16="",D16="",F16="",G16=""),"",IF($L$3='Data Entry'!$BJ$5,VLOOKUP(F16,Mark,24,0),IF($L$3='Data Entry'!$BJ$6,VLOOKUP(F16,Mark,28,0),IF($L$3='Data Entry'!$BJ$7,VLOOKUP(F16,Mark,32,0),""))))</f>
        <v>0</v>
      </c>
      <c r="L16" s="36">
        <f t="shared" si="7"/>
        <v>16</v>
      </c>
      <c r="M16" s="63">
        <f t="shared" si="8"/>
        <v>3</v>
      </c>
      <c r="N16" s="63" t="str">
        <f t="shared" si="6"/>
        <v/>
      </c>
      <c r="O16" s="71">
        <f t="shared" si="9"/>
        <v>3</v>
      </c>
      <c r="P16" s="10"/>
    </row>
    <row r="17" spans="1:16">
      <c r="A17" s="7">
        <v>12</v>
      </c>
      <c r="B17" s="32">
        <f t="shared" si="0"/>
        <v>829</v>
      </c>
      <c r="C17" s="42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62">
        <f>IF(AND(B17="",D17="",F17="",G17=""),"",IF($L$3='Data Entry'!$BJ$5,VLOOKUP(F17,Mark,21,0),IF($L$3='Data Entry'!$BJ$6,VLOOKUP(F17,Mark,25,0),IF($L$3='Data Entry'!$BJ$7,VLOOKUP(F17,Mark,29,0),""))))</f>
        <v>7</v>
      </c>
      <c r="I17" s="62">
        <f>IF(AND(B17="",D17="",F17="",G17=""),"",IF($L$3='Data Entry'!$BJ$5,VLOOKUP(F17,Mark,22,0),IF($L$3='Data Entry'!$BJ$6,VLOOKUP(F17,Mark,26,0),IF($L$3='Data Entry'!$BJ$7,VLOOKUP(F17,Mark,30,0),""))))</f>
        <v>9</v>
      </c>
      <c r="J17" s="62">
        <f>IF(AND(B17="",D17="",F17="",G17=""),"",IF($L$3='Data Entry'!$BJ$5,VLOOKUP(F17,Mark,23,0),IF($L$3='Data Entry'!$BJ$6,VLOOKUP(F17,Mark,27,0),IF($L$3='Data Entry'!$BJ$7,VLOOKUP(F17,Mark,31,0),""))))</f>
        <v>0</v>
      </c>
      <c r="K17" s="62">
        <f>IF(AND(B17="",D17="",F17="",G17=""),"",IF($L$3='Data Entry'!$BJ$5,VLOOKUP(F17,Mark,24,0),IF($L$3='Data Entry'!$BJ$6,VLOOKUP(F17,Mark,28,0),IF($L$3='Data Entry'!$BJ$7,VLOOKUP(F17,Mark,32,0),""))))</f>
        <v>0</v>
      </c>
      <c r="L17" s="36">
        <f t="shared" si="7"/>
        <v>16</v>
      </c>
      <c r="M17" s="63">
        <f t="shared" si="8"/>
        <v>3</v>
      </c>
      <c r="N17" s="63" t="str">
        <f t="shared" si="6"/>
        <v/>
      </c>
      <c r="O17" s="71">
        <f t="shared" si="9"/>
        <v>3</v>
      </c>
      <c r="P17" s="10"/>
    </row>
    <row r="18" spans="1:16">
      <c r="A18" s="7">
        <v>13</v>
      </c>
      <c r="B18" s="32">
        <f t="shared" si="0"/>
        <v>817</v>
      </c>
      <c r="C18" s="42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62">
        <f>IF(AND(B18="",D18="",F18="",G18=""),"",IF($L$3='Data Entry'!$BJ$5,VLOOKUP(F18,Mark,21,0),IF($L$3='Data Entry'!$BJ$6,VLOOKUP(F18,Mark,25,0),IF($L$3='Data Entry'!$BJ$7,VLOOKUP(F18,Mark,29,0),""))))</f>
        <v>7</v>
      </c>
      <c r="I18" s="62">
        <f>IF(AND(B18="",D18="",F18="",G18=""),"",IF($L$3='Data Entry'!$BJ$5,VLOOKUP(F18,Mark,22,0),IF($L$3='Data Entry'!$BJ$6,VLOOKUP(F18,Mark,26,0),IF($L$3='Data Entry'!$BJ$7,VLOOKUP(F18,Mark,30,0),""))))</f>
        <v>9</v>
      </c>
      <c r="J18" s="62">
        <f>IF(AND(B18="",D18="",F18="",G18=""),"",IF($L$3='Data Entry'!$BJ$5,VLOOKUP(F18,Mark,23,0),IF($L$3='Data Entry'!$BJ$6,VLOOKUP(F18,Mark,27,0),IF($L$3='Data Entry'!$BJ$7,VLOOKUP(F18,Mark,31,0),""))))</f>
        <v>0</v>
      </c>
      <c r="K18" s="62">
        <f>IF(AND(B18="",D18="",F18="",G18=""),"",IF($L$3='Data Entry'!$BJ$5,VLOOKUP(F18,Mark,24,0),IF($L$3='Data Entry'!$BJ$6,VLOOKUP(F18,Mark,28,0),IF($L$3='Data Entry'!$BJ$7,VLOOKUP(F18,Mark,32,0),""))))</f>
        <v>0</v>
      </c>
      <c r="L18" s="36">
        <f t="shared" si="7"/>
        <v>16</v>
      </c>
      <c r="M18" s="63">
        <f t="shared" si="8"/>
        <v>3</v>
      </c>
      <c r="N18" s="63" t="str">
        <f t="shared" si="6"/>
        <v/>
      </c>
      <c r="O18" s="71">
        <f t="shared" si="9"/>
        <v>3</v>
      </c>
      <c r="P18" s="10"/>
    </row>
    <row r="19" spans="1:16" ht="21">
      <c r="A19" s="7">
        <v>14</v>
      </c>
      <c r="B19" s="32">
        <f t="shared" si="0"/>
        <v>824</v>
      </c>
      <c r="C19" s="42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62">
        <f>IF(AND(B19="",D19="",F19="",G19=""),"",IF($L$3='Data Entry'!$BJ$5,VLOOKUP(F19,Mark,21,0),IF($L$3='Data Entry'!$BJ$6,VLOOKUP(F19,Mark,25,0),IF($L$3='Data Entry'!$BJ$7,VLOOKUP(F19,Mark,29,0),""))))</f>
        <v>7</v>
      </c>
      <c r="I19" s="62">
        <f>IF(AND(B19="",D19="",F19="",G19=""),"",IF($L$3='Data Entry'!$BJ$5,VLOOKUP(F19,Mark,22,0),IF($L$3='Data Entry'!$BJ$6,VLOOKUP(F19,Mark,26,0),IF($L$3='Data Entry'!$BJ$7,VLOOKUP(F19,Mark,30,0),""))))</f>
        <v>9</v>
      </c>
      <c r="J19" s="62">
        <f>IF(AND(B19="",D19="",F19="",G19=""),"",IF($L$3='Data Entry'!$BJ$5,VLOOKUP(F19,Mark,23,0),IF($L$3='Data Entry'!$BJ$6,VLOOKUP(F19,Mark,27,0),IF($L$3='Data Entry'!$BJ$7,VLOOKUP(F19,Mark,31,0),""))))</f>
        <v>0</v>
      </c>
      <c r="K19" s="62">
        <f>IF(AND(B19="",D19="",F19="",G19=""),"",IF($L$3='Data Entry'!$BJ$5,VLOOKUP(F19,Mark,24,0),IF($L$3='Data Entry'!$BJ$6,VLOOKUP(F19,Mark,28,0),IF($L$3='Data Entry'!$BJ$7,VLOOKUP(F19,Mark,32,0),""))))</f>
        <v>0</v>
      </c>
      <c r="L19" s="36">
        <f t="shared" si="7"/>
        <v>16</v>
      </c>
      <c r="M19" s="63">
        <f t="shared" si="8"/>
        <v>3</v>
      </c>
      <c r="N19" s="63" t="str">
        <f t="shared" si="6"/>
        <v/>
      </c>
      <c r="O19" s="71">
        <f t="shared" si="9"/>
        <v>3</v>
      </c>
      <c r="P19" s="10"/>
    </row>
    <row r="20" spans="1:16">
      <c r="A20" s="7">
        <v>15</v>
      </c>
      <c r="B20" s="32">
        <f t="shared" si="0"/>
        <v>823</v>
      </c>
      <c r="C20" s="42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62">
        <f>IF(AND(B20="",D20="",F20="",G20=""),"",IF($L$3='Data Entry'!$BJ$5,VLOOKUP(F20,Mark,21,0),IF($L$3='Data Entry'!$BJ$6,VLOOKUP(F20,Mark,25,0),IF($L$3='Data Entry'!$BJ$7,VLOOKUP(F20,Mark,29,0),""))))</f>
        <v>8</v>
      </c>
      <c r="I20" s="62">
        <f>IF(AND(B20="",D20="",F20="",G20=""),"",IF($L$3='Data Entry'!$BJ$5,VLOOKUP(F20,Mark,22,0),IF($L$3='Data Entry'!$BJ$6,VLOOKUP(F20,Mark,26,0),IF($L$3='Data Entry'!$BJ$7,VLOOKUP(F20,Mark,30,0),""))))</f>
        <v>9</v>
      </c>
      <c r="J20" s="62">
        <f>IF(AND(B20="",D20="",F20="",G20=""),"",IF($L$3='Data Entry'!$BJ$5,VLOOKUP(F20,Mark,23,0),IF($L$3='Data Entry'!$BJ$6,VLOOKUP(F20,Mark,27,0),IF($L$3='Data Entry'!$BJ$7,VLOOKUP(F20,Mark,31,0),""))))</f>
        <v>0</v>
      </c>
      <c r="K20" s="62">
        <f>IF(AND(B20="",D20="",F20="",G20=""),"",IF($L$3='Data Entry'!$BJ$5,VLOOKUP(F20,Mark,24,0),IF($L$3='Data Entry'!$BJ$6,VLOOKUP(F20,Mark,28,0),IF($L$3='Data Entry'!$BJ$7,VLOOKUP(F20,Mark,32,0),""))))</f>
        <v>0</v>
      </c>
      <c r="L20" s="36">
        <f t="shared" si="7"/>
        <v>17</v>
      </c>
      <c r="M20" s="63">
        <f t="shared" si="8"/>
        <v>3</v>
      </c>
      <c r="N20" s="63" t="str">
        <f t="shared" si="6"/>
        <v/>
      </c>
      <c r="O20" s="71">
        <f t="shared" si="9"/>
        <v>3</v>
      </c>
      <c r="P20" s="10"/>
    </row>
    <row r="21" spans="1:16">
      <c r="A21" s="7">
        <v>16</v>
      </c>
      <c r="B21" s="32">
        <f t="shared" si="0"/>
        <v>587</v>
      </c>
      <c r="C21" s="42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62">
        <f>IF(AND(B21="",D21="",F21="",G21=""),"",IF($L$3='Data Entry'!$BJ$5,VLOOKUP(F21,Mark,21,0),IF($L$3='Data Entry'!$BJ$6,VLOOKUP(F21,Mark,25,0),IF($L$3='Data Entry'!$BJ$7,VLOOKUP(F21,Mark,29,0),""))))</f>
        <v>8</v>
      </c>
      <c r="I21" s="62">
        <f>IF(AND(B21="",D21="",F21="",G21=""),"",IF($L$3='Data Entry'!$BJ$5,VLOOKUP(F21,Mark,22,0),IF($L$3='Data Entry'!$BJ$6,VLOOKUP(F21,Mark,26,0),IF($L$3='Data Entry'!$BJ$7,VLOOKUP(F21,Mark,30,0),""))))</f>
        <v>9</v>
      </c>
      <c r="J21" s="62">
        <f>IF(AND(B21="",D21="",F21="",G21=""),"",IF($L$3='Data Entry'!$BJ$5,VLOOKUP(F21,Mark,23,0),IF($L$3='Data Entry'!$BJ$6,VLOOKUP(F21,Mark,27,0),IF($L$3='Data Entry'!$BJ$7,VLOOKUP(F21,Mark,31,0),""))))</f>
        <v>0</v>
      </c>
      <c r="K21" s="62">
        <f>IF(AND(B21="",D21="",F21="",G21=""),"",IF($L$3='Data Entry'!$BJ$5,VLOOKUP(F21,Mark,24,0),IF($L$3='Data Entry'!$BJ$6,VLOOKUP(F21,Mark,28,0),IF($L$3='Data Entry'!$BJ$7,VLOOKUP(F21,Mark,32,0),""))))</f>
        <v>0</v>
      </c>
      <c r="L21" s="36">
        <f t="shared" si="7"/>
        <v>17</v>
      </c>
      <c r="M21" s="63">
        <f t="shared" si="8"/>
        <v>3</v>
      </c>
      <c r="N21" s="63" t="str">
        <f t="shared" si="6"/>
        <v/>
      </c>
      <c r="O21" s="71">
        <f t="shared" si="9"/>
        <v>3</v>
      </c>
      <c r="P21" s="10"/>
    </row>
    <row r="22" spans="1:16">
      <c r="A22" s="7">
        <v>17</v>
      </c>
      <c r="B22" s="32">
        <f t="shared" si="0"/>
        <v>710</v>
      </c>
      <c r="C22" s="42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62">
        <f>IF(AND(B22="",D22="",F22="",G22=""),"",IF($L$3='Data Entry'!$BJ$5,VLOOKUP(F22,Mark,21,0),IF($L$3='Data Entry'!$BJ$6,VLOOKUP(F22,Mark,25,0),IF($L$3='Data Entry'!$BJ$7,VLOOKUP(F22,Mark,29,0),""))))</f>
        <v>8</v>
      </c>
      <c r="I22" s="62">
        <f>IF(AND(B22="",D22="",F22="",G22=""),"",IF($L$3='Data Entry'!$BJ$5,VLOOKUP(F22,Mark,22,0),IF($L$3='Data Entry'!$BJ$6,VLOOKUP(F22,Mark,26,0),IF($L$3='Data Entry'!$BJ$7,VLOOKUP(F22,Mark,30,0),""))))</f>
        <v>9</v>
      </c>
      <c r="J22" s="62">
        <f>IF(AND(B22="",D22="",F22="",G22=""),"",IF($L$3='Data Entry'!$BJ$5,VLOOKUP(F22,Mark,23,0),IF($L$3='Data Entry'!$BJ$6,VLOOKUP(F22,Mark,27,0),IF($L$3='Data Entry'!$BJ$7,VLOOKUP(F22,Mark,31,0),""))))</f>
        <v>0</v>
      </c>
      <c r="K22" s="62">
        <f>IF(AND(B22="",D22="",F22="",G22=""),"",IF($L$3='Data Entry'!$BJ$5,VLOOKUP(F22,Mark,24,0),IF($L$3='Data Entry'!$BJ$6,VLOOKUP(F22,Mark,28,0),IF($L$3='Data Entry'!$BJ$7,VLOOKUP(F22,Mark,32,0),""))))</f>
        <v>0</v>
      </c>
      <c r="L22" s="36">
        <f t="shared" si="7"/>
        <v>17</v>
      </c>
      <c r="M22" s="63">
        <f t="shared" si="8"/>
        <v>3</v>
      </c>
      <c r="N22" s="63" t="str">
        <f t="shared" si="6"/>
        <v/>
      </c>
      <c r="O22" s="71">
        <f t="shared" si="9"/>
        <v>3</v>
      </c>
      <c r="P22" s="10"/>
    </row>
    <row r="23" spans="1:16">
      <c r="A23" s="7">
        <v>18</v>
      </c>
      <c r="B23" s="32">
        <f t="shared" si="0"/>
        <v>542</v>
      </c>
      <c r="C23" s="42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62">
        <f>IF(AND(B23="",D23="",F23="",G23=""),"",IF($L$3='Data Entry'!$BJ$5,VLOOKUP(F23,Mark,21,0),IF($L$3='Data Entry'!$BJ$6,VLOOKUP(F23,Mark,25,0),IF($L$3='Data Entry'!$BJ$7,VLOOKUP(F23,Mark,29,0),""))))</f>
        <v>8</v>
      </c>
      <c r="I23" s="62">
        <f>IF(AND(B23="",D23="",F23="",G23=""),"",IF($L$3='Data Entry'!$BJ$5,VLOOKUP(F23,Mark,22,0),IF($L$3='Data Entry'!$BJ$6,VLOOKUP(F23,Mark,26,0),IF($L$3='Data Entry'!$BJ$7,VLOOKUP(F23,Mark,30,0),""))))</f>
        <v>9</v>
      </c>
      <c r="J23" s="62">
        <f>IF(AND(B23="",D23="",F23="",G23=""),"",IF($L$3='Data Entry'!$BJ$5,VLOOKUP(F23,Mark,23,0),IF($L$3='Data Entry'!$BJ$6,VLOOKUP(F23,Mark,27,0),IF($L$3='Data Entry'!$BJ$7,VLOOKUP(F23,Mark,31,0),""))))</f>
        <v>0</v>
      </c>
      <c r="K23" s="62">
        <f>IF(AND(B23="",D23="",F23="",G23=""),"",IF($L$3='Data Entry'!$BJ$5,VLOOKUP(F23,Mark,24,0),IF($L$3='Data Entry'!$BJ$6,VLOOKUP(F23,Mark,28,0),IF($L$3='Data Entry'!$BJ$7,VLOOKUP(F23,Mark,32,0),""))))</f>
        <v>0</v>
      </c>
      <c r="L23" s="36">
        <f t="shared" si="7"/>
        <v>17</v>
      </c>
      <c r="M23" s="63">
        <f t="shared" si="8"/>
        <v>3</v>
      </c>
      <c r="N23" s="63" t="str">
        <f t="shared" si="6"/>
        <v/>
      </c>
      <c r="O23" s="71">
        <f t="shared" si="9"/>
        <v>3</v>
      </c>
      <c r="P23" s="10"/>
    </row>
    <row r="24" spans="1:16">
      <c r="A24" s="7">
        <v>19</v>
      </c>
      <c r="B24" s="32">
        <f t="shared" si="0"/>
        <v>718</v>
      </c>
      <c r="C24" s="42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62">
        <f>IF(AND(B24="",D24="",F24="",G24=""),"",IF($L$3='Data Entry'!$BJ$5,VLOOKUP(F24,Mark,21,0),IF($L$3='Data Entry'!$BJ$6,VLOOKUP(F24,Mark,25,0),IF($L$3='Data Entry'!$BJ$7,VLOOKUP(F24,Mark,29,0),""))))</f>
        <v>0</v>
      </c>
      <c r="I24" s="62">
        <f>IF(AND(B24="",D24="",F24="",G24=""),"",IF($L$3='Data Entry'!$BJ$5,VLOOKUP(F24,Mark,22,0),IF($L$3='Data Entry'!$BJ$6,VLOOKUP(F24,Mark,26,0),IF($L$3='Data Entry'!$BJ$7,VLOOKUP(F24,Mark,30,0),""))))</f>
        <v>0</v>
      </c>
      <c r="J24" s="62">
        <f>IF(AND(B24="",D24="",F24="",G24=""),"",IF($L$3='Data Entry'!$BJ$5,VLOOKUP(F24,Mark,23,0),IF($L$3='Data Entry'!$BJ$6,VLOOKUP(F24,Mark,27,0),IF($L$3='Data Entry'!$BJ$7,VLOOKUP(F24,Mark,31,0),""))))</f>
        <v>0</v>
      </c>
      <c r="K24" s="62">
        <f>IF(AND(B24="",D24="",F24="",G24=""),"",IF($L$3='Data Entry'!$BJ$5,VLOOKUP(F24,Mark,24,0),IF($L$3='Data Entry'!$BJ$6,VLOOKUP(F24,Mark,28,0),IF($L$3='Data Entry'!$BJ$7,VLOOKUP(F24,Mark,32,0),""))))</f>
        <v>0</v>
      </c>
      <c r="L24" s="36">
        <f t="shared" si="7"/>
        <v>0</v>
      </c>
      <c r="M24" s="63">
        <f t="shared" si="8"/>
        <v>0</v>
      </c>
      <c r="N24" s="63" t="str">
        <f t="shared" si="6"/>
        <v/>
      </c>
      <c r="O24" s="71">
        <f t="shared" si="9"/>
        <v>0</v>
      </c>
      <c r="P24" s="10"/>
    </row>
    <row r="25" spans="1:16">
      <c r="A25" s="7">
        <v>20</v>
      </c>
      <c r="B25" s="32">
        <f t="shared" si="0"/>
        <v>454</v>
      </c>
      <c r="C25" s="42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62">
        <f>IF(AND(B25="",D25="",F25="",G25=""),"",IF($L$3='Data Entry'!$BJ$5,VLOOKUP(F25,Mark,21,0),IF($L$3='Data Entry'!$BJ$6,VLOOKUP(F25,Mark,25,0),IF($L$3='Data Entry'!$BJ$7,VLOOKUP(F25,Mark,29,0),""))))</f>
        <v>0</v>
      </c>
      <c r="I25" s="62">
        <f>IF(AND(B25="",D25="",F25="",G25=""),"",IF($L$3='Data Entry'!$BJ$5,VLOOKUP(F25,Mark,22,0),IF($L$3='Data Entry'!$BJ$6,VLOOKUP(F25,Mark,26,0),IF($L$3='Data Entry'!$BJ$7,VLOOKUP(F25,Mark,30,0),""))))</f>
        <v>0</v>
      </c>
      <c r="J25" s="62">
        <f>IF(AND(B25="",D25="",F25="",G25=""),"",IF($L$3='Data Entry'!$BJ$5,VLOOKUP(F25,Mark,23,0),IF($L$3='Data Entry'!$BJ$6,VLOOKUP(F25,Mark,27,0),IF($L$3='Data Entry'!$BJ$7,VLOOKUP(F25,Mark,31,0),""))))</f>
        <v>0</v>
      </c>
      <c r="K25" s="62">
        <f>IF(AND(B25="",D25="",F25="",G25=""),"",IF($L$3='Data Entry'!$BJ$5,VLOOKUP(F25,Mark,24,0),IF($L$3='Data Entry'!$BJ$6,VLOOKUP(F25,Mark,28,0),IF($L$3='Data Entry'!$BJ$7,VLOOKUP(F25,Mark,32,0),""))))</f>
        <v>0</v>
      </c>
      <c r="L25" s="36">
        <f t="shared" si="7"/>
        <v>0</v>
      </c>
      <c r="M25" s="63">
        <f t="shared" si="8"/>
        <v>0</v>
      </c>
      <c r="N25" s="63" t="str">
        <f t="shared" si="6"/>
        <v/>
      </c>
      <c r="O25" s="71">
        <f t="shared" si="9"/>
        <v>0</v>
      </c>
      <c r="P25" s="10"/>
    </row>
    <row r="26" spans="1:16">
      <c r="A26" s="7">
        <v>21</v>
      </c>
      <c r="B26" s="32">
        <f t="shared" si="0"/>
        <v>976</v>
      </c>
      <c r="C26" s="42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62">
        <f>IF(AND(B26="",D26="",F26="",G26=""),"",IF($L$3='Data Entry'!$BJ$5,VLOOKUP(F26,Mark,21,0),IF($L$3='Data Entry'!$BJ$6,VLOOKUP(F26,Mark,25,0),IF($L$3='Data Entry'!$BJ$7,VLOOKUP(F26,Mark,29,0),""))))</f>
        <v>0</v>
      </c>
      <c r="I26" s="62">
        <f>IF(AND(B26="",D26="",F26="",G26=""),"",IF($L$3='Data Entry'!$BJ$5,VLOOKUP(F26,Mark,22,0),IF($L$3='Data Entry'!$BJ$6,VLOOKUP(F26,Mark,26,0),IF($L$3='Data Entry'!$BJ$7,VLOOKUP(F26,Mark,30,0),""))))</f>
        <v>0</v>
      </c>
      <c r="J26" s="62">
        <f>IF(AND(B26="",D26="",F26="",G26=""),"",IF($L$3='Data Entry'!$BJ$5,VLOOKUP(F26,Mark,23,0),IF($L$3='Data Entry'!$BJ$6,VLOOKUP(F26,Mark,27,0),IF($L$3='Data Entry'!$BJ$7,VLOOKUP(F26,Mark,31,0),""))))</f>
        <v>0</v>
      </c>
      <c r="K26" s="62">
        <f>IF(AND(B26="",D26="",F26="",G26=""),"",IF($L$3='Data Entry'!$BJ$5,VLOOKUP(F26,Mark,24,0),IF($L$3='Data Entry'!$BJ$6,VLOOKUP(F26,Mark,28,0),IF($L$3='Data Entry'!$BJ$7,VLOOKUP(F26,Mark,32,0),""))))</f>
        <v>0</v>
      </c>
      <c r="L26" s="36">
        <f t="shared" si="7"/>
        <v>0</v>
      </c>
      <c r="M26" s="63">
        <f t="shared" si="8"/>
        <v>0</v>
      </c>
      <c r="N26" s="63" t="str">
        <f t="shared" si="6"/>
        <v/>
      </c>
      <c r="O26" s="71">
        <f t="shared" si="9"/>
        <v>0</v>
      </c>
      <c r="P26" s="10"/>
    </row>
    <row r="27" spans="1:16">
      <c r="A27" s="7">
        <v>22</v>
      </c>
      <c r="B27" s="32">
        <f t="shared" si="0"/>
        <v>221</v>
      </c>
      <c r="C27" s="42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62">
        <f>IF(AND(B27="",D27="",F27="",G27=""),"",IF($L$3='Data Entry'!$BJ$5,VLOOKUP(F27,Mark,21,0),IF($L$3='Data Entry'!$BJ$6,VLOOKUP(F27,Mark,25,0),IF($L$3='Data Entry'!$BJ$7,VLOOKUP(F27,Mark,29,0),""))))</f>
        <v>0</v>
      </c>
      <c r="I27" s="62">
        <f>IF(AND(B27="",D27="",F27="",G27=""),"",IF($L$3='Data Entry'!$BJ$5,VLOOKUP(F27,Mark,22,0),IF($L$3='Data Entry'!$BJ$6,VLOOKUP(F27,Mark,26,0),IF($L$3='Data Entry'!$BJ$7,VLOOKUP(F27,Mark,30,0),""))))</f>
        <v>0</v>
      </c>
      <c r="J27" s="62">
        <f>IF(AND(B27="",D27="",F27="",G27=""),"",IF($L$3='Data Entry'!$BJ$5,VLOOKUP(F27,Mark,23,0),IF($L$3='Data Entry'!$BJ$6,VLOOKUP(F27,Mark,27,0),IF($L$3='Data Entry'!$BJ$7,VLOOKUP(F27,Mark,31,0),""))))</f>
        <v>0</v>
      </c>
      <c r="K27" s="62">
        <f>IF(AND(B27="",D27="",F27="",G27=""),"",IF($L$3='Data Entry'!$BJ$5,VLOOKUP(F27,Mark,24,0),IF($L$3='Data Entry'!$BJ$6,VLOOKUP(F27,Mark,28,0),IF($L$3='Data Entry'!$BJ$7,VLOOKUP(F27,Mark,32,0),""))))</f>
        <v>0</v>
      </c>
      <c r="L27" s="36">
        <f t="shared" si="7"/>
        <v>0</v>
      </c>
      <c r="M27" s="63">
        <f t="shared" si="8"/>
        <v>0</v>
      </c>
      <c r="N27" s="63" t="str">
        <f t="shared" si="6"/>
        <v/>
      </c>
      <c r="O27" s="71">
        <f t="shared" si="9"/>
        <v>0</v>
      </c>
      <c r="P27" s="10"/>
    </row>
    <row r="28" spans="1:16">
      <c r="A28" s="7">
        <v>23</v>
      </c>
      <c r="B28" s="32">
        <f t="shared" si="0"/>
        <v>729</v>
      </c>
      <c r="C28" s="42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62">
        <f>IF(AND(B28="",D28="",F28="",G28=""),"",IF($L$3='Data Entry'!$BJ$5,VLOOKUP(F28,Mark,21,0),IF($L$3='Data Entry'!$BJ$6,VLOOKUP(F28,Mark,25,0),IF($L$3='Data Entry'!$BJ$7,VLOOKUP(F28,Mark,29,0),""))))</f>
        <v>0</v>
      </c>
      <c r="I28" s="62">
        <f>IF(AND(B28="",D28="",F28="",G28=""),"",IF($L$3='Data Entry'!$BJ$5,VLOOKUP(F28,Mark,22,0),IF($L$3='Data Entry'!$BJ$6,VLOOKUP(F28,Mark,26,0),IF($L$3='Data Entry'!$BJ$7,VLOOKUP(F28,Mark,30,0),""))))</f>
        <v>0</v>
      </c>
      <c r="J28" s="62">
        <f>IF(AND(B28="",D28="",F28="",G28=""),"",IF($L$3='Data Entry'!$BJ$5,VLOOKUP(F28,Mark,23,0),IF($L$3='Data Entry'!$BJ$6,VLOOKUP(F28,Mark,27,0),IF($L$3='Data Entry'!$BJ$7,VLOOKUP(F28,Mark,31,0),""))))</f>
        <v>0</v>
      </c>
      <c r="K28" s="62">
        <f>IF(AND(B28="",D28="",F28="",G28=""),"",IF($L$3='Data Entry'!$BJ$5,VLOOKUP(F28,Mark,24,0),IF($L$3='Data Entry'!$BJ$6,VLOOKUP(F28,Mark,28,0),IF($L$3='Data Entry'!$BJ$7,VLOOKUP(F28,Mark,32,0),""))))</f>
        <v>0</v>
      </c>
      <c r="L28" s="36">
        <f t="shared" si="7"/>
        <v>0</v>
      </c>
      <c r="M28" s="63">
        <f t="shared" si="8"/>
        <v>0</v>
      </c>
      <c r="N28" s="63" t="str">
        <f t="shared" si="6"/>
        <v/>
      </c>
      <c r="O28" s="71">
        <f t="shared" si="9"/>
        <v>0</v>
      </c>
      <c r="P28" s="10"/>
    </row>
    <row r="29" spans="1:16">
      <c r="A29" s="7">
        <v>24</v>
      </c>
      <c r="B29" s="32">
        <f t="shared" si="0"/>
        <v>518</v>
      </c>
      <c r="C29" s="42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62">
        <f>IF(AND(B29="",D29="",F29="",G29=""),"",IF($L$3='Data Entry'!$BJ$5,VLOOKUP(F29,Mark,21,0),IF($L$3='Data Entry'!$BJ$6,VLOOKUP(F29,Mark,25,0),IF($L$3='Data Entry'!$BJ$7,VLOOKUP(F29,Mark,29,0),""))))</f>
        <v>0</v>
      </c>
      <c r="I29" s="62">
        <f>IF(AND(B29="",D29="",F29="",G29=""),"",IF($L$3='Data Entry'!$BJ$5,VLOOKUP(F29,Mark,22,0),IF($L$3='Data Entry'!$BJ$6,VLOOKUP(F29,Mark,26,0),IF($L$3='Data Entry'!$BJ$7,VLOOKUP(F29,Mark,30,0),""))))</f>
        <v>0</v>
      </c>
      <c r="J29" s="62">
        <f>IF(AND(B29="",D29="",F29="",G29=""),"",IF($L$3='Data Entry'!$BJ$5,VLOOKUP(F29,Mark,23,0),IF($L$3='Data Entry'!$BJ$6,VLOOKUP(F29,Mark,27,0),IF($L$3='Data Entry'!$BJ$7,VLOOKUP(F29,Mark,31,0),""))))</f>
        <v>0</v>
      </c>
      <c r="K29" s="62">
        <f>IF(AND(B29="",D29="",F29="",G29=""),"",IF($L$3='Data Entry'!$BJ$5,VLOOKUP(F29,Mark,24,0),IF($L$3='Data Entry'!$BJ$6,VLOOKUP(F29,Mark,28,0),IF($L$3='Data Entry'!$BJ$7,VLOOKUP(F29,Mark,32,0),""))))</f>
        <v>0</v>
      </c>
      <c r="L29" s="36">
        <f t="shared" si="7"/>
        <v>0</v>
      </c>
      <c r="M29" s="63">
        <f t="shared" si="8"/>
        <v>0</v>
      </c>
      <c r="N29" s="63" t="str">
        <f t="shared" si="6"/>
        <v/>
      </c>
      <c r="O29" s="71">
        <f t="shared" si="9"/>
        <v>0</v>
      </c>
      <c r="P29" s="10"/>
    </row>
    <row r="30" spans="1:16">
      <c r="A30" s="7">
        <v>25</v>
      </c>
      <c r="B30" s="32">
        <f t="shared" si="0"/>
        <v>866</v>
      </c>
      <c r="C30" s="42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62">
        <f>IF(AND(B30="",D30="",F30="",G30=""),"",IF($L$3='Data Entry'!$BJ$5,VLOOKUP(F30,Mark,21,0),IF($L$3='Data Entry'!$BJ$6,VLOOKUP(F30,Mark,25,0),IF($L$3='Data Entry'!$BJ$7,VLOOKUP(F30,Mark,29,0),""))))</f>
        <v>0</v>
      </c>
      <c r="I30" s="62">
        <f>IF(AND(B30="",D30="",F30="",G30=""),"",IF($L$3='Data Entry'!$BJ$5,VLOOKUP(F30,Mark,22,0),IF($L$3='Data Entry'!$BJ$6,VLOOKUP(F30,Mark,26,0),IF($L$3='Data Entry'!$BJ$7,VLOOKUP(F30,Mark,30,0),""))))</f>
        <v>0</v>
      </c>
      <c r="J30" s="62">
        <f>IF(AND(B30="",D30="",F30="",G30=""),"",IF($L$3='Data Entry'!$BJ$5,VLOOKUP(F30,Mark,23,0),IF($L$3='Data Entry'!$BJ$6,VLOOKUP(F30,Mark,27,0),IF($L$3='Data Entry'!$BJ$7,VLOOKUP(F30,Mark,31,0),""))))</f>
        <v>0</v>
      </c>
      <c r="K30" s="62">
        <f>IF(AND(B30="",D30="",F30="",G30=""),"",IF($L$3='Data Entry'!$BJ$5,VLOOKUP(F30,Mark,24,0),IF($L$3='Data Entry'!$BJ$6,VLOOKUP(F30,Mark,28,0),IF($L$3='Data Entry'!$BJ$7,VLOOKUP(F30,Mark,32,0),""))))</f>
        <v>0</v>
      </c>
      <c r="L30" s="36">
        <f t="shared" si="7"/>
        <v>0</v>
      </c>
      <c r="M30" s="63">
        <f t="shared" si="8"/>
        <v>0</v>
      </c>
      <c r="N30" s="63" t="str">
        <f t="shared" si="6"/>
        <v/>
      </c>
      <c r="O30" s="71">
        <f t="shared" si="9"/>
        <v>0</v>
      </c>
      <c r="P30" s="10"/>
    </row>
    <row r="31" spans="1:16">
      <c r="A31" s="7">
        <v>26</v>
      </c>
      <c r="B31" s="32">
        <f t="shared" si="0"/>
        <v>544</v>
      </c>
      <c r="C31" s="42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62">
        <f>IF(AND(B31="",D31="",F31="",G31=""),"",IF($L$3='Data Entry'!$BJ$5,VLOOKUP(F31,Mark,21,0),IF($L$3='Data Entry'!$BJ$6,VLOOKUP(F31,Mark,25,0),IF($L$3='Data Entry'!$BJ$7,VLOOKUP(F31,Mark,29,0),""))))</f>
        <v>0</v>
      </c>
      <c r="I31" s="62">
        <f>IF(AND(B31="",D31="",F31="",G31=""),"",IF($L$3='Data Entry'!$BJ$5,VLOOKUP(F31,Mark,22,0),IF($L$3='Data Entry'!$BJ$6,VLOOKUP(F31,Mark,26,0),IF($L$3='Data Entry'!$BJ$7,VLOOKUP(F31,Mark,30,0),""))))</f>
        <v>0</v>
      </c>
      <c r="J31" s="62">
        <f>IF(AND(B31="",D31="",F31="",G31=""),"",IF($L$3='Data Entry'!$BJ$5,VLOOKUP(F31,Mark,23,0),IF($L$3='Data Entry'!$BJ$6,VLOOKUP(F31,Mark,27,0),IF($L$3='Data Entry'!$BJ$7,VLOOKUP(F31,Mark,31,0),""))))</f>
        <v>0</v>
      </c>
      <c r="K31" s="62">
        <f>IF(AND(B31="",D31="",F31="",G31=""),"",IF($L$3='Data Entry'!$BJ$5,VLOOKUP(F31,Mark,24,0),IF($L$3='Data Entry'!$BJ$6,VLOOKUP(F31,Mark,28,0),IF($L$3='Data Entry'!$BJ$7,VLOOKUP(F31,Mark,32,0),""))))</f>
        <v>0</v>
      </c>
      <c r="L31" s="36">
        <f t="shared" si="7"/>
        <v>0</v>
      </c>
      <c r="M31" s="63">
        <f t="shared" si="8"/>
        <v>0</v>
      </c>
      <c r="N31" s="63" t="str">
        <f t="shared" si="6"/>
        <v/>
      </c>
      <c r="O31" s="71">
        <f t="shared" si="9"/>
        <v>0</v>
      </c>
      <c r="P31" s="10"/>
    </row>
    <row r="32" spans="1:16">
      <c r="A32" s="7">
        <v>27</v>
      </c>
      <c r="B32" s="32">
        <f t="shared" si="0"/>
        <v>224</v>
      </c>
      <c r="C32" s="42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62">
        <f>IF(AND(B32="",D32="",F32="",G32=""),"",IF($L$3='Data Entry'!$BJ$5,VLOOKUP(F32,Mark,21,0),IF($L$3='Data Entry'!$BJ$6,VLOOKUP(F32,Mark,25,0),IF($L$3='Data Entry'!$BJ$7,VLOOKUP(F32,Mark,29,0),""))))</f>
        <v>0</v>
      </c>
      <c r="I32" s="62">
        <f>IF(AND(B32="",D32="",F32="",G32=""),"",IF($L$3='Data Entry'!$BJ$5,VLOOKUP(F32,Mark,22,0),IF($L$3='Data Entry'!$BJ$6,VLOOKUP(F32,Mark,26,0),IF($L$3='Data Entry'!$BJ$7,VLOOKUP(F32,Mark,30,0),""))))</f>
        <v>0</v>
      </c>
      <c r="J32" s="62">
        <f>IF(AND(B32="",D32="",F32="",G32=""),"",IF($L$3='Data Entry'!$BJ$5,VLOOKUP(F32,Mark,23,0),IF($L$3='Data Entry'!$BJ$6,VLOOKUP(F32,Mark,27,0),IF($L$3='Data Entry'!$BJ$7,VLOOKUP(F32,Mark,31,0),""))))</f>
        <v>0</v>
      </c>
      <c r="K32" s="62">
        <f>IF(AND(B32="",D32="",F32="",G32=""),"",IF($L$3='Data Entry'!$BJ$5,VLOOKUP(F32,Mark,24,0),IF($L$3='Data Entry'!$BJ$6,VLOOKUP(F32,Mark,28,0),IF($L$3='Data Entry'!$BJ$7,VLOOKUP(F32,Mark,32,0),""))))</f>
        <v>0</v>
      </c>
      <c r="L32" s="36">
        <f t="shared" si="7"/>
        <v>0</v>
      </c>
      <c r="M32" s="63">
        <f t="shared" si="8"/>
        <v>0</v>
      </c>
      <c r="N32" s="63" t="str">
        <f t="shared" si="6"/>
        <v/>
      </c>
      <c r="O32" s="71">
        <f t="shared" si="9"/>
        <v>0</v>
      </c>
      <c r="P32" s="10"/>
    </row>
    <row r="33" spans="1:16">
      <c r="A33" s="7">
        <v>28</v>
      </c>
      <c r="B33" s="32">
        <f t="shared" si="0"/>
        <v>726</v>
      </c>
      <c r="C33" s="42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62">
        <f>IF(AND(B33="",D33="",F33="",G33=""),"",IF($L$3='Data Entry'!$BJ$5,VLOOKUP(F33,Mark,21,0),IF($L$3='Data Entry'!$BJ$6,VLOOKUP(F33,Mark,25,0),IF($L$3='Data Entry'!$BJ$7,VLOOKUP(F33,Mark,29,0),""))))</f>
        <v>0</v>
      </c>
      <c r="I33" s="62">
        <f>IF(AND(B33="",D33="",F33="",G33=""),"",IF($L$3='Data Entry'!$BJ$5,VLOOKUP(F33,Mark,22,0),IF($L$3='Data Entry'!$BJ$6,VLOOKUP(F33,Mark,26,0),IF($L$3='Data Entry'!$BJ$7,VLOOKUP(F33,Mark,30,0),""))))</f>
        <v>0</v>
      </c>
      <c r="J33" s="62">
        <f>IF(AND(B33="",D33="",F33="",G33=""),"",IF($L$3='Data Entry'!$BJ$5,VLOOKUP(F33,Mark,23,0),IF($L$3='Data Entry'!$BJ$6,VLOOKUP(F33,Mark,27,0),IF($L$3='Data Entry'!$BJ$7,VLOOKUP(F33,Mark,31,0),""))))</f>
        <v>0</v>
      </c>
      <c r="K33" s="62">
        <f>IF(AND(B33="",D33="",F33="",G33=""),"",IF($L$3='Data Entry'!$BJ$5,VLOOKUP(F33,Mark,24,0),IF($L$3='Data Entry'!$BJ$6,VLOOKUP(F33,Mark,28,0),IF($L$3='Data Entry'!$BJ$7,VLOOKUP(F33,Mark,32,0),""))))</f>
        <v>0</v>
      </c>
      <c r="L33" s="36">
        <f t="shared" si="7"/>
        <v>0</v>
      </c>
      <c r="M33" s="63">
        <f t="shared" si="8"/>
        <v>0</v>
      </c>
      <c r="N33" s="63" t="str">
        <f t="shared" si="6"/>
        <v/>
      </c>
      <c r="O33" s="71">
        <f t="shared" si="9"/>
        <v>0</v>
      </c>
      <c r="P33" s="10"/>
    </row>
    <row r="34" spans="1:16">
      <c r="A34" s="7">
        <v>29</v>
      </c>
      <c r="B34" s="32">
        <f t="shared" si="0"/>
        <v>912</v>
      </c>
      <c r="C34" s="42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62">
        <f>IF(AND(B34="",D34="",F34="",G34=""),"",IF($L$3='Data Entry'!$BJ$5,VLOOKUP(F34,Mark,21,0),IF($L$3='Data Entry'!$BJ$6,VLOOKUP(F34,Mark,25,0),IF($L$3='Data Entry'!$BJ$7,VLOOKUP(F34,Mark,29,0),""))))</f>
        <v>0</v>
      </c>
      <c r="I34" s="62">
        <f>IF(AND(B34="",D34="",F34="",G34=""),"",IF($L$3='Data Entry'!$BJ$5,VLOOKUP(F34,Mark,22,0),IF($L$3='Data Entry'!$BJ$6,VLOOKUP(F34,Mark,26,0),IF($L$3='Data Entry'!$BJ$7,VLOOKUP(F34,Mark,30,0),""))))</f>
        <v>0</v>
      </c>
      <c r="J34" s="62">
        <f>IF(AND(B34="",D34="",F34="",G34=""),"",IF($L$3='Data Entry'!$BJ$5,VLOOKUP(F34,Mark,23,0),IF($L$3='Data Entry'!$BJ$6,VLOOKUP(F34,Mark,27,0),IF($L$3='Data Entry'!$BJ$7,VLOOKUP(F34,Mark,31,0),""))))</f>
        <v>0</v>
      </c>
      <c r="K34" s="62">
        <f>IF(AND(B34="",D34="",F34="",G34=""),"",IF($L$3='Data Entry'!$BJ$5,VLOOKUP(F34,Mark,24,0),IF($L$3='Data Entry'!$BJ$6,VLOOKUP(F34,Mark,28,0),IF($L$3='Data Entry'!$BJ$7,VLOOKUP(F34,Mark,32,0),""))))</f>
        <v>0</v>
      </c>
      <c r="L34" s="36">
        <f t="shared" si="7"/>
        <v>0</v>
      </c>
      <c r="M34" s="63">
        <f t="shared" si="8"/>
        <v>0</v>
      </c>
      <c r="N34" s="63" t="str">
        <f t="shared" si="6"/>
        <v/>
      </c>
      <c r="O34" s="71">
        <f t="shared" si="9"/>
        <v>0</v>
      </c>
      <c r="P34" s="10"/>
    </row>
    <row r="35" spans="1:16">
      <c r="A35" s="7">
        <v>30</v>
      </c>
      <c r="B35" s="32">
        <f t="shared" si="0"/>
        <v>869</v>
      </c>
      <c r="C35" s="42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62">
        <f>IF(AND(B35="",D35="",F35="",G35=""),"",IF($L$3='Data Entry'!$BJ$5,VLOOKUP(F35,Mark,21,0),IF($L$3='Data Entry'!$BJ$6,VLOOKUP(F35,Mark,25,0),IF($L$3='Data Entry'!$BJ$7,VLOOKUP(F35,Mark,29,0),""))))</f>
        <v>0</v>
      </c>
      <c r="I35" s="62">
        <f>IF(AND(B35="",D35="",F35="",G35=""),"",IF($L$3='Data Entry'!$BJ$5,VLOOKUP(F35,Mark,22,0),IF($L$3='Data Entry'!$BJ$6,VLOOKUP(F35,Mark,26,0),IF($L$3='Data Entry'!$BJ$7,VLOOKUP(F35,Mark,30,0),""))))</f>
        <v>0</v>
      </c>
      <c r="J35" s="62">
        <f>IF(AND(B35="",D35="",F35="",G35=""),"",IF($L$3='Data Entry'!$BJ$5,VLOOKUP(F35,Mark,23,0),IF($L$3='Data Entry'!$BJ$6,VLOOKUP(F35,Mark,27,0),IF($L$3='Data Entry'!$BJ$7,VLOOKUP(F35,Mark,31,0),""))))</f>
        <v>0</v>
      </c>
      <c r="K35" s="62">
        <f>IF(AND(B35="",D35="",F35="",G35=""),"",IF($L$3='Data Entry'!$BJ$5,VLOOKUP(F35,Mark,24,0),IF($L$3='Data Entry'!$BJ$6,VLOOKUP(F35,Mark,28,0),IF($L$3='Data Entry'!$BJ$7,VLOOKUP(F35,Mark,32,0),""))))</f>
        <v>0</v>
      </c>
      <c r="L35" s="36">
        <f t="shared" si="7"/>
        <v>0</v>
      </c>
      <c r="M35" s="63">
        <f t="shared" si="8"/>
        <v>0</v>
      </c>
      <c r="N35" s="63" t="str">
        <f t="shared" si="6"/>
        <v/>
      </c>
      <c r="O35" s="71">
        <f t="shared" si="9"/>
        <v>0</v>
      </c>
      <c r="P35" s="10"/>
    </row>
    <row r="36" spans="1:16">
      <c r="A36" s="7">
        <v>31</v>
      </c>
      <c r="B36" s="32" t="str">
        <f t="shared" si="0"/>
        <v/>
      </c>
      <c r="C36" s="42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62" t="str">
        <f>IF(AND(B36="",D36="",F36="",G36=""),"",IF($L$3='Data Entry'!$BJ$5,VLOOKUP(F36,Mark,21,0),IF($L$3='Data Entry'!$BJ$6,VLOOKUP(F36,Mark,25,0),IF($L$3='Data Entry'!$BJ$7,VLOOKUP(F36,Mark,29,0),""))))</f>
        <v/>
      </c>
      <c r="I36" s="62" t="str">
        <f>IF(AND(B36="",D36="",F36="",G36=""),"",IF($L$3='Data Entry'!$BJ$5,VLOOKUP(F36,Mark,22,0),IF($L$3='Data Entry'!$BJ$6,VLOOKUP(F36,Mark,26,0),IF($L$3='Data Entry'!$BJ$7,VLOOKUP(F36,Mark,30,0),""))))</f>
        <v/>
      </c>
      <c r="J36" s="62" t="str">
        <f>IF(AND(B36="",D36="",F36="",G36=""),"",IF($L$3='Data Entry'!$BJ$5,VLOOKUP(F36,Mark,23,0),IF($L$3='Data Entry'!$BJ$6,VLOOKUP(F36,Mark,27,0),IF($L$3='Data Entry'!$BJ$7,VLOOKUP(F36,Mark,31,0),""))))</f>
        <v/>
      </c>
      <c r="K36" s="62" t="str">
        <f>IF(AND(B36="",D36="",F36="",G36=""),"",IF($L$3='Data Entry'!$BJ$5,VLOOKUP(F36,Mark,24,0),IF($L$3='Data Entry'!$BJ$6,VLOOKUP(F36,Mark,28,0),IF($L$3='Data Entry'!$BJ$7,VLOOKUP(F36,Mark,32,0),""))))</f>
        <v/>
      </c>
      <c r="L36" s="36" t="str">
        <f t="shared" si="7"/>
        <v/>
      </c>
      <c r="M36" s="63" t="str">
        <f t="shared" si="8"/>
        <v/>
      </c>
      <c r="N36" s="63" t="str">
        <f t="shared" si="6"/>
        <v/>
      </c>
      <c r="O36" s="71" t="str">
        <f t="shared" si="9"/>
        <v/>
      </c>
      <c r="P36" s="10"/>
    </row>
    <row r="37" spans="1:16">
      <c r="A37" s="7">
        <v>32</v>
      </c>
      <c r="B37" s="32" t="str">
        <f t="shared" si="0"/>
        <v/>
      </c>
      <c r="C37" s="42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62" t="str">
        <f>IF(AND(B37="",D37="",F37="",G37=""),"",IF($L$3='Data Entry'!$BJ$5,VLOOKUP(F37,Mark,21,0),IF($L$3='Data Entry'!$BJ$6,VLOOKUP(F37,Mark,25,0),IF($L$3='Data Entry'!$BJ$7,VLOOKUP(F37,Mark,29,0),""))))</f>
        <v/>
      </c>
      <c r="I37" s="62" t="str">
        <f>IF(AND(B37="",D37="",F37="",G37=""),"",IF($L$3='Data Entry'!$BJ$5,VLOOKUP(F37,Mark,22,0),IF($L$3='Data Entry'!$BJ$6,VLOOKUP(F37,Mark,26,0),IF($L$3='Data Entry'!$BJ$7,VLOOKUP(F37,Mark,30,0),""))))</f>
        <v/>
      </c>
      <c r="J37" s="62" t="str">
        <f>IF(AND(B37="",D37="",F37="",G37=""),"",IF($L$3='Data Entry'!$BJ$5,VLOOKUP(F37,Mark,23,0),IF($L$3='Data Entry'!$BJ$6,VLOOKUP(F37,Mark,27,0),IF($L$3='Data Entry'!$BJ$7,VLOOKUP(F37,Mark,31,0),""))))</f>
        <v/>
      </c>
      <c r="K37" s="62" t="str">
        <f>IF(AND(B37="",D37="",F37="",G37=""),"",IF($L$3='Data Entry'!$BJ$5,VLOOKUP(F37,Mark,24,0),IF($L$3='Data Entry'!$BJ$6,VLOOKUP(F37,Mark,28,0),IF($L$3='Data Entry'!$BJ$7,VLOOKUP(F37,Mark,32,0),""))))</f>
        <v/>
      </c>
      <c r="L37" s="36" t="str">
        <f t="shared" si="7"/>
        <v/>
      </c>
      <c r="M37" s="63" t="str">
        <f t="shared" si="8"/>
        <v/>
      </c>
      <c r="N37" s="63" t="str">
        <f t="shared" si="6"/>
        <v/>
      </c>
      <c r="O37" s="71" t="str">
        <f t="shared" si="9"/>
        <v/>
      </c>
      <c r="P37" s="10"/>
    </row>
    <row r="38" spans="1:16">
      <c r="A38" s="7">
        <v>33</v>
      </c>
      <c r="B38" s="32" t="str">
        <f t="shared" si="0"/>
        <v/>
      </c>
      <c r="C38" s="42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62" t="str">
        <f>IF(AND(B38="",D38="",F38="",G38=""),"",IF($L$3='Data Entry'!$BJ$5,VLOOKUP(F38,Mark,21,0),IF($L$3='Data Entry'!$BJ$6,VLOOKUP(F38,Mark,25,0),IF($L$3='Data Entry'!$BJ$7,VLOOKUP(F38,Mark,29,0),""))))</f>
        <v/>
      </c>
      <c r="I38" s="62" t="str">
        <f>IF(AND(B38="",D38="",F38="",G38=""),"",IF($L$3='Data Entry'!$BJ$5,VLOOKUP(F38,Mark,22,0),IF($L$3='Data Entry'!$BJ$6,VLOOKUP(F38,Mark,26,0),IF($L$3='Data Entry'!$BJ$7,VLOOKUP(F38,Mark,30,0),""))))</f>
        <v/>
      </c>
      <c r="J38" s="62" t="str">
        <f>IF(AND(B38="",D38="",F38="",G38=""),"",IF($L$3='Data Entry'!$BJ$5,VLOOKUP(F38,Mark,23,0),IF($L$3='Data Entry'!$BJ$6,VLOOKUP(F38,Mark,27,0),IF($L$3='Data Entry'!$BJ$7,VLOOKUP(F38,Mark,31,0),""))))</f>
        <v/>
      </c>
      <c r="K38" s="62" t="str">
        <f>IF(AND(B38="",D38="",F38="",G38=""),"",IF($L$3='Data Entry'!$BJ$5,VLOOKUP(F38,Mark,24,0),IF($L$3='Data Entry'!$BJ$6,VLOOKUP(F38,Mark,28,0),IF($L$3='Data Entry'!$BJ$7,VLOOKUP(F38,Mark,32,0),""))))</f>
        <v/>
      </c>
      <c r="L38" s="36" t="str">
        <f t="shared" si="7"/>
        <v/>
      </c>
      <c r="M38" s="63" t="str">
        <f t="shared" si="8"/>
        <v/>
      </c>
      <c r="N38" s="63" t="str">
        <f t="shared" ref="N38:N69" si="10">IFERROR(IF(AND($L$3=""),"",IF(AND(L38=""),"",IF(AND(F38=""),"",IF(AND(VLOOKUP(F38,Mark,5,0)=""),"",IF(AND(VLOOKUP(F38,Mark,5,0)&gt;85),5,IF(AND(VLOOKUP(F38,Mark,5,0)&gt;75),4,IF(AND(VLOOKUP(F38,Mark,5,0)&gt;=65),3,0))))))),"")</f>
        <v/>
      </c>
      <c r="O38" s="71" t="str">
        <f t="shared" si="9"/>
        <v/>
      </c>
      <c r="P38" s="10"/>
    </row>
    <row r="39" spans="1:16">
      <c r="A39" s="7">
        <v>34</v>
      </c>
      <c r="B39" s="32" t="str">
        <f t="shared" si="0"/>
        <v/>
      </c>
      <c r="C39" s="42" t="str">
        <f t="shared" si="1"/>
        <v/>
      </c>
      <c r="D39" s="8" t="str">
        <f t="shared" si="2"/>
        <v/>
      </c>
      <c r="E39" s="8" t="str">
        <f t="shared" si="3"/>
        <v/>
      </c>
      <c r="F39" s="5" t="str">
        <f t="shared" si="4"/>
        <v/>
      </c>
      <c r="G39" s="9" t="str">
        <f t="shared" si="5"/>
        <v/>
      </c>
      <c r="H39" s="62" t="str">
        <f>IF(AND(B39="",D39="",F39="",G39=""),"",IF($L$3='Data Entry'!$BJ$5,VLOOKUP(F39,Mark,21,0),IF($L$3='Data Entry'!$BJ$6,VLOOKUP(F39,Mark,25,0),IF($L$3='Data Entry'!$BJ$7,VLOOKUP(F39,Mark,29,0),""))))</f>
        <v/>
      </c>
      <c r="I39" s="62" t="str">
        <f>IF(AND(B39="",D39="",F39="",G39=""),"",IF($L$3='Data Entry'!$BJ$5,VLOOKUP(F39,Mark,22,0),IF($L$3='Data Entry'!$BJ$6,VLOOKUP(F39,Mark,26,0),IF($L$3='Data Entry'!$BJ$7,VLOOKUP(F39,Mark,30,0),""))))</f>
        <v/>
      </c>
      <c r="J39" s="62" t="str">
        <f>IF(AND(B39="",D39="",F39="",G39=""),"",IF($L$3='Data Entry'!$BJ$5,VLOOKUP(F39,Mark,23,0),IF($L$3='Data Entry'!$BJ$6,VLOOKUP(F39,Mark,27,0),IF($L$3='Data Entry'!$BJ$7,VLOOKUP(F39,Mark,31,0),""))))</f>
        <v/>
      </c>
      <c r="K39" s="62" t="str">
        <f>IF(AND(B39="",D39="",F39="",G39=""),"",IF($L$3='Data Entry'!$BJ$5,VLOOKUP(F39,Mark,24,0),IF($L$3='Data Entry'!$BJ$6,VLOOKUP(F39,Mark,28,0),IF($L$3='Data Entry'!$BJ$7,VLOOKUP(F39,Mark,32,0),""))))</f>
        <v/>
      </c>
      <c r="L39" s="36" t="str">
        <f t="shared" si="7"/>
        <v/>
      </c>
      <c r="M39" s="63" t="str">
        <f t="shared" si="8"/>
        <v/>
      </c>
      <c r="N39" s="63" t="str">
        <f t="shared" si="10"/>
        <v/>
      </c>
      <c r="O39" s="71" t="str">
        <f t="shared" si="9"/>
        <v/>
      </c>
      <c r="P39" s="10"/>
    </row>
    <row r="40" spans="1:16">
      <c r="A40" s="7">
        <v>35</v>
      </c>
      <c r="B40" s="32" t="str">
        <f t="shared" si="0"/>
        <v/>
      </c>
      <c r="C40" s="42" t="str">
        <f t="shared" si="1"/>
        <v/>
      </c>
      <c r="D40" s="8" t="str">
        <f t="shared" si="2"/>
        <v/>
      </c>
      <c r="E40" s="8" t="str">
        <f t="shared" si="3"/>
        <v/>
      </c>
      <c r="F40" s="5" t="str">
        <f t="shared" si="4"/>
        <v/>
      </c>
      <c r="G40" s="9" t="str">
        <f t="shared" si="5"/>
        <v/>
      </c>
      <c r="H40" s="62" t="str">
        <f>IF(AND(B40="",D40="",F40="",G40=""),"",IF($L$3='Data Entry'!$BJ$5,VLOOKUP(F40,Mark,21,0),IF($L$3='Data Entry'!$BJ$6,VLOOKUP(F40,Mark,25,0),IF($L$3='Data Entry'!$BJ$7,VLOOKUP(F40,Mark,29,0),""))))</f>
        <v/>
      </c>
      <c r="I40" s="62" t="str">
        <f>IF(AND(B40="",D40="",F40="",G40=""),"",IF($L$3='Data Entry'!$BJ$5,VLOOKUP(F40,Mark,22,0),IF($L$3='Data Entry'!$BJ$6,VLOOKUP(F40,Mark,26,0),IF($L$3='Data Entry'!$BJ$7,VLOOKUP(F40,Mark,30,0),""))))</f>
        <v/>
      </c>
      <c r="J40" s="62" t="str">
        <f>IF(AND(B40="",D40="",F40="",G40=""),"",IF($L$3='Data Entry'!$BJ$5,VLOOKUP(F40,Mark,23,0),IF($L$3='Data Entry'!$BJ$6,VLOOKUP(F40,Mark,27,0),IF($L$3='Data Entry'!$BJ$7,VLOOKUP(F40,Mark,31,0),""))))</f>
        <v/>
      </c>
      <c r="K40" s="62" t="str">
        <f>IF(AND(B40="",D40="",F40="",G40=""),"",IF($L$3='Data Entry'!$BJ$5,VLOOKUP(F40,Mark,24,0),IF($L$3='Data Entry'!$BJ$6,VLOOKUP(F40,Mark,28,0),IF($L$3='Data Entry'!$BJ$7,VLOOKUP(F40,Mark,32,0),""))))</f>
        <v/>
      </c>
      <c r="L40" s="36" t="str">
        <f t="shared" si="7"/>
        <v/>
      </c>
      <c r="M40" s="63" t="str">
        <f t="shared" si="8"/>
        <v/>
      </c>
      <c r="N40" s="63" t="str">
        <f t="shared" si="10"/>
        <v/>
      </c>
      <c r="O40" s="71" t="str">
        <f t="shared" si="9"/>
        <v/>
      </c>
      <c r="P40" s="10"/>
    </row>
    <row r="41" spans="1:16">
      <c r="A41" s="7">
        <v>36</v>
      </c>
      <c r="B41" s="32" t="str">
        <f t="shared" si="0"/>
        <v/>
      </c>
      <c r="C41" s="42" t="str">
        <f t="shared" si="1"/>
        <v/>
      </c>
      <c r="D41" s="8" t="str">
        <f t="shared" si="2"/>
        <v/>
      </c>
      <c r="E41" s="8" t="str">
        <f t="shared" si="3"/>
        <v/>
      </c>
      <c r="F41" s="5" t="str">
        <f t="shared" si="4"/>
        <v/>
      </c>
      <c r="G41" s="9" t="str">
        <f t="shared" si="5"/>
        <v/>
      </c>
      <c r="H41" s="62" t="str">
        <f>IF(AND(B41="",D41="",F41="",G41=""),"",IF($L$3='Data Entry'!$BJ$5,VLOOKUP(F41,Mark,21,0),IF($L$3='Data Entry'!$BJ$6,VLOOKUP(F41,Mark,25,0),IF($L$3='Data Entry'!$BJ$7,VLOOKUP(F41,Mark,29,0),""))))</f>
        <v/>
      </c>
      <c r="I41" s="62" t="str">
        <f>IF(AND(B41="",D41="",F41="",G41=""),"",IF($L$3='Data Entry'!$BJ$5,VLOOKUP(F41,Mark,22,0),IF($L$3='Data Entry'!$BJ$6,VLOOKUP(F41,Mark,26,0),IF($L$3='Data Entry'!$BJ$7,VLOOKUP(F41,Mark,30,0),""))))</f>
        <v/>
      </c>
      <c r="J41" s="62" t="str">
        <f>IF(AND(B41="",D41="",F41="",G41=""),"",IF($L$3='Data Entry'!$BJ$5,VLOOKUP(F41,Mark,23,0),IF($L$3='Data Entry'!$BJ$6,VLOOKUP(F41,Mark,27,0),IF($L$3='Data Entry'!$BJ$7,VLOOKUP(F41,Mark,31,0),""))))</f>
        <v/>
      </c>
      <c r="K41" s="62" t="str">
        <f>IF(AND(B41="",D41="",F41="",G41=""),"",IF($L$3='Data Entry'!$BJ$5,VLOOKUP(F41,Mark,24,0),IF($L$3='Data Entry'!$BJ$6,VLOOKUP(F41,Mark,28,0),IF($L$3='Data Entry'!$BJ$7,VLOOKUP(F41,Mark,32,0),""))))</f>
        <v/>
      </c>
      <c r="L41" s="36" t="str">
        <f t="shared" si="7"/>
        <v/>
      </c>
      <c r="M41" s="63" t="str">
        <f t="shared" si="8"/>
        <v/>
      </c>
      <c r="N41" s="63" t="str">
        <f t="shared" si="10"/>
        <v/>
      </c>
      <c r="O41" s="71" t="str">
        <f t="shared" si="9"/>
        <v/>
      </c>
      <c r="P41" s="10"/>
    </row>
    <row r="42" spans="1:16">
      <c r="A42" s="7">
        <v>37</v>
      </c>
      <c r="B42" s="32" t="str">
        <f t="shared" si="0"/>
        <v/>
      </c>
      <c r="C42" s="42" t="str">
        <f t="shared" si="1"/>
        <v/>
      </c>
      <c r="D42" s="8" t="str">
        <f t="shared" si="2"/>
        <v/>
      </c>
      <c r="E42" s="8" t="str">
        <f t="shared" si="3"/>
        <v/>
      </c>
      <c r="F42" s="5" t="str">
        <f t="shared" si="4"/>
        <v/>
      </c>
      <c r="G42" s="9" t="str">
        <f t="shared" si="5"/>
        <v/>
      </c>
      <c r="H42" s="62" t="str">
        <f>IF(AND(B42="",D42="",F42="",G42=""),"",IF($L$3='Data Entry'!$BJ$5,VLOOKUP(F42,Mark,21,0),IF($L$3='Data Entry'!$BJ$6,VLOOKUP(F42,Mark,25,0),IF($L$3='Data Entry'!$BJ$7,VLOOKUP(F42,Mark,29,0),""))))</f>
        <v/>
      </c>
      <c r="I42" s="62" t="str">
        <f>IF(AND(B42="",D42="",F42="",G42=""),"",IF($L$3='Data Entry'!$BJ$5,VLOOKUP(F42,Mark,22,0),IF($L$3='Data Entry'!$BJ$6,VLOOKUP(F42,Mark,26,0),IF($L$3='Data Entry'!$BJ$7,VLOOKUP(F42,Mark,30,0),""))))</f>
        <v/>
      </c>
      <c r="J42" s="62" t="str">
        <f>IF(AND(B42="",D42="",F42="",G42=""),"",IF($L$3='Data Entry'!$BJ$5,VLOOKUP(F42,Mark,23,0),IF($L$3='Data Entry'!$BJ$6,VLOOKUP(F42,Mark,27,0),IF($L$3='Data Entry'!$BJ$7,VLOOKUP(F42,Mark,31,0),""))))</f>
        <v/>
      </c>
      <c r="K42" s="62" t="str">
        <f>IF(AND(B42="",D42="",F42="",G42=""),"",IF($L$3='Data Entry'!$BJ$5,VLOOKUP(F42,Mark,24,0),IF($L$3='Data Entry'!$BJ$6,VLOOKUP(F42,Mark,28,0),IF($L$3='Data Entry'!$BJ$7,VLOOKUP(F42,Mark,32,0),""))))</f>
        <v/>
      </c>
      <c r="L42" s="36" t="str">
        <f t="shared" si="7"/>
        <v/>
      </c>
      <c r="M42" s="63" t="str">
        <f t="shared" si="8"/>
        <v/>
      </c>
      <c r="N42" s="63" t="str">
        <f t="shared" si="10"/>
        <v/>
      </c>
      <c r="O42" s="71" t="str">
        <f t="shared" si="9"/>
        <v/>
      </c>
      <c r="P42" s="10"/>
    </row>
    <row r="43" spans="1:16">
      <c r="A43" s="7">
        <v>38</v>
      </c>
      <c r="B43" s="32" t="str">
        <f t="shared" si="0"/>
        <v/>
      </c>
      <c r="C43" s="42" t="str">
        <f t="shared" si="1"/>
        <v/>
      </c>
      <c r="D43" s="8" t="str">
        <f t="shared" si="2"/>
        <v/>
      </c>
      <c r="E43" s="8" t="str">
        <f t="shared" si="3"/>
        <v/>
      </c>
      <c r="F43" s="5" t="str">
        <f t="shared" si="4"/>
        <v/>
      </c>
      <c r="G43" s="9" t="str">
        <f t="shared" si="5"/>
        <v/>
      </c>
      <c r="H43" s="62" t="str">
        <f>IF(AND(B43="",D43="",F43="",G43=""),"",IF($L$3='Data Entry'!$BJ$5,VLOOKUP(F43,Mark,21,0),IF($L$3='Data Entry'!$BJ$6,VLOOKUP(F43,Mark,25,0),IF($L$3='Data Entry'!$BJ$7,VLOOKUP(F43,Mark,29,0),""))))</f>
        <v/>
      </c>
      <c r="I43" s="62" t="str">
        <f>IF(AND(B43="",D43="",F43="",G43=""),"",IF($L$3='Data Entry'!$BJ$5,VLOOKUP(F43,Mark,22,0),IF($L$3='Data Entry'!$BJ$6,VLOOKUP(F43,Mark,26,0),IF($L$3='Data Entry'!$BJ$7,VLOOKUP(F43,Mark,30,0),""))))</f>
        <v/>
      </c>
      <c r="J43" s="62" t="str">
        <f>IF(AND(B43="",D43="",F43="",G43=""),"",IF($L$3='Data Entry'!$BJ$5,VLOOKUP(F43,Mark,23,0),IF($L$3='Data Entry'!$BJ$6,VLOOKUP(F43,Mark,27,0),IF($L$3='Data Entry'!$BJ$7,VLOOKUP(F43,Mark,31,0),""))))</f>
        <v/>
      </c>
      <c r="K43" s="62" t="str">
        <f>IF(AND(B43="",D43="",F43="",G43=""),"",IF($L$3='Data Entry'!$BJ$5,VLOOKUP(F43,Mark,24,0),IF($L$3='Data Entry'!$BJ$6,VLOOKUP(F43,Mark,28,0),IF($L$3='Data Entry'!$BJ$7,VLOOKUP(F43,Mark,32,0),""))))</f>
        <v/>
      </c>
      <c r="L43" s="36" t="str">
        <f t="shared" si="7"/>
        <v/>
      </c>
      <c r="M43" s="63" t="str">
        <f t="shared" si="8"/>
        <v/>
      </c>
      <c r="N43" s="63" t="str">
        <f t="shared" si="10"/>
        <v/>
      </c>
      <c r="O43" s="71" t="str">
        <f t="shared" si="9"/>
        <v/>
      </c>
      <c r="P43" s="10"/>
    </row>
    <row r="44" spans="1:16">
      <c r="A44" s="7">
        <v>39</v>
      </c>
      <c r="B44" s="32" t="str">
        <f t="shared" si="0"/>
        <v/>
      </c>
      <c r="C44" s="42" t="str">
        <f t="shared" si="1"/>
        <v/>
      </c>
      <c r="D44" s="8" t="str">
        <f t="shared" si="2"/>
        <v/>
      </c>
      <c r="E44" s="8" t="str">
        <f t="shared" si="3"/>
        <v/>
      </c>
      <c r="F44" s="5" t="str">
        <f t="shared" si="4"/>
        <v/>
      </c>
      <c r="G44" s="9" t="str">
        <f t="shared" si="5"/>
        <v/>
      </c>
      <c r="H44" s="62" t="str">
        <f>IF(AND(B44="",D44="",F44="",G44=""),"",IF($L$3='Data Entry'!$BJ$5,VLOOKUP(F44,Mark,21,0),IF($L$3='Data Entry'!$BJ$6,VLOOKUP(F44,Mark,25,0),IF($L$3='Data Entry'!$BJ$7,VLOOKUP(F44,Mark,29,0),""))))</f>
        <v/>
      </c>
      <c r="I44" s="62" t="str">
        <f>IF(AND(B44="",D44="",F44="",G44=""),"",IF($L$3='Data Entry'!$BJ$5,VLOOKUP(F44,Mark,22,0),IF($L$3='Data Entry'!$BJ$6,VLOOKUP(F44,Mark,26,0),IF($L$3='Data Entry'!$BJ$7,VLOOKUP(F44,Mark,30,0),""))))</f>
        <v/>
      </c>
      <c r="J44" s="62" t="str">
        <f>IF(AND(B44="",D44="",F44="",G44=""),"",IF($L$3='Data Entry'!$BJ$5,VLOOKUP(F44,Mark,23,0),IF($L$3='Data Entry'!$BJ$6,VLOOKUP(F44,Mark,27,0),IF($L$3='Data Entry'!$BJ$7,VLOOKUP(F44,Mark,31,0),""))))</f>
        <v/>
      </c>
      <c r="K44" s="62" t="str">
        <f>IF(AND(B44="",D44="",F44="",G44=""),"",IF($L$3='Data Entry'!$BJ$5,VLOOKUP(F44,Mark,24,0),IF($L$3='Data Entry'!$BJ$6,VLOOKUP(F44,Mark,28,0),IF($L$3='Data Entry'!$BJ$7,VLOOKUP(F44,Mark,32,0),""))))</f>
        <v/>
      </c>
      <c r="L44" s="36" t="str">
        <f t="shared" si="7"/>
        <v/>
      </c>
      <c r="M44" s="63" t="str">
        <f t="shared" si="8"/>
        <v/>
      </c>
      <c r="N44" s="63" t="str">
        <f t="shared" si="10"/>
        <v/>
      </c>
      <c r="O44" s="71" t="str">
        <f t="shared" si="9"/>
        <v/>
      </c>
      <c r="P44" s="10"/>
    </row>
    <row r="45" spans="1:16">
      <c r="A45" s="7">
        <v>40</v>
      </c>
      <c r="B45" s="32" t="str">
        <f t="shared" si="0"/>
        <v/>
      </c>
      <c r="C45" s="42" t="str">
        <f t="shared" si="1"/>
        <v/>
      </c>
      <c r="D45" s="8" t="str">
        <f t="shared" si="2"/>
        <v/>
      </c>
      <c r="E45" s="8" t="str">
        <f t="shared" si="3"/>
        <v/>
      </c>
      <c r="F45" s="5" t="str">
        <f t="shared" si="4"/>
        <v/>
      </c>
      <c r="G45" s="9" t="str">
        <f t="shared" si="5"/>
        <v/>
      </c>
      <c r="H45" s="62" t="str">
        <f>IF(AND(B45="",D45="",F45="",G45=""),"",IF($L$3='Data Entry'!$BJ$5,VLOOKUP(F45,Mark,21,0),IF($L$3='Data Entry'!$BJ$6,VLOOKUP(F45,Mark,25,0),IF($L$3='Data Entry'!$BJ$7,VLOOKUP(F45,Mark,29,0),""))))</f>
        <v/>
      </c>
      <c r="I45" s="62" t="str">
        <f>IF(AND(B45="",D45="",F45="",G45=""),"",IF($L$3='Data Entry'!$BJ$5,VLOOKUP(F45,Mark,22,0),IF($L$3='Data Entry'!$BJ$6,VLOOKUP(F45,Mark,26,0),IF($L$3='Data Entry'!$BJ$7,VLOOKUP(F45,Mark,30,0),""))))</f>
        <v/>
      </c>
      <c r="J45" s="62" t="str">
        <f>IF(AND(B45="",D45="",F45="",G45=""),"",IF($L$3='Data Entry'!$BJ$5,VLOOKUP(F45,Mark,23,0),IF($L$3='Data Entry'!$BJ$6,VLOOKUP(F45,Mark,27,0),IF($L$3='Data Entry'!$BJ$7,VLOOKUP(F45,Mark,31,0),""))))</f>
        <v/>
      </c>
      <c r="K45" s="62" t="str">
        <f>IF(AND(B45="",D45="",F45="",G45=""),"",IF($L$3='Data Entry'!$BJ$5,VLOOKUP(F45,Mark,24,0),IF($L$3='Data Entry'!$BJ$6,VLOOKUP(F45,Mark,28,0),IF($L$3='Data Entry'!$BJ$7,VLOOKUP(F45,Mark,32,0),""))))</f>
        <v/>
      </c>
      <c r="L45" s="36" t="str">
        <f t="shared" si="7"/>
        <v/>
      </c>
      <c r="M45" s="63" t="str">
        <f t="shared" si="8"/>
        <v/>
      </c>
      <c r="N45" s="63" t="str">
        <f t="shared" si="10"/>
        <v/>
      </c>
      <c r="O45" s="71" t="str">
        <f t="shared" si="9"/>
        <v/>
      </c>
      <c r="P45" s="10"/>
    </row>
    <row r="46" spans="1:16">
      <c r="A46" s="7">
        <v>41</v>
      </c>
      <c r="B46" s="32" t="str">
        <f t="shared" si="0"/>
        <v/>
      </c>
      <c r="C46" s="42" t="str">
        <f t="shared" si="1"/>
        <v/>
      </c>
      <c r="D46" s="8" t="str">
        <f t="shared" si="2"/>
        <v/>
      </c>
      <c r="E46" s="8" t="str">
        <f t="shared" si="3"/>
        <v/>
      </c>
      <c r="F46" s="5" t="str">
        <f t="shared" si="4"/>
        <v/>
      </c>
      <c r="G46" s="9" t="str">
        <f t="shared" si="5"/>
        <v/>
      </c>
      <c r="H46" s="62" t="str">
        <f>IF(AND(B46="",D46="",F46="",G46=""),"",IF($L$3='Data Entry'!$BJ$5,VLOOKUP(F46,Mark,21,0),IF($L$3='Data Entry'!$BJ$6,VLOOKUP(F46,Mark,25,0),IF($L$3='Data Entry'!$BJ$7,VLOOKUP(F46,Mark,29,0),""))))</f>
        <v/>
      </c>
      <c r="I46" s="62" t="str">
        <f>IF(AND(B46="",D46="",F46="",G46=""),"",IF($L$3='Data Entry'!$BJ$5,VLOOKUP(F46,Mark,22,0),IF($L$3='Data Entry'!$BJ$6,VLOOKUP(F46,Mark,26,0),IF($L$3='Data Entry'!$BJ$7,VLOOKUP(F46,Mark,30,0),""))))</f>
        <v/>
      </c>
      <c r="J46" s="62" t="str">
        <f>IF(AND(B46="",D46="",F46="",G46=""),"",IF($L$3='Data Entry'!$BJ$5,VLOOKUP(F46,Mark,23,0),IF($L$3='Data Entry'!$BJ$6,VLOOKUP(F46,Mark,27,0),IF($L$3='Data Entry'!$BJ$7,VLOOKUP(F46,Mark,31,0),""))))</f>
        <v/>
      </c>
      <c r="K46" s="62" t="str">
        <f>IF(AND(B46="",D46="",F46="",G46=""),"",IF($L$3='Data Entry'!$BJ$5,VLOOKUP(F46,Mark,24,0),IF($L$3='Data Entry'!$BJ$6,VLOOKUP(F46,Mark,28,0),IF($L$3='Data Entry'!$BJ$7,VLOOKUP(F46,Mark,32,0),""))))</f>
        <v/>
      </c>
      <c r="L46" s="36" t="str">
        <f t="shared" si="7"/>
        <v/>
      </c>
      <c r="M46" s="63" t="str">
        <f t="shared" si="8"/>
        <v/>
      </c>
      <c r="N46" s="63" t="str">
        <f t="shared" si="10"/>
        <v/>
      </c>
      <c r="O46" s="71" t="str">
        <f t="shared" si="9"/>
        <v/>
      </c>
      <c r="P46" s="10"/>
    </row>
    <row r="47" spans="1:16">
      <c r="A47" s="7">
        <v>42</v>
      </c>
      <c r="B47" s="32" t="str">
        <f t="shared" si="0"/>
        <v/>
      </c>
      <c r="C47" s="42" t="str">
        <f t="shared" si="1"/>
        <v/>
      </c>
      <c r="D47" s="8" t="str">
        <f t="shared" si="2"/>
        <v/>
      </c>
      <c r="E47" s="8" t="str">
        <f t="shared" si="3"/>
        <v/>
      </c>
      <c r="F47" s="5" t="str">
        <f t="shared" si="4"/>
        <v/>
      </c>
      <c r="G47" s="9" t="str">
        <f t="shared" si="5"/>
        <v/>
      </c>
      <c r="H47" s="62" t="str">
        <f>IF(AND(B47="",D47="",F47="",G47=""),"",IF($L$3='Data Entry'!$BJ$5,VLOOKUP(F47,Mark,21,0),IF($L$3='Data Entry'!$BJ$6,VLOOKUP(F47,Mark,25,0),IF($L$3='Data Entry'!$BJ$7,VLOOKUP(F47,Mark,29,0),""))))</f>
        <v/>
      </c>
      <c r="I47" s="62" t="str">
        <f>IF(AND(B47="",D47="",F47="",G47=""),"",IF($L$3='Data Entry'!$BJ$5,VLOOKUP(F47,Mark,22,0),IF($L$3='Data Entry'!$BJ$6,VLOOKUP(F47,Mark,26,0),IF($L$3='Data Entry'!$BJ$7,VLOOKUP(F47,Mark,30,0),""))))</f>
        <v/>
      </c>
      <c r="J47" s="62" t="str">
        <f>IF(AND(B47="",D47="",F47="",G47=""),"",IF($L$3='Data Entry'!$BJ$5,VLOOKUP(F47,Mark,23,0),IF($L$3='Data Entry'!$BJ$6,VLOOKUP(F47,Mark,27,0),IF($L$3='Data Entry'!$BJ$7,VLOOKUP(F47,Mark,31,0),""))))</f>
        <v/>
      </c>
      <c r="K47" s="62" t="str">
        <f>IF(AND(B47="",D47="",F47="",G47=""),"",IF($L$3='Data Entry'!$BJ$5,VLOOKUP(F47,Mark,24,0),IF($L$3='Data Entry'!$BJ$6,VLOOKUP(F47,Mark,28,0),IF($L$3='Data Entry'!$BJ$7,VLOOKUP(F47,Mark,32,0),""))))</f>
        <v/>
      </c>
      <c r="L47" s="36" t="str">
        <f t="shared" si="7"/>
        <v/>
      </c>
      <c r="M47" s="63" t="str">
        <f t="shared" si="8"/>
        <v/>
      </c>
      <c r="N47" s="63" t="str">
        <f t="shared" si="10"/>
        <v/>
      </c>
      <c r="O47" s="71" t="str">
        <f t="shared" si="9"/>
        <v/>
      </c>
      <c r="P47" s="10"/>
    </row>
    <row r="48" spans="1:16">
      <c r="A48" s="7">
        <v>43</v>
      </c>
      <c r="B48" s="32" t="str">
        <f t="shared" si="0"/>
        <v/>
      </c>
      <c r="C48" s="42" t="str">
        <f t="shared" si="1"/>
        <v/>
      </c>
      <c r="D48" s="8" t="str">
        <f t="shared" si="2"/>
        <v/>
      </c>
      <c r="E48" s="8" t="str">
        <f t="shared" si="3"/>
        <v/>
      </c>
      <c r="F48" s="5" t="str">
        <f t="shared" si="4"/>
        <v/>
      </c>
      <c r="G48" s="9" t="str">
        <f t="shared" si="5"/>
        <v/>
      </c>
      <c r="H48" s="62" t="str">
        <f>IF(AND(B48="",D48="",F48="",G48=""),"",IF($L$3='Data Entry'!$BJ$5,VLOOKUP(F48,Mark,21,0),IF($L$3='Data Entry'!$BJ$6,VLOOKUP(F48,Mark,25,0),IF($L$3='Data Entry'!$BJ$7,VLOOKUP(F48,Mark,29,0),""))))</f>
        <v/>
      </c>
      <c r="I48" s="62" t="str">
        <f>IF(AND(B48="",D48="",F48="",G48=""),"",IF($L$3='Data Entry'!$BJ$5,VLOOKUP(F48,Mark,22,0),IF($L$3='Data Entry'!$BJ$6,VLOOKUP(F48,Mark,26,0),IF($L$3='Data Entry'!$BJ$7,VLOOKUP(F48,Mark,30,0),""))))</f>
        <v/>
      </c>
      <c r="J48" s="62" t="str">
        <f>IF(AND(B48="",D48="",F48="",G48=""),"",IF($L$3='Data Entry'!$BJ$5,VLOOKUP(F48,Mark,23,0),IF($L$3='Data Entry'!$BJ$6,VLOOKUP(F48,Mark,27,0),IF($L$3='Data Entry'!$BJ$7,VLOOKUP(F48,Mark,31,0),""))))</f>
        <v/>
      </c>
      <c r="K48" s="62" t="str">
        <f>IF(AND(B48="",D48="",F48="",G48=""),"",IF($L$3='Data Entry'!$BJ$5,VLOOKUP(F48,Mark,24,0),IF($L$3='Data Entry'!$BJ$6,VLOOKUP(F48,Mark,28,0),IF($L$3='Data Entry'!$BJ$7,VLOOKUP(F48,Mark,32,0),""))))</f>
        <v/>
      </c>
      <c r="L48" s="36" t="str">
        <f t="shared" si="7"/>
        <v/>
      </c>
      <c r="M48" s="63" t="str">
        <f t="shared" si="8"/>
        <v/>
      </c>
      <c r="N48" s="63" t="str">
        <f t="shared" si="10"/>
        <v/>
      </c>
      <c r="O48" s="71" t="str">
        <f t="shared" si="9"/>
        <v/>
      </c>
      <c r="P48" s="10"/>
    </row>
    <row r="49" spans="1:16">
      <c r="A49" s="7">
        <v>44</v>
      </c>
      <c r="B49" s="32" t="str">
        <f t="shared" si="0"/>
        <v/>
      </c>
      <c r="C49" s="42" t="str">
        <f t="shared" si="1"/>
        <v/>
      </c>
      <c r="D49" s="8" t="str">
        <f t="shared" si="2"/>
        <v/>
      </c>
      <c r="E49" s="8" t="str">
        <f t="shared" si="3"/>
        <v/>
      </c>
      <c r="F49" s="5" t="str">
        <f t="shared" si="4"/>
        <v/>
      </c>
      <c r="G49" s="9" t="str">
        <f t="shared" si="5"/>
        <v/>
      </c>
      <c r="H49" s="62" t="str">
        <f>IF(AND(B49="",D49="",F49="",G49=""),"",IF($L$3='Data Entry'!$BJ$5,VLOOKUP(F49,Mark,21,0),IF($L$3='Data Entry'!$BJ$6,VLOOKUP(F49,Mark,25,0),IF($L$3='Data Entry'!$BJ$7,VLOOKUP(F49,Mark,29,0),""))))</f>
        <v/>
      </c>
      <c r="I49" s="62" t="str">
        <f>IF(AND(B49="",D49="",F49="",G49=""),"",IF($L$3='Data Entry'!$BJ$5,VLOOKUP(F49,Mark,22,0),IF($L$3='Data Entry'!$BJ$6,VLOOKUP(F49,Mark,26,0),IF($L$3='Data Entry'!$BJ$7,VLOOKUP(F49,Mark,30,0),""))))</f>
        <v/>
      </c>
      <c r="J49" s="62" t="str">
        <f>IF(AND(B49="",D49="",F49="",G49=""),"",IF($L$3='Data Entry'!$BJ$5,VLOOKUP(F49,Mark,23,0),IF($L$3='Data Entry'!$BJ$6,VLOOKUP(F49,Mark,27,0),IF($L$3='Data Entry'!$BJ$7,VLOOKUP(F49,Mark,31,0),""))))</f>
        <v/>
      </c>
      <c r="K49" s="62" t="str">
        <f>IF(AND(B49="",D49="",F49="",G49=""),"",IF($L$3='Data Entry'!$BJ$5,VLOOKUP(F49,Mark,24,0),IF($L$3='Data Entry'!$BJ$6,VLOOKUP(F49,Mark,28,0),IF($L$3='Data Entry'!$BJ$7,VLOOKUP(F49,Mark,32,0),""))))</f>
        <v/>
      </c>
      <c r="L49" s="36" t="str">
        <f t="shared" si="7"/>
        <v/>
      </c>
      <c r="M49" s="63" t="str">
        <f t="shared" si="8"/>
        <v/>
      </c>
      <c r="N49" s="63" t="str">
        <f t="shared" si="10"/>
        <v/>
      </c>
      <c r="O49" s="71" t="str">
        <f t="shared" si="9"/>
        <v/>
      </c>
      <c r="P49" s="10"/>
    </row>
    <row r="50" spans="1:16">
      <c r="A50" s="7">
        <v>45</v>
      </c>
      <c r="B50" s="32" t="str">
        <f t="shared" si="0"/>
        <v/>
      </c>
      <c r="C50" s="42" t="str">
        <f t="shared" si="1"/>
        <v/>
      </c>
      <c r="D50" s="8" t="str">
        <f t="shared" si="2"/>
        <v/>
      </c>
      <c r="E50" s="8" t="str">
        <f t="shared" si="3"/>
        <v/>
      </c>
      <c r="F50" s="5" t="str">
        <f t="shared" si="4"/>
        <v/>
      </c>
      <c r="G50" s="9" t="str">
        <f t="shared" si="5"/>
        <v/>
      </c>
      <c r="H50" s="62" t="str">
        <f>IF(AND(B50="",D50="",F50="",G50=""),"",IF($L$3='Data Entry'!$BJ$5,VLOOKUP(F50,Mark,21,0),IF($L$3='Data Entry'!$BJ$6,VLOOKUP(F50,Mark,25,0),IF($L$3='Data Entry'!$BJ$7,VLOOKUP(F50,Mark,29,0),""))))</f>
        <v/>
      </c>
      <c r="I50" s="62" t="str">
        <f>IF(AND(B50="",D50="",F50="",G50=""),"",IF($L$3='Data Entry'!$BJ$5,VLOOKUP(F50,Mark,22,0),IF($L$3='Data Entry'!$BJ$6,VLOOKUP(F50,Mark,26,0),IF($L$3='Data Entry'!$BJ$7,VLOOKUP(F50,Mark,30,0),""))))</f>
        <v/>
      </c>
      <c r="J50" s="62" t="str">
        <f>IF(AND(B50="",D50="",F50="",G50=""),"",IF($L$3='Data Entry'!$BJ$5,VLOOKUP(F50,Mark,23,0),IF($L$3='Data Entry'!$BJ$6,VLOOKUP(F50,Mark,27,0),IF($L$3='Data Entry'!$BJ$7,VLOOKUP(F50,Mark,31,0),""))))</f>
        <v/>
      </c>
      <c r="K50" s="62" t="str">
        <f>IF(AND(B50="",D50="",F50="",G50=""),"",IF($L$3='Data Entry'!$BJ$5,VLOOKUP(F50,Mark,24,0),IF($L$3='Data Entry'!$BJ$6,VLOOKUP(F50,Mark,28,0),IF($L$3='Data Entry'!$BJ$7,VLOOKUP(F50,Mark,32,0),""))))</f>
        <v/>
      </c>
      <c r="L50" s="36" t="str">
        <f t="shared" si="7"/>
        <v/>
      </c>
      <c r="M50" s="63" t="str">
        <f t="shared" si="8"/>
        <v/>
      </c>
      <c r="N50" s="63" t="str">
        <f t="shared" si="10"/>
        <v/>
      </c>
      <c r="O50" s="71" t="str">
        <f t="shared" si="9"/>
        <v/>
      </c>
      <c r="P50" s="10"/>
    </row>
    <row r="51" spans="1:16">
      <c r="A51" s="7">
        <v>46</v>
      </c>
      <c r="B51" s="32" t="str">
        <f t="shared" si="0"/>
        <v/>
      </c>
      <c r="C51" s="42" t="str">
        <f t="shared" si="1"/>
        <v/>
      </c>
      <c r="D51" s="8" t="str">
        <f t="shared" si="2"/>
        <v/>
      </c>
      <c r="E51" s="8" t="str">
        <f t="shared" si="3"/>
        <v/>
      </c>
      <c r="F51" s="5" t="str">
        <f t="shared" si="4"/>
        <v/>
      </c>
      <c r="G51" s="9" t="str">
        <f t="shared" si="5"/>
        <v/>
      </c>
      <c r="H51" s="62" t="str">
        <f>IF(AND(B51="",D51="",F51="",G51=""),"",IF($L$3='Data Entry'!$BJ$5,VLOOKUP(F51,Mark,21,0),IF($L$3='Data Entry'!$BJ$6,VLOOKUP(F51,Mark,25,0),IF($L$3='Data Entry'!$BJ$7,VLOOKUP(F51,Mark,29,0),""))))</f>
        <v/>
      </c>
      <c r="I51" s="62" t="str">
        <f>IF(AND(B51="",D51="",F51="",G51=""),"",IF($L$3='Data Entry'!$BJ$5,VLOOKUP(F51,Mark,22,0),IF($L$3='Data Entry'!$BJ$6,VLOOKUP(F51,Mark,26,0),IF($L$3='Data Entry'!$BJ$7,VLOOKUP(F51,Mark,30,0),""))))</f>
        <v/>
      </c>
      <c r="J51" s="62" t="str">
        <f>IF(AND(B51="",D51="",F51="",G51=""),"",IF($L$3='Data Entry'!$BJ$5,VLOOKUP(F51,Mark,23,0),IF($L$3='Data Entry'!$BJ$6,VLOOKUP(F51,Mark,27,0),IF($L$3='Data Entry'!$BJ$7,VLOOKUP(F51,Mark,31,0),""))))</f>
        <v/>
      </c>
      <c r="K51" s="62" t="str">
        <f>IF(AND(B51="",D51="",F51="",G51=""),"",IF($L$3='Data Entry'!$BJ$5,VLOOKUP(F51,Mark,24,0),IF($L$3='Data Entry'!$BJ$6,VLOOKUP(F51,Mark,28,0),IF($L$3='Data Entry'!$BJ$7,VLOOKUP(F51,Mark,32,0),""))))</f>
        <v/>
      </c>
      <c r="L51" s="36" t="str">
        <f t="shared" si="7"/>
        <v/>
      </c>
      <c r="M51" s="63" t="str">
        <f t="shared" si="8"/>
        <v/>
      </c>
      <c r="N51" s="63" t="str">
        <f t="shared" si="10"/>
        <v/>
      </c>
      <c r="O51" s="71" t="str">
        <f t="shared" si="9"/>
        <v/>
      </c>
      <c r="P51" s="10"/>
    </row>
    <row r="52" spans="1:16">
      <c r="A52" s="7">
        <v>47</v>
      </c>
      <c r="B52" s="32" t="str">
        <f t="shared" si="0"/>
        <v/>
      </c>
      <c r="C52" s="42" t="str">
        <f t="shared" si="1"/>
        <v/>
      </c>
      <c r="D52" s="8" t="str">
        <f t="shared" si="2"/>
        <v/>
      </c>
      <c r="E52" s="8" t="str">
        <f t="shared" si="3"/>
        <v/>
      </c>
      <c r="F52" s="5" t="str">
        <f t="shared" si="4"/>
        <v/>
      </c>
      <c r="G52" s="9" t="str">
        <f t="shared" si="5"/>
        <v/>
      </c>
      <c r="H52" s="62" t="str">
        <f>IF(AND(B52="",D52="",F52="",G52=""),"",IF($L$3='Data Entry'!$BJ$5,VLOOKUP(F52,Mark,21,0),IF($L$3='Data Entry'!$BJ$6,VLOOKUP(F52,Mark,25,0),IF($L$3='Data Entry'!$BJ$7,VLOOKUP(F52,Mark,29,0),""))))</f>
        <v/>
      </c>
      <c r="I52" s="62" t="str">
        <f>IF(AND(B52="",D52="",F52="",G52=""),"",IF($L$3='Data Entry'!$BJ$5,VLOOKUP(F52,Mark,22,0),IF($L$3='Data Entry'!$BJ$6,VLOOKUP(F52,Mark,26,0),IF($L$3='Data Entry'!$BJ$7,VLOOKUP(F52,Mark,30,0),""))))</f>
        <v/>
      </c>
      <c r="J52" s="62" t="str">
        <f>IF(AND(B52="",D52="",F52="",G52=""),"",IF($L$3='Data Entry'!$BJ$5,VLOOKUP(F52,Mark,23,0),IF($L$3='Data Entry'!$BJ$6,VLOOKUP(F52,Mark,27,0),IF($L$3='Data Entry'!$BJ$7,VLOOKUP(F52,Mark,31,0),""))))</f>
        <v/>
      </c>
      <c r="K52" s="62" t="str">
        <f>IF(AND(B52="",D52="",F52="",G52=""),"",IF($L$3='Data Entry'!$BJ$5,VLOOKUP(F52,Mark,24,0),IF($L$3='Data Entry'!$BJ$6,VLOOKUP(F52,Mark,28,0),IF($L$3='Data Entry'!$BJ$7,VLOOKUP(F52,Mark,32,0),""))))</f>
        <v/>
      </c>
      <c r="L52" s="36" t="str">
        <f t="shared" si="7"/>
        <v/>
      </c>
      <c r="M52" s="63" t="str">
        <f t="shared" si="8"/>
        <v/>
      </c>
      <c r="N52" s="63" t="str">
        <f t="shared" si="10"/>
        <v/>
      </c>
      <c r="O52" s="71" t="str">
        <f t="shared" si="9"/>
        <v/>
      </c>
      <c r="P52" s="10"/>
    </row>
    <row r="53" spans="1:16">
      <c r="A53" s="7">
        <v>48</v>
      </c>
      <c r="B53" s="32" t="str">
        <f t="shared" si="0"/>
        <v/>
      </c>
      <c r="C53" s="42" t="str">
        <f t="shared" si="1"/>
        <v/>
      </c>
      <c r="D53" s="8" t="str">
        <f t="shared" si="2"/>
        <v/>
      </c>
      <c r="E53" s="8" t="str">
        <f t="shared" si="3"/>
        <v/>
      </c>
      <c r="F53" s="5" t="str">
        <f t="shared" si="4"/>
        <v/>
      </c>
      <c r="G53" s="9" t="str">
        <f t="shared" si="5"/>
        <v/>
      </c>
      <c r="H53" s="62" t="str">
        <f>IF(AND(B53="",D53="",F53="",G53=""),"",IF($L$3='Data Entry'!$BJ$5,VLOOKUP(F53,Mark,21,0),IF($L$3='Data Entry'!$BJ$6,VLOOKUP(F53,Mark,25,0),IF($L$3='Data Entry'!$BJ$7,VLOOKUP(F53,Mark,29,0),""))))</f>
        <v/>
      </c>
      <c r="I53" s="62" t="str">
        <f>IF(AND(B53="",D53="",F53="",G53=""),"",IF($L$3='Data Entry'!$BJ$5,VLOOKUP(F53,Mark,22,0),IF($L$3='Data Entry'!$BJ$6,VLOOKUP(F53,Mark,26,0),IF($L$3='Data Entry'!$BJ$7,VLOOKUP(F53,Mark,30,0),""))))</f>
        <v/>
      </c>
      <c r="J53" s="62" t="str">
        <f>IF(AND(B53="",D53="",F53="",G53=""),"",IF($L$3='Data Entry'!$BJ$5,VLOOKUP(F53,Mark,23,0),IF($L$3='Data Entry'!$BJ$6,VLOOKUP(F53,Mark,27,0),IF($L$3='Data Entry'!$BJ$7,VLOOKUP(F53,Mark,31,0),""))))</f>
        <v/>
      </c>
      <c r="K53" s="62" t="str">
        <f>IF(AND(B53="",D53="",F53="",G53=""),"",IF($L$3='Data Entry'!$BJ$5,VLOOKUP(F53,Mark,24,0),IF($L$3='Data Entry'!$BJ$6,VLOOKUP(F53,Mark,28,0),IF($L$3='Data Entry'!$BJ$7,VLOOKUP(F53,Mark,32,0),""))))</f>
        <v/>
      </c>
      <c r="L53" s="36" t="str">
        <f t="shared" si="7"/>
        <v/>
      </c>
      <c r="M53" s="63" t="str">
        <f t="shared" si="8"/>
        <v/>
      </c>
      <c r="N53" s="63" t="str">
        <f t="shared" si="10"/>
        <v/>
      </c>
      <c r="O53" s="71" t="str">
        <f t="shared" si="9"/>
        <v/>
      </c>
      <c r="P53" s="10"/>
    </row>
    <row r="54" spans="1:16">
      <c r="A54" s="7">
        <v>49</v>
      </c>
      <c r="B54" s="32" t="str">
        <f t="shared" si="0"/>
        <v/>
      </c>
      <c r="C54" s="42" t="str">
        <f t="shared" si="1"/>
        <v/>
      </c>
      <c r="D54" s="8" t="str">
        <f t="shared" si="2"/>
        <v/>
      </c>
      <c r="E54" s="8" t="str">
        <f t="shared" si="3"/>
        <v/>
      </c>
      <c r="F54" s="5" t="str">
        <f t="shared" si="4"/>
        <v/>
      </c>
      <c r="G54" s="9" t="str">
        <f t="shared" si="5"/>
        <v/>
      </c>
      <c r="H54" s="62" t="str">
        <f>IF(AND(B54="",D54="",F54="",G54=""),"",IF($L$3='Data Entry'!$BJ$5,VLOOKUP(F54,Mark,21,0),IF($L$3='Data Entry'!$BJ$6,VLOOKUP(F54,Mark,25,0),IF($L$3='Data Entry'!$BJ$7,VLOOKUP(F54,Mark,29,0),""))))</f>
        <v/>
      </c>
      <c r="I54" s="62" t="str">
        <f>IF(AND(B54="",D54="",F54="",G54=""),"",IF($L$3='Data Entry'!$BJ$5,VLOOKUP(F54,Mark,22,0),IF($L$3='Data Entry'!$BJ$6,VLOOKUP(F54,Mark,26,0),IF($L$3='Data Entry'!$BJ$7,VLOOKUP(F54,Mark,30,0),""))))</f>
        <v/>
      </c>
      <c r="J54" s="62" t="str">
        <f>IF(AND(B54="",D54="",F54="",G54=""),"",IF($L$3='Data Entry'!$BJ$5,VLOOKUP(F54,Mark,23,0),IF($L$3='Data Entry'!$BJ$6,VLOOKUP(F54,Mark,27,0),IF($L$3='Data Entry'!$BJ$7,VLOOKUP(F54,Mark,31,0),""))))</f>
        <v/>
      </c>
      <c r="K54" s="62" t="str">
        <f>IF(AND(B54="",D54="",F54="",G54=""),"",IF($L$3='Data Entry'!$BJ$5,VLOOKUP(F54,Mark,24,0),IF($L$3='Data Entry'!$BJ$6,VLOOKUP(F54,Mark,28,0),IF($L$3='Data Entry'!$BJ$7,VLOOKUP(F54,Mark,32,0),""))))</f>
        <v/>
      </c>
      <c r="L54" s="36" t="str">
        <f t="shared" si="7"/>
        <v/>
      </c>
      <c r="M54" s="63" t="str">
        <f t="shared" si="8"/>
        <v/>
      </c>
      <c r="N54" s="63" t="str">
        <f t="shared" si="10"/>
        <v/>
      </c>
      <c r="O54" s="71" t="str">
        <f t="shared" si="9"/>
        <v/>
      </c>
      <c r="P54" s="10"/>
    </row>
    <row r="55" spans="1:16">
      <c r="A55" s="7">
        <v>50</v>
      </c>
      <c r="B55" s="32" t="str">
        <f t="shared" si="0"/>
        <v/>
      </c>
      <c r="C55" s="42" t="str">
        <f t="shared" si="1"/>
        <v/>
      </c>
      <c r="D55" s="8" t="str">
        <f t="shared" si="2"/>
        <v/>
      </c>
      <c r="E55" s="8" t="str">
        <f t="shared" si="3"/>
        <v/>
      </c>
      <c r="F55" s="5" t="str">
        <f t="shared" si="4"/>
        <v/>
      </c>
      <c r="G55" s="9" t="str">
        <f t="shared" si="5"/>
        <v/>
      </c>
      <c r="H55" s="62" t="str">
        <f>IF(AND(B55="",D55="",F55="",G55=""),"",IF($L$3='Data Entry'!$BJ$5,VLOOKUP(F55,Mark,21,0),IF($L$3='Data Entry'!$BJ$6,VLOOKUP(F55,Mark,25,0),IF($L$3='Data Entry'!$BJ$7,VLOOKUP(F55,Mark,29,0),""))))</f>
        <v/>
      </c>
      <c r="I55" s="62" t="str">
        <f>IF(AND(B55="",D55="",F55="",G55=""),"",IF($L$3='Data Entry'!$BJ$5,VLOOKUP(F55,Mark,22,0),IF($L$3='Data Entry'!$BJ$6,VLOOKUP(F55,Mark,26,0),IF($L$3='Data Entry'!$BJ$7,VLOOKUP(F55,Mark,30,0),""))))</f>
        <v/>
      </c>
      <c r="J55" s="62" t="str">
        <f>IF(AND(B55="",D55="",F55="",G55=""),"",IF($L$3='Data Entry'!$BJ$5,VLOOKUP(F55,Mark,23,0),IF($L$3='Data Entry'!$BJ$6,VLOOKUP(F55,Mark,27,0),IF($L$3='Data Entry'!$BJ$7,VLOOKUP(F55,Mark,31,0),""))))</f>
        <v/>
      </c>
      <c r="K55" s="62" t="str">
        <f>IF(AND(B55="",D55="",F55="",G55=""),"",IF($L$3='Data Entry'!$BJ$5,VLOOKUP(F55,Mark,24,0),IF($L$3='Data Entry'!$BJ$6,VLOOKUP(F55,Mark,28,0),IF($L$3='Data Entry'!$BJ$7,VLOOKUP(F55,Mark,32,0),""))))</f>
        <v/>
      </c>
      <c r="L55" s="36" t="str">
        <f t="shared" si="7"/>
        <v/>
      </c>
      <c r="M55" s="63" t="str">
        <f t="shared" si="8"/>
        <v/>
      </c>
      <c r="N55" s="63" t="str">
        <f t="shared" si="10"/>
        <v/>
      </c>
      <c r="O55" s="71" t="str">
        <f t="shared" si="9"/>
        <v/>
      </c>
      <c r="P55" s="10"/>
    </row>
    <row r="56" spans="1:16">
      <c r="A56" s="7">
        <v>51</v>
      </c>
      <c r="B56" s="32" t="str">
        <f t="shared" si="0"/>
        <v/>
      </c>
      <c r="C56" s="42" t="str">
        <f t="shared" si="1"/>
        <v/>
      </c>
      <c r="D56" s="8" t="str">
        <f t="shared" si="2"/>
        <v/>
      </c>
      <c r="E56" s="8" t="str">
        <f t="shared" si="3"/>
        <v/>
      </c>
      <c r="F56" s="5" t="str">
        <f t="shared" si="4"/>
        <v/>
      </c>
      <c r="G56" s="9" t="str">
        <f t="shared" si="5"/>
        <v/>
      </c>
      <c r="H56" s="62" t="str">
        <f>IF(AND(B56="",D56="",F56="",G56=""),"",IF($L$3='Data Entry'!$BJ$5,VLOOKUP(F56,Mark,21,0),IF($L$3='Data Entry'!$BJ$6,VLOOKUP(F56,Mark,25,0),IF($L$3='Data Entry'!$BJ$7,VLOOKUP(F56,Mark,29,0),""))))</f>
        <v/>
      </c>
      <c r="I56" s="62" t="str">
        <f>IF(AND(B56="",D56="",F56="",G56=""),"",IF($L$3='Data Entry'!$BJ$5,VLOOKUP(F56,Mark,22,0),IF($L$3='Data Entry'!$BJ$6,VLOOKUP(F56,Mark,26,0),IF($L$3='Data Entry'!$BJ$7,VLOOKUP(F56,Mark,30,0),""))))</f>
        <v/>
      </c>
      <c r="J56" s="62" t="str">
        <f>IF(AND(B56="",D56="",F56="",G56=""),"",IF($L$3='Data Entry'!$BJ$5,VLOOKUP(F56,Mark,23,0),IF($L$3='Data Entry'!$BJ$6,VLOOKUP(F56,Mark,27,0),IF($L$3='Data Entry'!$BJ$7,VLOOKUP(F56,Mark,31,0),""))))</f>
        <v/>
      </c>
      <c r="K56" s="62" t="str">
        <f>IF(AND(B56="",D56="",F56="",G56=""),"",IF($L$3='Data Entry'!$BJ$5,VLOOKUP(F56,Mark,24,0),IF($L$3='Data Entry'!$BJ$6,VLOOKUP(F56,Mark,28,0),IF($L$3='Data Entry'!$BJ$7,VLOOKUP(F56,Mark,32,0),""))))</f>
        <v/>
      </c>
      <c r="L56" s="36" t="str">
        <f t="shared" si="7"/>
        <v/>
      </c>
      <c r="M56" s="63" t="str">
        <f t="shared" si="8"/>
        <v/>
      </c>
      <c r="N56" s="63" t="str">
        <f t="shared" si="10"/>
        <v/>
      </c>
      <c r="O56" s="71" t="str">
        <f t="shared" si="9"/>
        <v/>
      </c>
      <c r="P56" s="10"/>
    </row>
    <row r="57" spans="1:16">
      <c r="A57" s="7">
        <v>52</v>
      </c>
      <c r="B57" s="32" t="str">
        <f t="shared" si="0"/>
        <v/>
      </c>
      <c r="C57" s="42" t="str">
        <f t="shared" si="1"/>
        <v/>
      </c>
      <c r="D57" s="8" t="str">
        <f t="shared" si="2"/>
        <v/>
      </c>
      <c r="E57" s="8" t="str">
        <f t="shared" si="3"/>
        <v/>
      </c>
      <c r="F57" s="5" t="str">
        <f t="shared" si="4"/>
        <v/>
      </c>
      <c r="G57" s="9" t="str">
        <f t="shared" si="5"/>
        <v/>
      </c>
      <c r="H57" s="62" t="str">
        <f>IF(AND(B57="",D57="",F57="",G57=""),"",IF($L$3='Data Entry'!$BJ$5,VLOOKUP(F57,Mark,21,0),IF($L$3='Data Entry'!$BJ$6,VLOOKUP(F57,Mark,25,0),IF($L$3='Data Entry'!$BJ$7,VLOOKUP(F57,Mark,29,0),""))))</f>
        <v/>
      </c>
      <c r="I57" s="62" t="str">
        <f>IF(AND(B57="",D57="",F57="",G57=""),"",IF($L$3='Data Entry'!$BJ$5,VLOOKUP(F57,Mark,22,0),IF($L$3='Data Entry'!$BJ$6,VLOOKUP(F57,Mark,26,0),IF($L$3='Data Entry'!$BJ$7,VLOOKUP(F57,Mark,30,0),""))))</f>
        <v/>
      </c>
      <c r="J57" s="62" t="str">
        <f>IF(AND(B57="",D57="",F57="",G57=""),"",IF($L$3='Data Entry'!$BJ$5,VLOOKUP(F57,Mark,23,0),IF($L$3='Data Entry'!$BJ$6,VLOOKUP(F57,Mark,27,0),IF($L$3='Data Entry'!$BJ$7,VLOOKUP(F57,Mark,31,0),""))))</f>
        <v/>
      </c>
      <c r="K57" s="62" t="str">
        <f>IF(AND(B57="",D57="",F57="",G57=""),"",IF($L$3='Data Entry'!$BJ$5,VLOOKUP(F57,Mark,24,0),IF($L$3='Data Entry'!$BJ$6,VLOOKUP(F57,Mark,28,0),IF($L$3='Data Entry'!$BJ$7,VLOOKUP(F57,Mark,32,0),""))))</f>
        <v/>
      </c>
      <c r="L57" s="36" t="str">
        <f t="shared" si="7"/>
        <v/>
      </c>
      <c r="M57" s="63" t="str">
        <f t="shared" si="8"/>
        <v/>
      </c>
      <c r="N57" s="63" t="str">
        <f t="shared" si="10"/>
        <v/>
      </c>
      <c r="O57" s="71" t="str">
        <f t="shared" si="9"/>
        <v/>
      </c>
      <c r="P57" s="10"/>
    </row>
    <row r="58" spans="1:16">
      <c r="A58" s="7">
        <v>53</v>
      </c>
      <c r="B58" s="32" t="str">
        <f t="shared" si="0"/>
        <v/>
      </c>
      <c r="C58" s="42" t="str">
        <f t="shared" si="1"/>
        <v/>
      </c>
      <c r="D58" s="8" t="str">
        <f t="shared" si="2"/>
        <v/>
      </c>
      <c r="E58" s="8" t="str">
        <f t="shared" si="3"/>
        <v/>
      </c>
      <c r="F58" s="5" t="str">
        <f t="shared" si="4"/>
        <v/>
      </c>
      <c r="G58" s="9" t="str">
        <f t="shared" si="5"/>
        <v/>
      </c>
      <c r="H58" s="62" t="str">
        <f>IF(AND(B58="",D58="",F58="",G58=""),"",IF($L$3='Data Entry'!$BJ$5,VLOOKUP(F58,Mark,21,0),IF($L$3='Data Entry'!$BJ$6,VLOOKUP(F58,Mark,25,0),IF($L$3='Data Entry'!$BJ$7,VLOOKUP(F58,Mark,29,0),""))))</f>
        <v/>
      </c>
      <c r="I58" s="62" t="str">
        <f>IF(AND(B58="",D58="",F58="",G58=""),"",IF($L$3='Data Entry'!$BJ$5,VLOOKUP(F58,Mark,22,0),IF($L$3='Data Entry'!$BJ$6,VLOOKUP(F58,Mark,26,0),IF($L$3='Data Entry'!$BJ$7,VLOOKUP(F58,Mark,30,0),""))))</f>
        <v/>
      </c>
      <c r="J58" s="62" t="str">
        <f>IF(AND(B58="",D58="",F58="",G58=""),"",IF($L$3='Data Entry'!$BJ$5,VLOOKUP(F58,Mark,23,0),IF($L$3='Data Entry'!$BJ$6,VLOOKUP(F58,Mark,27,0),IF($L$3='Data Entry'!$BJ$7,VLOOKUP(F58,Mark,31,0),""))))</f>
        <v/>
      </c>
      <c r="K58" s="62" t="str">
        <f>IF(AND(B58="",D58="",F58="",G58=""),"",IF($L$3='Data Entry'!$BJ$5,VLOOKUP(F58,Mark,24,0),IF($L$3='Data Entry'!$BJ$6,VLOOKUP(F58,Mark,28,0),IF($L$3='Data Entry'!$BJ$7,VLOOKUP(F58,Mark,32,0),""))))</f>
        <v/>
      </c>
      <c r="L58" s="36" t="str">
        <f t="shared" si="7"/>
        <v/>
      </c>
      <c r="M58" s="63" t="str">
        <f t="shared" si="8"/>
        <v/>
      </c>
      <c r="N58" s="63" t="str">
        <f t="shared" si="10"/>
        <v/>
      </c>
      <c r="O58" s="71" t="str">
        <f t="shared" si="9"/>
        <v/>
      </c>
      <c r="P58" s="10"/>
    </row>
    <row r="59" spans="1:16">
      <c r="A59" s="7">
        <v>54</v>
      </c>
      <c r="B59" s="32" t="str">
        <f t="shared" si="0"/>
        <v/>
      </c>
      <c r="C59" s="42" t="str">
        <f t="shared" si="1"/>
        <v/>
      </c>
      <c r="D59" s="8" t="str">
        <f t="shared" si="2"/>
        <v/>
      </c>
      <c r="E59" s="8" t="str">
        <f t="shared" si="3"/>
        <v/>
      </c>
      <c r="F59" s="5" t="str">
        <f t="shared" si="4"/>
        <v/>
      </c>
      <c r="G59" s="9" t="str">
        <f t="shared" si="5"/>
        <v/>
      </c>
      <c r="H59" s="62" t="str">
        <f>IF(AND(B59="",D59="",F59="",G59=""),"",IF($L$3='Data Entry'!$BJ$5,VLOOKUP(F59,Mark,21,0),IF($L$3='Data Entry'!$BJ$6,VLOOKUP(F59,Mark,25,0),IF($L$3='Data Entry'!$BJ$7,VLOOKUP(F59,Mark,29,0),""))))</f>
        <v/>
      </c>
      <c r="I59" s="62" t="str">
        <f>IF(AND(B59="",D59="",F59="",G59=""),"",IF($L$3='Data Entry'!$BJ$5,VLOOKUP(F59,Mark,22,0),IF($L$3='Data Entry'!$BJ$6,VLOOKUP(F59,Mark,26,0),IF($L$3='Data Entry'!$BJ$7,VLOOKUP(F59,Mark,30,0),""))))</f>
        <v/>
      </c>
      <c r="J59" s="62" t="str">
        <f>IF(AND(B59="",D59="",F59="",G59=""),"",IF($L$3='Data Entry'!$BJ$5,VLOOKUP(F59,Mark,23,0),IF($L$3='Data Entry'!$BJ$6,VLOOKUP(F59,Mark,27,0),IF($L$3='Data Entry'!$BJ$7,VLOOKUP(F59,Mark,31,0),""))))</f>
        <v/>
      </c>
      <c r="K59" s="62" t="str">
        <f>IF(AND(B59="",D59="",F59="",G59=""),"",IF($L$3='Data Entry'!$BJ$5,VLOOKUP(F59,Mark,24,0),IF($L$3='Data Entry'!$BJ$6,VLOOKUP(F59,Mark,28,0),IF($L$3='Data Entry'!$BJ$7,VLOOKUP(F59,Mark,32,0),""))))</f>
        <v/>
      </c>
      <c r="L59" s="36" t="str">
        <f t="shared" si="7"/>
        <v/>
      </c>
      <c r="M59" s="63" t="str">
        <f t="shared" si="8"/>
        <v/>
      </c>
      <c r="N59" s="63" t="str">
        <f t="shared" si="10"/>
        <v/>
      </c>
      <c r="O59" s="71" t="str">
        <f t="shared" si="9"/>
        <v/>
      </c>
      <c r="P59" s="10"/>
    </row>
    <row r="60" spans="1:16">
      <c r="A60" s="7">
        <v>55</v>
      </c>
      <c r="B60" s="32" t="str">
        <f t="shared" si="0"/>
        <v/>
      </c>
      <c r="C60" s="42" t="str">
        <f t="shared" si="1"/>
        <v/>
      </c>
      <c r="D60" s="8" t="str">
        <f t="shared" si="2"/>
        <v/>
      </c>
      <c r="E60" s="8" t="str">
        <f t="shared" si="3"/>
        <v/>
      </c>
      <c r="F60" s="5" t="str">
        <f t="shared" si="4"/>
        <v/>
      </c>
      <c r="G60" s="9" t="str">
        <f t="shared" si="5"/>
        <v/>
      </c>
      <c r="H60" s="62" t="str">
        <f>IF(AND(B60="",D60="",F60="",G60=""),"",IF($L$3='Data Entry'!$BJ$5,VLOOKUP(F60,Mark,21,0),IF($L$3='Data Entry'!$BJ$6,VLOOKUP(F60,Mark,25,0),IF($L$3='Data Entry'!$BJ$7,VLOOKUP(F60,Mark,29,0),""))))</f>
        <v/>
      </c>
      <c r="I60" s="62" t="str">
        <f>IF(AND(B60="",D60="",F60="",G60=""),"",IF($L$3='Data Entry'!$BJ$5,VLOOKUP(F60,Mark,22,0),IF($L$3='Data Entry'!$BJ$6,VLOOKUP(F60,Mark,26,0),IF($L$3='Data Entry'!$BJ$7,VLOOKUP(F60,Mark,30,0),""))))</f>
        <v/>
      </c>
      <c r="J60" s="62" t="str">
        <f>IF(AND(B60="",D60="",F60="",G60=""),"",IF($L$3='Data Entry'!$BJ$5,VLOOKUP(F60,Mark,23,0),IF($L$3='Data Entry'!$BJ$6,VLOOKUP(F60,Mark,27,0),IF($L$3='Data Entry'!$BJ$7,VLOOKUP(F60,Mark,31,0),""))))</f>
        <v/>
      </c>
      <c r="K60" s="62" t="str">
        <f>IF(AND(B60="",D60="",F60="",G60=""),"",IF($L$3='Data Entry'!$BJ$5,VLOOKUP(F60,Mark,24,0),IF($L$3='Data Entry'!$BJ$6,VLOOKUP(F60,Mark,28,0),IF($L$3='Data Entry'!$BJ$7,VLOOKUP(F60,Mark,32,0),""))))</f>
        <v/>
      </c>
      <c r="L60" s="36" t="str">
        <f t="shared" si="7"/>
        <v/>
      </c>
      <c r="M60" s="63" t="str">
        <f t="shared" si="8"/>
        <v/>
      </c>
      <c r="N60" s="63" t="str">
        <f t="shared" si="10"/>
        <v/>
      </c>
      <c r="O60" s="71" t="str">
        <f t="shared" si="9"/>
        <v/>
      </c>
      <c r="P60" s="10"/>
    </row>
    <row r="61" spans="1:16">
      <c r="A61" s="7">
        <v>56</v>
      </c>
      <c r="B61" s="32" t="str">
        <f t="shared" si="0"/>
        <v/>
      </c>
      <c r="C61" s="42" t="str">
        <f t="shared" si="1"/>
        <v/>
      </c>
      <c r="D61" s="8" t="str">
        <f t="shared" si="2"/>
        <v/>
      </c>
      <c r="E61" s="8" t="str">
        <f t="shared" si="3"/>
        <v/>
      </c>
      <c r="F61" s="5" t="str">
        <f t="shared" si="4"/>
        <v/>
      </c>
      <c r="G61" s="9" t="str">
        <f t="shared" si="5"/>
        <v/>
      </c>
      <c r="H61" s="62" t="str">
        <f>IF(AND(B61="",D61="",F61="",G61=""),"",IF($L$3='Data Entry'!$BJ$5,VLOOKUP(F61,Mark,21,0),IF($L$3='Data Entry'!$BJ$6,VLOOKUP(F61,Mark,25,0),IF($L$3='Data Entry'!$BJ$7,VLOOKUP(F61,Mark,29,0),""))))</f>
        <v/>
      </c>
      <c r="I61" s="62" t="str">
        <f>IF(AND(B61="",D61="",F61="",G61=""),"",IF($L$3='Data Entry'!$BJ$5,VLOOKUP(F61,Mark,22,0),IF($L$3='Data Entry'!$BJ$6,VLOOKUP(F61,Mark,26,0),IF($L$3='Data Entry'!$BJ$7,VLOOKUP(F61,Mark,30,0),""))))</f>
        <v/>
      </c>
      <c r="J61" s="62" t="str">
        <f>IF(AND(B61="",D61="",F61="",G61=""),"",IF($L$3='Data Entry'!$BJ$5,VLOOKUP(F61,Mark,23,0),IF($L$3='Data Entry'!$BJ$6,VLOOKUP(F61,Mark,27,0),IF($L$3='Data Entry'!$BJ$7,VLOOKUP(F61,Mark,31,0),""))))</f>
        <v/>
      </c>
      <c r="K61" s="62" t="str">
        <f>IF(AND(B61="",D61="",F61="",G61=""),"",IF($L$3='Data Entry'!$BJ$5,VLOOKUP(F61,Mark,24,0),IF($L$3='Data Entry'!$BJ$6,VLOOKUP(F61,Mark,28,0),IF($L$3='Data Entry'!$BJ$7,VLOOKUP(F61,Mark,32,0),""))))</f>
        <v/>
      </c>
      <c r="L61" s="36" t="str">
        <f t="shared" si="7"/>
        <v/>
      </c>
      <c r="M61" s="63" t="str">
        <f t="shared" si="8"/>
        <v/>
      </c>
      <c r="N61" s="63" t="str">
        <f t="shared" si="10"/>
        <v/>
      </c>
      <c r="O61" s="71" t="str">
        <f t="shared" si="9"/>
        <v/>
      </c>
      <c r="P61" s="10"/>
    </row>
    <row r="62" spans="1:16">
      <c r="A62" s="7">
        <v>57</v>
      </c>
      <c r="B62" s="32" t="str">
        <f t="shared" si="0"/>
        <v/>
      </c>
      <c r="C62" s="42" t="str">
        <f t="shared" si="1"/>
        <v/>
      </c>
      <c r="D62" s="8" t="str">
        <f t="shared" si="2"/>
        <v/>
      </c>
      <c r="E62" s="8" t="str">
        <f t="shared" si="3"/>
        <v/>
      </c>
      <c r="F62" s="5" t="str">
        <f t="shared" si="4"/>
        <v/>
      </c>
      <c r="G62" s="9" t="str">
        <f t="shared" si="5"/>
        <v/>
      </c>
      <c r="H62" s="62" t="str">
        <f>IF(AND(B62="",D62="",F62="",G62=""),"",IF($L$3='Data Entry'!$BJ$5,VLOOKUP(F62,Mark,21,0),IF($L$3='Data Entry'!$BJ$6,VLOOKUP(F62,Mark,25,0),IF($L$3='Data Entry'!$BJ$7,VLOOKUP(F62,Mark,29,0),""))))</f>
        <v/>
      </c>
      <c r="I62" s="62" t="str">
        <f>IF(AND(B62="",D62="",F62="",G62=""),"",IF($L$3='Data Entry'!$BJ$5,VLOOKUP(F62,Mark,22,0),IF($L$3='Data Entry'!$BJ$6,VLOOKUP(F62,Mark,26,0),IF($L$3='Data Entry'!$BJ$7,VLOOKUP(F62,Mark,30,0),""))))</f>
        <v/>
      </c>
      <c r="J62" s="62" t="str">
        <f>IF(AND(B62="",D62="",F62="",G62=""),"",IF($L$3='Data Entry'!$BJ$5,VLOOKUP(F62,Mark,23,0),IF($L$3='Data Entry'!$BJ$6,VLOOKUP(F62,Mark,27,0),IF($L$3='Data Entry'!$BJ$7,VLOOKUP(F62,Mark,31,0),""))))</f>
        <v/>
      </c>
      <c r="K62" s="62" t="str">
        <f>IF(AND(B62="",D62="",F62="",G62=""),"",IF($L$3='Data Entry'!$BJ$5,VLOOKUP(F62,Mark,24,0),IF($L$3='Data Entry'!$BJ$6,VLOOKUP(F62,Mark,28,0),IF($L$3='Data Entry'!$BJ$7,VLOOKUP(F62,Mark,32,0),""))))</f>
        <v/>
      </c>
      <c r="L62" s="36" t="str">
        <f t="shared" si="7"/>
        <v/>
      </c>
      <c r="M62" s="63" t="str">
        <f t="shared" si="8"/>
        <v/>
      </c>
      <c r="N62" s="63" t="str">
        <f t="shared" si="10"/>
        <v/>
      </c>
      <c r="O62" s="71" t="str">
        <f t="shared" si="9"/>
        <v/>
      </c>
      <c r="P62" s="10"/>
    </row>
    <row r="63" spans="1:16">
      <c r="A63" s="7">
        <v>58</v>
      </c>
      <c r="B63" s="32" t="str">
        <f t="shared" si="0"/>
        <v/>
      </c>
      <c r="C63" s="42" t="str">
        <f t="shared" si="1"/>
        <v/>
      </c>
      <c r="D63" s="8" t="str">
        <f t="shared" si="2"/>
        <v/>
      </c>
      <c r="E63" s="8" t="str">
        <f t="shared" si="3"/>
        <v/>
      </c>
      <c r="F63" s="5" t="str">
        <f t="shared" si="4"/>
        <v/>
      </c>
      <c r="G63" s="9" t="str">
        <f t="shared" si="5"/>
        <v/>
      </c>
      <c r="H63" s="62" t="str">
        <f>IF(AND(B63="",D63="",F63="",G63=""),"",IF($L$3='Data Entry'!$BJ$5,VLOOKUP(F63,Mark,21,0),IF($L$3='Data Entry'!$BJ$6,VLOOKUP(F63,Mark,25,0),IF($L$3='Data Entry'!$BJ$7,VLOOKUP(F63,Mark,29,0),""))))</f>
        <v/>
      </c>
      <c r="I63" s="62" t="str">
        <f>IF(AND(B63="",D63="",F63="",G63=""),"",IF($L$3='Data Entry'!$BJ$5,VLOOKUP(F63,Mark,22,0),IF($L$3='Data Entry'!$BJ$6,VLOOKUP(F63,Mark,26,0),IF($L$3='Data Entry'!$BJ$7,VLOOKUP(F63,Mark,30,0),""))))</f>
        <v/>
      </c>
      <c r="J63" s="62" t="str">
        <f>IF(AND(B63="",D63="",F63="",G63=""),"",IF($L$3='Data Entry'!$BJ$5,VLOOKUP(F63,Mark,23,0),IF($L$3='Data Entry'!$BJ$6,VLOOKUP(F63,Mark,27,0),IF($L$3='Data Entry'!$BJ$7,VLOOKUP(F63,Mark,31,0),""))))</f>
        <v/>
      </c>
      <c r="K63" s="62" t="str">
        <f>IF(AND(B63="",D63="",F63="",G63=""),"",IF($L$3='Data Entry'!$BJ$5,VLOOKUP(F63,Mark,24,0),IF($L$3='Data Entry'!$BJ$6,VLOOKUP(F63,Mark,28,0),IF($L$3='Data Entry'!$BJ$7,VLOOKUP(F63,Mark,32,0),""))))</f>
        <v/>
      </c>
      <c r="L63" s="36" t="str">
        <f t="shared" si="7"/>
        <v/>
      </c>
      <c r="M63" s="63" t="str">
        <f t="shared" si="8"/>
        <v/>
      </c>
      <c r="N63" s="63" t="str">
        <f t="shared" si="10"/>
        <v/>
      </c>
      <c r="O63" s="71" t="str">
        <f t="shared" si="9"/>
        <v/>
      </c>
      <c r="P63" s="10"/>
    </row>
    <row r="64" spans="1:16">
      <c r="A64" s="7">
        <v>59</v>
      </c>
      <c r="B64" s="32" t="str">
        <f t="shared" si="0"/>
        <v/>
      </c>
      <c r="C64" s="42" t="str">
        <f t="shared" si="1"/>
        <v/>
      </c>
      <c r="D64" s="8" t="str">
        <f t="shared" si="2"/>
        <v/>
      </c>
      <c r="E64" s="8" t="str">
        <f t="shared" si="3"/>
        <v/>
      </c>
      <c r="F64" s="5" t="str">
        <f t="shared" si="4"/>
        <v/>
      </c>
      <c r="G64" s="9" t="str">
        <f t="shared" si="5"/>
        <v/>
      </c>
      <c r="H64" s="62" t="str">
        <f>IF(AND(B64="",D64="",F64="",G64=""),"",IF($L$3='Data Entry'!$BJ$5,VLOOKUP(F64,Mark,21,0),IF($L$3='Data Entry'!$BJ$6,VLOOKUP(F64,Mark,25,0),IF($L$3='Data Entry'!$BJ$7,VLOOKUP(F64,Mark,29,0),""))))</f>
        <v/>
      </c>
      <c r="I64" s="62" t="str">
        <f>IF(AND(B64="",D64="",F64="",G64=""),"",IF($L$3='Data Entry'!$BJ$5,VLOOKUP(F64,Mark,22,0),IF($L$3='Data Entry'!$BJ$6,VLOOKUP(F64,Mark,26,0),IF($L$3='Data Entry'!$BJ$7,VLOOKUP(F64,Mark,30,0),""))))</f>
        <v/>
      </c>
      <c r="J64" s="62" t="str">
        <f>IF(AND(B64="",D64="",F64="",G64=""),"",IF($L$3='Data Entry'!$BJ$5,VLOOKUP(F64,Mark,23,0),IF($L$3='Data Entry'!$BJ$6,VLOOKUP(F64,Mark,27,0),IF($L$3='Data Entry'!$BJ$7,VLOOKUP(F64,Mark,31,0),""))))</f>
        <v/>
      </c>
      <c r="K64" s="62" t="str">
        <f>IF(AND(B64="",D64="",F64="",G64=""),"",IF($L$3='Data Entry'!$BJ$5,VLOOKUP(F64,Mark,24,0),IF($L$3='Data Entry'!$BJ$6,VLOOKUP(F64,Mark,28,0),IF($L$3='Data Entry'!$BJ$7,VLOOKUP(F64,Mark,32,0),""))))</f>
        <v/>
      </c>
      <c r="L64" s="36" t="str">
        <f t="shared" si="7"/>
        <v/>
      </c>
      <c r="M64" s="63" t="str">
        <f t="shared" si="8"/>
        <v/>
      </c>
      <c r="N64" s="63" t="str">
        <f t="shared" si="10"/>
        <v/>
      </c>
      <c r="O64" s="71" t="str">
        <f t="shared" si="9"/>
        <v/>
      </c>
      <c r="P64" s="10"/>
    </row>
    <row r="65" spans="1:16">
      <c r="A65" s="7">
        <v>60</v>
      </c>
      <c r="B65" s="32" t="str">
        <f t="shared" si="0"/>
        <v/>
      </c>
      <c r="C65" s="42" t="str">
        <f t="shared" si="1"/>
        <v/>
      </c>
      <c r="D65" s="8" t="str">
        <f t="shared" si="2"/>
        <v/>
      </c>
      <c r="E65" s="8" t="str">
        <f t="shared" si="3"/>
        <v/>
      </c>
      <c r="F65" s="5" t="str">
        <f t="shared" si="4"/>
        <v/>
      </c>
      <c r="G65" s="9" t="str">
        <f t="shared" si="5"/>
        <v/>
      </c>
      <c r="H65" s="62" t="str">
        <f>IF(AND(B65="",D65="",F65="",G65=""),"",IF($L$3='Data Entry'!$BJ$5,VLOOKUP(F65,Mark,21,0),IF($L$3='Data Entry'!$BJ$6,VLOOKUP(F65,Mark,25,0),IF($L$3='Data Entry'!$BJ$7,VLOOKUP(F65,Mark,29,0),""))))</f>
        <v/>
      </c>
      <c r="I65" s="62" t="str">
        <f>IF(AND(B65="",D65="",F65="",G65=""),"",IF($L$3='Data Entry'!$BJ$5,VLOOKUP(F65,Mark,22,0),IF($L$3='Data Entry'!$BJ$6,VLOOKUP(F65,Mark,26,0),IF($L$3='Data Entry'!$BJ$7,VLOOKUP(F65,Mark,30,0),""))))</f>
        <v/>
      </c>
      <c r="J65" s="62" t="str">
        <f>IF(AND(B65="",D65="",F65="",G65=""),"",IF($L$3='Data Entry'!$BJ$5,VLOOKUP(F65,Mark,23,0),IF($L$3='Data Entry'!$BJ$6,VLOOKUP(F65,Mark,27,0),IF($L$3='Data Entry'!$BJ$7,VLOOKUP(F65,Mark,31,0),""))))</f>
        <v/>
      </c>
      <c r="K65" s="62" t="str">
        <f>IF(AND(B65="",D65="",F65="",G65=""),"",IF($L$3='Data Entry'!$BJ$5,VLOOKUP(F65,Mark,24,0),IF($L$3='Data Entry'!$BJ$6,VLOOKUP(F65,Mark,28,0),IF($L$3='Data Entry'!$BJ$7,VLOOKUP(F65,Mark,32,0),""))))</f>
        <v/>
      </c>
      <c r="L65" s="36" t="str">
        <f t="shared" si="7"/>
        <v/>
      </c>
      <c r="M65" s="63" t="str">
        <f t="shared" si="8"/>
        <v/>
      </c>
      <c r="N65" s="63" t="str">
        <f t="shared" si="10"/>
        <v/>
      </c>
      <c r="O65" s="71" t="str">
        <f t="shared" si="9"/>
        <v/>
      </c>
      <c r="P65" s="10"/>
    </row>
    <row r="66" spans="1:16">
      <c r="A66" s="7">
        <v>61</v>
      </c>
      <c r="B66" s="32" t="str">
        <f t="shared" si="0"/>
        <v/>
      </c>
      <c r="C66" s="42" t="str">
        <f t="shared" si="1"/>
        <v/>
      </c>
      <c r="D66" s="8" t="str">
        <f t="shared" si="2"/>
        <v/>
      </c>
      <c r="E66" s="8" t="str">
        <f t="shared" si="3"/>
        <v/>
      </c>
      <c r="F66" s="5" t="str">
        <f t="shared" si="4"/>
        <v/>
      </c>
      <c r="G66" s="9" t="str">
        <f t="shared" si="5"/>
        <v/>
      </c>
      <c r="H66" s="62" t="str">
        <f>IF(AND(B66="",D66="",F66="",G66=""),"",IF($L$3='Data Entry'!$BJ$5,VLOOKUP(F66,Mark,21,0),IF($L$3='Data Entry'!$BJ$6,VLOOKUP(F66,Mark,25,0),IF($L$3='Data Entry'!$BJ$7,VLOOKUP(F66,Mark,29,0),""))))</f>
        <v/>
      </c>
      <c r="I66" s="62" t="str">
        <f>IF(AND(B66="",D66="",F66="",G66=""),"",IF($L$3='Data Entry'!$BJ$5,VLOOKUP(F66,Mark,22,0),IF($L$3='Data Entry'!$BJ$6,VLOOKUP(F66,Mark,26,0),IF($L$3='Data Entry'!$BJ$7,VLOOKUP(F66,Mark,30,0),""))))</f>
        <v/>
      </c>
      <c r="J66" s="62" t="str">
        <f>IF(AND(B66="",D66="",F66="",G66=""),"",IF($L$3='Data Entry'!$BJ$5,VLOOKUP(F66,Mark,23,0),IF($L$3='Data Entry'!$BJ$6,VLOOKUP(F66,Mark,27,0),IF($L$3='Data Entry'!$BJ$7,VLOOKUP(F66,Mark,31,0),""))))</f>
        <v/>
      </c>
      <c r="K66" s="62" t="str">
        <f>IF(AND(B66="",D66="",F66="",G66=""),"",IF($L$3='Data Entry'!$BJ$5,VLOOKUP(F66,Mark,24,0),IF($L$3='Data Entry'!$BJ$6,VLOOKUP(F66,Mark,28,0),IF($L$3='Data Entry'!$BJ$7,VLOOKUP(F66,Mark,32,0),""))))</f>
        <v/>
      </c>
      <c r="L66" s="36" t="str">
        <f t="shared" si="7"/>
        <v/>
      </c>
      <c r="M66" s="63" t="str">
        <f t="shared" si="8"/>
        <v/>
      </c>
      <c r="N66" s="63" t="str">
        <f t="shared" si="10"/>
        <v/>
      </c>
      <c r="O66" s="71" t="str">
        <f t="shared" si="9"/>
        <v/>
      </c>
      <c r="P66" s="10"/>
    </row>
    <row r="67" spans="1:16">
      <c r="A67" s="7">
        <v>62</v>
      </c>
      <c r="B67" s="32" t="str">
        <f t="shared" si="0"/>
        <v/>
      </c>
      <c r="C67" s="42" t="str">
        <f t="shared" si="1"/>
        <v/>
      </c>
      <c r="D67" s="8" t="str">
        <f t="shared" si="2"/>
        <v/>
      </c>
      <c r="E67" s="8" t="str">
        <f t="shared" si="3"/>
        <v/>
      </c>
      <c r="F67" s="5" t="str">
        <f t="shared" si="4"/>
        <v/>
      </c>
      <c r="G67" s="9" t="str">
        <f t="shared" si="5"/>
        <v/>
      </c>
      <c r="H67" s="62" t="str">
        <f>IF(AND(B67="",D67="",F67="",G67=""),"",IF($L$3='Data Entry'!$BJ$5,VLOOKUP(F67,Mark,21,0),IF($L$3='Data Entry'!$BJ$6,VLOOKUP(F67,Mark,25,0),IF($L$3='Data Entry'!$BJ$7,VLOOKUP(F67,Mark,29,0),""))))</f>
        <v/>
      </c>
      <c r="I67" s="62" t="str">
        <f>IF(AND(B67="",D67="",F67="",G67=""),"",IF($L$3='Data Entry'!$BJ$5,VLOOKUP(F67,Mark,22,0),IF($L$3='Data Entry'!$BJ$6,VLOOKUP(F67,Mark,26,0),IF($L$3='Data Entry'!$BJ$7,VLOOKUP(F67,Mark,30,0),""))))</f>
        <v/>
      </c>
      <c r="J67" s="62" t="str">
        <f>IF(AND(B67="",D67="",F67="",G67=""),"",IF($L$3='Data Entry'!$BJ$5,VLOOKUP(F67,Mark,23,0),IF($L$3='Data Entry'!$BJ$6,VLOOKUP(F67,Mark,27,0),IF($L$3='Data Entry'!$BJ$7,VLOOKUP(F67,Mark,31,0),""))))</f>
        <v/>
      </c>
      <c r="K67" s="62" t="str">
        <f>IF(AND(B67="",D67="",F67="",G67=""),"",IF($L$3='Data Entry'!$BJ$5,VLOOKUP(F67,Mark,24,0),IF($L$3='Data Entry'!$BJ$6,VLOOKUP(F67,Mark,28,0),IF($L$3='Data Entry'!$BJ$7,VLOOKUP(F67,Mark,32,0),""))))</f>
        <v/>
      </c>
      <c r="L67" s="36" t="str">
        <f t="shared" si="7"/>
        <v/>
      </c>
      <c r="M67" s="63" t="str">
        <f t="shared" si="8"/>
        <v/>
      </c>
      <c r="N67" s="63" t="str">
        <f t="shared" si="10"/>
        <v/>
      </c>
      <c r="O67" s="71" t="str">
        <f t="shared" si="9"/>
        <v/>
      </c>
      <c r="P67" s="10"/>
    </row>
    <row r="68" spans="1:16">
      <c r="A68" s="7">
        <v>63</v>
      </c>
      <c r="B68" s="32" t="str">
        <f t="shared" si="0"/>
        <v/>
      </c>
      <c r="C68" s="42" t="str">
        <f t="shared" si="1"/>
        <v/>
      </c>
      <c r="D68" s="8" t="str">
        <f t="shared" si="2"/>
        <v/>
      </c>
      <c r="E68" s="8" t="str">
        <f t="shared" si="3"/>
        <v/>
      </c>
      <c r="F68" s="5" t="str">
        <f t="shared" si="4"/>
        <v/>
      </c>
      <c r="G68" s="9" t="str">
        <f t="shared" si="5"/>
        <v/>
      </c>
      <c r="H68" s="62" t="str">
        <f>IF(AND(B68="",D68="",F68="",G68=""),"",IF($L$3='Data Entry'!$BJ$5,VLOOKUP(F68,Mark,21,0),IF($L$3='Data Entry'!$BJ$6,VLOOKUP(F68,Mark,25,0),IF($L$3='Data Entry'!$BJ$7,VLOOKUP(F68,Mark,29,0),""))))</f>
        <v/>
      </c>
      <c r="I68" s="62" t="str">
        <f>IF(AND(B68="",D68="",F68="",G68=""),"",IF($L$3='Data Entry'!$BJ$5,VLOOKUP(F68,Mark,22,0),IF($L$3='Data Entry'!$BJ$6,VLOOKUP(F68,Mark,26,0),IF($L$3='Data Entry'!$BJ$7,VLOOKUP(F68,Mark,30,0),""))))</f>
        <v/>
      </c>
      <c r="J68" s="62" t="str">
        <f>IF(AND(B68="",D68="",F68="",G68=""),"",IF($L$3='Data Entry'!$BJ$5,VLOOKUP(F68,Mark,23,0),IF($L$3='Data Entry'!$BJ$6,VLOOKUP(F68,Mark,27,0),IF($L$3='Data Entry'!$BJ$7,VLOOKUP(F68,Mark,31,0),""))))</f>
        <v/>
      </c>
      <c r="K68" s="62" t="str">
        <f>IF(AND(B68="",D68="",F68="",G68=""),"",IF($L$3='Data Entry'!$BJ$5,VLOOKUP(F68,Mark,24,0),IF($L$3='Data Entry'!$BJ$6,VLOOKUP(F68,Mark,28,0),IF($L$3='Data Entry'!$BJ$7,VLOOKUP(F68,Mark,32,0),""))))</f>
        <v/>
      </c>
      <c r="L68" s="36" t="str">
        <f t="shared" si="7"/>
        <v/>
      </c>
      <c r="M68" s="63" t="str">
        <f t="shared" si="8"/>
        <v/>
      </c>
      <c r="N68" s="63" t="str">
        <f t="shared" si="10"/>
        <v/>
      </c>
      <c r="O68" s="71" t="str">
        <f t="shared" si="9"/>
        <v/>
      </c>
      <c r="P68" s="10"/>
    </row>
    <row r="69" spans="1:16">
      <c r="A69" s="7">
        <v>64</v>
      </c>
      <c r="B69" s="32" t="str">
        <f t="shared" si="0"/>
        <v/>
      </c>
      <c r="C69" s="42" t="str">
        <f t="shared" si="1"/>
        <v/>
      </c>
      <c r="D69" s="8" t="str">
        <f t="shared" si="2"/>
        <v/>
      </c>
      <c r="E69" s="8" t="str">
        <f t="shared" si="3"/>
        <v/>
      </c>
      <c r="F69" s="5" t="str">
        <f t="shared" si="4"/>
        <v/>
      </c>
      <c r="G69" s="9" t="str">
        <f t="shared" si="5"/>
        <v/>
      </c>
      <c r="H69" s="62" t="str">
        <f>IF(AND(B69="",D69="",F69="",G69=""),"",IF($L$3='Data Entry'!$BJ$5,VLOOKUP(F69,Mark,21,0),IF($L$3='Data Entry'!$BJ$6,VLOOKUP(F69,Mark,25,0),IF($L$3='Data Entry'!$BJ$7,VLOOKUP(F69,Mark,29,0),""))))</f>
        <v/>
      </c>
      <c r="I69" s="62" t="str">
        <f>IF(AND(B69="",D69="",F69="",G69=""),"",IF($L$3='Data Entry'!$BJ$5,VLOOKUP(F69,Mark,22,0),IF($L$3='Data Entry'!$BJ$6,VLOOKUP(F69,Mark,26,0),IF($L$3='Data Entry'!$BJ$7,VLOOKUP(F69,Mark,30,0),""))))</f>
        <v/>
      </c>
      <c r="J69" s="62" t="str">
        <f>IF(AND(B69="",D69="",F69="",G69=""),"",IF($L$3='Data Entry'!$BJ$5,VLOOKUP(F69,Mark,23,0),IF($L$3='Data Entry'!$BJ$6,VLOOKUP(F69,Mark,27,0),IF($L$3='Data Entry'!$BJ$7,VLOOKUP(F69,Mark,31,0),""))))</f>
        <v/>
      </c>
      <c r="K69" s="62" t="str">
        <f>IF(AND(B69="",D69="",F69="",G69=""),"",IF($L$3='Data Entry'!$BJ$5,VLOOKUP(F69,Mark,24,0),IF($L$3='Data Entry'!$BJ$6,VLOOKUP(F69,Mark,28,0),IF($L$3='Data Entry'!$BJ$7,VLOOKUP(F69,Mark,32,0),""))))</f>
        <v/>
      </c>
      <c r="L69" s="36" t="str">
        <f t="shared" si="7"/>
        <v/>
      </c>
      <c r="M69" s="63" t="str">
        <f t="shared" si="8"/>
        <v/>
      </c>
      <c r="N69" s="63" t="str">
        <f t="shared" si="10"/>
        <v/>
      </c>
      <c r="O69" s="71" t="str">
        <f t="shared" si="9"/>
        <v/>
      </c>
      <c r="P69" s="10"/>
    </row>
    <row r="70" spans="1:16">
      <c r="A70" s="7">
        <v>65</v>
      </c>
      <c r="B70" s="32" t="str">
        <f t="shared" ref="B70:B133" si="11">IFERROR(IF($C$3="","",VLOOKUP(A70,NAME,4,0)),"")</f>
        <v/>
      </c>
      <c r="C70" s="42" t="str">
        <f t="shared" ref="C70:C133" si="12">IFERROR(IF($C$3="","",VLOOKUP(A70,NAME,11,0)),"")</f>
        <v/>
      </c>
      <c r="D70" s="8" t="str">
        <f t="shared" ref="D70:D133" si="13">IFERROR(IF($C$3="","",VLOOKUP(A70,NAME,6,0)),"")</f>
        <v/>
      </c>
      <c r="E70" s="8" t="str">
        <f t="shared" ref="E70:E133" si="14">IFERROR(IF($C$3="","",VLOOKUP(A70,NAME,8,0)),"")</f>
        <v/>
      </c>
      <c r="F70" s="5" t="str">
        <f t="shared" ref="F70:F133" si="15">IFERROR(IF($C$3="","",VLOOKUP(A70,NAME,12,0)),"")</f>
        <v/>
      </c>
      <c r="G70" s="9" t="str">
        <f t="shared" ref="G70:G133" si="16">IFERROR(IF($C$3="","",VLOOKUP(A70,NAME,13,0)),"")</f>
        <v/>
      </c>
      <c r="H70" s="62" t="str">
        <f>IF(AND(B70="",D70="",F70="",G70=""),"",IF($L$3='Data Entry'!$BJ$5,VLOOKUP(F70,Mark,21,0),IF($L$3='Data Entry'!$BJ$6,VLOOKUP(F70,Mark,25,0),IF($L$3='Data Entry'!$BJ$7,VLOOKUP(F70,Mark,29,0),""))))</f>
        <v/>
      </c>
      <c r="I70" s="62" t="str">
        <f>IF(AND(B70="",D70="",F70="",G70=""),"",IF($L$3='Data Entry'!$BJ$5,VLOOKUP(F70,Mark,22,0),IF($L$3='Data Entry'!$BJ$6,VLOOKUP(F70,Mark,26,0),IF($L$3='Data Entry'!$BJ$7,VLOOKUP(F70,Mark,30,0),""))))</f>
        <v/>
      </c>
      <c r="J70" s="62" t="str">
        <f>IF(AND(B70="",D70="",F70="",G70=""),"",IF($L$3='Data Entry'!$BJ$5,VLOOKUP(F70,Mark,23,0),IF($L$3='Data Entry'!$BJ$6,VLOOKUP(F70,Mark,27,0),IF($L$3='Data Entry'!$BJ$7,VLOOKUP(F70,Mark,31,0),""))))</f>
        <v/>
      </c>
      <c r="K70" s="62" t="str">
        <f>IF(AND(B70="",D70="",F70="",G70=""),"",IF($L$3='Data Entry'!$BJ$5,VLOOKUP(F70,Mark,24,0),IF($L$3='Data Entry'!$BJ$6,VLOOKUP(F70,Mark,28,0),IF($L$3='Data Entry'!$BJ$7,VLOOKUP(F70,Mark,32,0),""))))</f>
        <v/>
      </c>
      <c r="L70" s="36" t="str">
        <f t="shared" si="7"/>
        <v/>
      </c>
      <c r="M70" s="63" t="str">
        <f t="shared" si="8"/>
        <v/>
      </c>
      <c r="N70" s="63" t="str">
        <f t="shared" ref="N70:N101" si="17">IFERROR(IF(AND($L$3=""),"",IF(AND(L70=""),"",IF(AND(F70=""),"",IF(AND(VLOOKUP(F70,Mark,5,0)=""),"",IF(AND(VLOOKUP(F70,Mark,5,0)&gt;85),5,IF(AND(VLOOKUP(F70,Mark,5,0)&gt;75),4,IF(AND(VLOOKUP(F70,Mark,5,0)&gt;=65),3,0))))))),"")</f>
        <v/>
      </c>
      <c r="O70" s="71" t="str">
        <f t="shared" si="9"/>
        <v/>
      </c>
      <c r="P70" s="10"/>
    </row>
    <row r="71" spans="1:16">
      <c r="A71" s="7">
        <v>66</v>
      </c>
      <c r="B71" s="32" t="str">
        <f t="shared" si="11"/>
        <v/>
      </c>
      <c r="C71" s="42" t="str">
        <f t="shared" si="12"/>
        <v/>
      </c>
      <c r="D71" s="8" t="str">
        <f t="shared" si="13"/>
        <v/>
      </c>
      <c r="E71" s="8" t="str">
        <f t="shared" si="14"/>
        <v/>
      </c>
      <c r="F71" s="5" t="str">
        <f t="shared" si="15"/>
        <v/>
      </c>
      <c r="G71" s="9" t="str">
        <f t="shared" si="16"/>
        <v/>
      </c>
      <c r="H71" s="62" t="str">
        <f>IF(AND(B71="",D71="",F71="",G71=""),"",IF($L$3='Data Entry'!$BJ$5,VLOOKUP(F71,Mark,21,0),IF($L$3='Data Entry'!$BJ$6,VLOOKUP(F71,Mark,25,0),IF($L$3='Data Entry'!$BJ$7,VLOOKUP(F71,Mark,29,0),""))))</f>
        <v/>
      </c>
      <c r="I71" s="62" t="str">
        <f>IF(AND(B71="",D71="",F71="",G71=""),"",IF($L$3='Data Entry'!$BJ$5,VLOOKUP(F71,Mark,22,0),IF($L$3='Data Entry'!$BJ$6,VLOOKUP(F71,Mark,26,0),IF($L$3='Data Entry'!$BJ$7,VLOOKUP(F71,Mark,30,0),""))))</f>
        <v/>
      </c>
      <c r="J71" s="62" t="str">
        <f>IF(AND(B71="",D71="",F71="",G71=""),"",IF($L$3='Data Entry'!$BJ$5,VLOOKUP(F71,Mark,23,0),IF($L$3='Data Entry'!$BJ$6,VLOOKUP(F71,Mark,27,0),IF($L$3='Data Entry'!$BJ$7,VLOOKUP(F71,Mark,31,0),""))))</f>
        <v/>
      </c>
      <c r="K71" s="62" t="str">
        <f>IF(AND(B71="",D71="",F71="",G71=""),"",IF($L$3='Data Entry'!$BJ$5,VLOOKUP(F71,Mark,24,0),IF($L$3='Data Entry'!$BJ$6,VLOOKUP(F71,Mark,28,0),IF($L$3='Data Entry'!$BJ$7,VLOOKUP(F71,Mark,32,0),""))))</f>
        <v/>
      </c>
      <c r="L71" s="36" t="str">
        <f t="shared" ref="L71:L134" si="18">IF(AND(H71="",I71="",J71="",K71=""),"",IF($L$3="","",SUM(H71,I71,J71,K71)))</f>
        <v/>
      </c>
      <c r="M71" s="63" t="str">
        <f t="shared" ref="M71:M134" si="19">IFERROR(IF(OR(L71="",$L$3="",D71=""),"",ROUNDUP(L71*$M$5%,0)),"")</f>
        <v/>
      </c>
      <c r="N71" s="63" t="str">
        <f t="shared" si="17"/>
        <v/>
      </c>
      <c r="O71" s="71" t="str">
        <f t="shared" ref="O71:O134" si="20">IFERROR(IF(F71="","",IF(L71="","",IF(M71="","",SUM(M71:N71)))),"")</f>
        <v/>
      </c>
      <c r="P71" s="10"/>
    </row>
    <row r="72" spans="1:16">
      <c r="A72" s="7">
        <v>67</v>
      </c>
      <c r="B72" s="32" t="str">
        <f t="shared" si="11"/>
        <v/>
      </c>
      <c r="C72" s="42" t="str">
        <f t="shared" si="12"/>
        <v/>
      </c>
      <c r="D72" s="8" t="str">
        <f t="shared" si="13"/>
        <v/>
      </c>
      <c r="E72" s="8" t="str">
        <f t="shared" si="14"/>
        <v/>
      </c>
      <c r="F72" s="5" t="str">
        <f t="shared" si="15"/>
        <v/>
      </c>
      <c r="G72" s="9" t="str">
        <f t="shared" si="16"/>
        <v/>
      </c>
      <c r="H72" s="62" t="str">
        <f>IF(AND(B72="",D72="",F72="",G72=""),"",IF($L$3='Data Entry'!$BJ$5,VLOOKUP(F72,Mark,21,0),IF($L$3='Data Entry'!$BJ$6,VLOOKUP(F72,Mark,25,0),IF($L$3='Data Entry'!$BJ$7,VLOOKUP(F72,Mark,29,0),""))))</f>
        <v/>
      </c>
      <c r="I72" s="62" t="str">
        <f>IF(AND(B72="",D72="",F72="",G72=""),"",IF($L$3='Data Entry'!$BJ$5,VLOOKUP(F72,Mark,22,0),IF($L$3='Data Entry'!$BJ$6,VLOOKUP(F72,Mark,26,0),IF($L$3='Data Entry'!$BJ$7,VLOOKUP(F72,Mark,30,0),""))))</f>
        <v/>
      </c>
      <c r="J72" s="62" t="str">
        <f>IF(AND(B72="",D72="",F72="",G72=""),"",IF($L$3='Data Entry'!$BJ$5,VLOOKUP(F72,Mark,23,0),IF($L$3='Data Entry'!$BJ$6,VLOOKUP(F72,Mark,27,0),IF($L$3='Data Entry'!$BJ$7,VLOOKUP(F72,Mark,31,0),""))))</f>
        <v/>
      </c>
      <c r="K72" s="62" t="str">
        <f>IF(AND(B72="",D72="",F72="",G72=""),"",IF($L$3='Data Entry'!$BJ$5,VLOOKUP(F72,Mark,24,0),IF($L$3='Data Entry'!$BJ$6,VLOOKUP(F72,Mark,28,0),IF($L$3='Data Entry'!$BJ$7,VLOOKUP(F72,Mark,32,0),""))))</f>
        <v/>
      </c>
      <c r="L72" s="36" t="str">
        <f t="shared" si="18"/>
        <v/>
      </c>
      <c r="M72" s="63" t="str">
        <f t="shared" si="19"/>
        <v/>
      </c>
      <c r="N72" s="63" t="str">
        <f t="shared" si="17"/>
        <v/>
      </c>
      <c r="O72" s="71" t="str">
        <f t="shared" si="20"/>
        <v/>
      </c>
      <c r="P72" s="10"/>
    </row>
    <row r="73" spans="1:16">
      <c r="A73" s="7">
        <v>68</v>
      </c>
      <c r="B73" s="32" t="str">
        <f t="shared" si="11"/>
        <v/>
      </c>
      <c r="C73" s="42" t="str">
        <f t="shared" si="12"/>
        <v/>
      </c>
      <c r="D73" s="8" t="str">
        <f t="shared" si="13"/>
        <v/>
      </c>
      <c r="E73" s="8" t="str">
        <f t="shared" si="14"/>
        <v/>
      </c>
      <c r="F73" s="5" t="str">
        <f t="shared" si="15"/>
        <v/>
      </c>
      <c r="G73" s="9" t="str">
        <f t="shared" si="16"/>
        <v/>
      </c>
      <c r="H73" s="62" t="str">
        <f>IF(AND(B73="",D73="",F73="",G73=""),"",IF($L$3='Data Entry'!$BJ$5,VLOOKUP(F73,Mark,21,0),IF($L$3='Data Entry'!$BJ$6,VLOOKUP(F73,Mark,25,0),IF($L$3='Data Entry'!$BJ$7,VLOOKUP(F73,Mark,29,0),""))))</f>
        <v/>
      </c>
      <c r="I73" s="62" t="str">
        <f>IF(AND(B73="",D73="",F73="",G73=""),"",IF($L$3='Data Entry'!$BJ$5,VLOOKUP(F73,Mark,22,0),IF($L$3='Data Entry'!$BJ$6,VLOOKUP(F73,Mark,26,0),IF($L$3='Data Entry'!$BJ$7,VLOOKUP(F73,Mark,30,0),""))))</f>
        <v/>
      </c>
      <c r="J73" s="62" t="str">
        <f>IF(AND(B73="",D73="",F73="",G73=""),"",IF($L$3='Data Entry'!$BJ$5,VLOOKUP(F73,Mark,23,0),IF($L$3='Data Entry'!$BJ$6,VLOOKUP(F73,Mark,27,0),IF($L$3='Data Entry'!$BJ$7,VLOOKUP(F73,Mark,31,0),""))))</f>
        <v/>
      </c>
      <c r="K73" s="62" t="str">
        <f>IF(AND(B73="",D73="",F73="",G73=""),"",IF($L$3='Data Entry'!$BJ$5,VLOOKUP(F73,Mark,24,0),IF($L$3='Data Entry'!$BJ$6,VLOOKUP(F73,Mark,28,0),IF($L$3='Data Entry'!$BJ$7,VLOOKUP(F73,Mark,32,0),""))))</f>
        <v/>
      </c>
      <c r="L73" s="36" t="str">
        <f t="shared" si="18"/>
        <v/>
      </c>
      <c r="M73" s="63" t="str">
        <f t="shared" si="19"/>
        <v/>
      </c>
      <c r="N73" s="63" t="str">
        <f t="shared" si="17"/>
        <v/>
      </c>
      <c r="O73" s="71" t="str">
        <f t="shared" si="20"/>
        <v/>
      </c>
      <c r="P73" s="10"/>
    </row>
    <row r="74" spans="1:16">
      <c r="A74" s="7">
        <v>69</v>
      </c>
      <c r="B74" s="32" t="str">
        <f t="shared" si="11"/>
        <v/>
      </c>
      <c r="C74" s="42" t="str">
        <f t="shared" si="12"/>
        <v/>
      </c>
      <c r="D74" s="8" t="str">
        <f t="shared" si="13"/>
        <v/>
      </c>
      <c r="E74" s="8" t="str">
        <f t="shared" si="14"/>
        <v/>
      </c>
      <c r="F74" s="5" t="str">
        <f t="shared" si="15"/>
        <v/>
      </c>
      <c r="G74" s="9" t="str">
        <f t="shared" si="16"/>
        <v/>
      </c>
      <c r="H74" s="62" t="str">
        <f>IF(AND(B74="",D74="",F74="",G74=""),"",IF($L$3='Data Entry'!$BJ$5,VLOOKUP(F74,Mark,21,0),IF($L$3='Data Entry'!$BJ$6,VLOOKUP(F74,Mark,25,0),IF($L$3='Data Entry'!$BJ$7,VLOOKUP(F74,Mark,29,0),""))))</f>
        <v/>
      </c>
      <c r="I74" s="62" t="str">
        <f>IF(AND(B74="",D74="",F74="",G74=""),"",IF($L$3='Data Entry'!$BJ$5,VLOOKUP(F74,Mark,22,0),IF($L$3='Data Entry'!$BJ$6,VLOOKUP(F74,Mark,26,0),IF($L$3='Data Entry'!$BJ$7,VLOOKUP(F74,Mark,30,0),""))))</f>
        <v/>
      </c>
      <c r="J74" s="62" t="str">
        <f>IF(AND(B74="",D74="",F74="",G74=""),"",IF($L$3='Data Entry'!$BJ$5,VLOOKUP(F74,Mark,23,0),IF($L$3='Data Entry'!$BJ$6,VLOOKUP(F74,Mark,27,0),IF($L$3='Data Entry'!$BJ$7,VLOOKUP(F74,Mark,31,0),""))))</f>
        <v/>
      </c>
      <c r="K74" s="62" t="str">
        <f>IF(AND(B74="",D74="",F74="",G74=""),"",IF($L$3='Data Entry'!$BJ$5,VLOOKUP(F74,Mark,24,0),IF($L$3='Data Entry'!$BJ$6,VLOOKUP(F74,Mark,28,0),IF($L$3='Data Entry'!$BJ$7,VLOOKUP(F74,Mark,32,0),""))))</f>
        <v/>
      </c>
      <c r="L74" s="36" t="str">
        <f t="shared" si="18"/>
        <v/>
      </c>
      <c r="M74" s="63" t="str">
        <f t="shared" si="19"/>
        <v/>
      </c>
      <c r="N74" s="63" t="str">
        <f t="shared" si="17"/>
        <v/>
      </c>
      <c r="O74" s="71" t="str">
        <f t="shared" si="20"/>
        <v/>
      </c>
      <c r="P74" s="10"/>
    </row>
    <row r="75" spans="1:16">
      <c r="A75" s="7">
        <v>70</v>
      </c>
      <c r="B75" s="32" t="str">
        <f t="shared" si="11"/>
        <v/>
      </c>
      <c r="C75" s="42" t="str">
        <f t="shared" si="12"/>
        <v/>
      </c>
      <c r="D75" s="8" t="str">
        <f t="shared" si="13"/>
        <v/>
      </c>
      <c r="E75" s="8" t="str">
        <f t="shared" si="14"/>
        <v/>
      </c>
      <c r="F75" s="5" t="str">
        <f t="shared" si="15"/>
        <v/>
      </c>
      <c r="G75" s="9" t="str">
        <f t="shared" si="16"/>
        <v/>
      </c>
      <c r="H75" s="62" t="str">
        <f>IF(AND(B75="",D75="",F75="",G75=""),"",IF($L$3='Data Entry'!$BJ$5,VLOOKUP(F75,Mark,21,0),IF($L$3='Data Entry'!$BJ$6,VLOOKUP(F75,Mark,25,0),IF($L$3='Data Entry'!$BJ$7,VLOOKUP(F75,Mark,29,0),""))))</f>
        <v/>
      </c>
      <c r="I75" s="62" t="str">
        <f>IF(AND(B75="",D75="",F75="",G75=""),"",IF($L$3='Data Entry'!$BJ$5,VLOOKUP(F75,Mark,22,0),IF($L$3='Data Entry'!$BJ$6,VLOOKUP(F75,Mark,26,0),IF($L$3='Data Entry'!$BJ$7,VLOOKUP(F75,Mark,30,0),""))))</f>
        <v/>
      </c>
      <c r="J75" s="62" t="str">
        <f>IF(AND(B75="",D75="",F75="",G75=""),"",IF($L$3='Data Entry'!$BJ$5,VLOOKUP(F75,Mark,23,0),IF($L$3='Data Entry'!$BJ$6,VLOOKUP(F75,Mark,27,0),IF($L$3='Data Entry'!$BJ$7,VLOOKUP(F75,Mark,31,0),""))))</f>
        <v/>
      </c>
      <c r="K75" s="62" t="str">
        <f>IF(AND(B75="",D75="",F75="",G75=""),"",IF($L$3='Data Entry'!$BJ$5,VLOOKUP(F75,Mark,24,0),IF($L$3='Data Entry'!$BJ$6,VLOOKUP(F75,Mark,28,0),IF($L$3='Data Entry'!$BJ$7,VLOOKUP(F75,Mark,32,0),""))))</f>
        <v/>
      </c>
      <c r="L75" s="36" t="str">
        <f t="shared" si="18"/>
        <v/>
      </c>
      <c r="M75" s="63" t="str">
        <f t="shared" si="19"/>
        <v/>
      </c>
      <c r="N75" s="63" t="str">
        <f t="shared" si="17"/>
        <v/>
      </c>
      <c r="O75" s="71" t="str">
        <f t="shared" si="20"/>
        <v/>
      </c>
      <c r="P75" s="10"/>
    </row>
    <row r="76" spans="1:16">
      <c r="A76" s="7">
        <v>71</v>
      </c>
      <c r="B76" s="32" t="str">
        <f t="shared" si="11"/>
        <v/>
      </c>
      <c r="C76" s="42" t="str">
        <f t="shared" si="12"/>
        <v/>
      </c>
      <c r="D76" s="8" t="str">
        <f t="shared" si="13"/>
        <v/>
      </c>
      <c r="E76" s="8" t="str">
        <f t="shared" si="14"/>
        <v/>
      </c>
      <c r="F76" s="5" t="str">
        <f t="shared" si="15"/>
        <v/>
      </c>
      <c r="G76" s="9" t="str">
        <f t="shared" si="16"/>
        <v/>
      </c>
      <c r="H76" s="62" t="str">
        <f>IF(AND(B76="",D76="",F76="",G76=""),"",IF($L$3='Data Entry'!$BJ$5,VLOOKUP(F76,Mark,21,0),IF($L$3='Data Entry'!$BJ$6,VLOOKUP(F76,Mark,25,0),IF($L$3='Data Entry'!$BJ$7,VLOOKUP(F76,Mark,29,0),""))))</f>
        <v/>
      </c>
      <c r="I76" s="62" t="str">
        <f>IF(AND(B76="",D76="",F76="",G76=""),"",IF($L$3='Data Entry'!$BJ$5,VLOOKUP(F76,Mark,22,0),IF($L$3='Data Entry'!$BJ$6,VLOOKUP(F76,Mark,26,0),IF($L$3='Data Entry'!$BJ$7,VLOOKUP(F76,Mark,30,0),""))))</f>
        <v/>
      </c>
      <c r="J76" s="62" t="str">
        <f>IF(AND(B76="",D76="",F76="",G76=""),"",IF($L$3='Data Entry'!$BJ$5,VLOOKUP(F76,Mark,23,0),IF($L$3='Data Entry'!$BJ$6,VLOOKUP(F76,Mark,27,0),IF($L$3='Data Entry'!$BJ$7,VLOOKUP(F76,Mark,31,0),""))))</f>
        <v/>
      </c>
      <c r="K76" s="62" t="str">
        <f>IF(AND(B76="",D76="",F76="",G76=""),"",IF($L$3='Data Entry'!$BJ$5,VLOOKUP(F76,Mark,24,0),IF($L$3='Data Entry'!$BJ$6,VLOOKUP(F76,Mark,28,0),IF($L$3='Data Entry'!$BJ$7,VLOOKUP(F76,Mark,32,0),""))))</f>
        <v/>
      </c>
      <c r="L76" s="36" t="str">
        <f t="shared" si="18"/>
        <v/>
      </c>
      <c r="M76" s="63" t="str">
        <f t="shared" si="19"/>
        <v/>
      </c>
      <c r="N76" s="63" t="str">
        <f t="shared" si="17"/>
        <v/>
      </c>
      <c r="O76" s="71" t="str">
        <f t="shared" si="20"/>
        <v/>
      </c>
      <c r="P76" s="10"/>
    </row>
    <row r="77" spans="1:16">
      <c r="A77" s="7">
        <v>72</v>
      </c>
      <c r="B77" s="32" t="str">
        <f t="shared" si="11"/>
        <v/>
      </c>
      <c r="C77" s="42" t="str">
        <f t="shared" si="12"/>
        <v/>
      </c>
      <c r="D77" s="8" t="str">
        <f t="shared" si="13"/>
        <v/>
      </c>
      <c r="E77" s="8" t="str">
        <f t="shared" si="14"/>
        <v/>
      </c>
      <c r="F77" s="5" t="str">
        <f t="shared" si="15"/>
        <v/>
      </c>
      <c r="G77" s="9" t="str">
        <f t="shared" si="16"/>
        <v/>
      </c>
      <c r="H77" s="62" t="str">
        <f>IF(AND(B77="",D77="",F77="",G77=""),"",IF($L$3='Data Entry'!$BJ$5,VLOOKUP(F77,Mark,21,0),IF($L$3='Data Entry'!$BJ$6,VLOOKUP(F77,Mark,25,0),IF($L$3='Data Entry'!$BJ$7,VLOOKUP(F77,Mark,29,0),""))))</f>
        <v/>
      </c>
      <c r="I77" s="62" t="str">
        <f>IF(AND(B77="",D77="",F77="",G77=""),"",IF($L$3='Data Entry'!$BJ$5,VLOOKUP(F77,Mark,22,0),IF($L$3='Data Entry'!$BJ$6,VLOOKUP(F77,Mark,26,0),IF($L$3='Data Entry'!$BJ$7,VLOOKUP(F77,Mark,30,0),""))))</f>
        <v/>
      </c>
      <c r="J77" s="62" t="str">
        <f>IF(AND(B77="",D77="",F77="",G77=""),"",IF($L$3='Data Entry'!$BJ$5,VLOOKUP(F77,Mark,23,0),IF($L$3='Data Entry'!$BJ$6,VLOOKUP(F77,Mark,27,0),IF($L$3='Data Entry'!$BJ$7,VLOOKUP(F77,Mark,31,0),""))))</f>
        <v/>
      </c>
      <c r="K77" s="62" t="str">
        <f>IF(AND(B77="",D77="",F77="",G77=""),"",IF($L$3='Data Entry'!$BJ$5,VLOOKUP(F77,Mark,24,0),IF($L$3='Data Entry'!$BJ$6,VLOOKUP(F77,Mark,28,0),IF($L$3='Data Entry'!$BJ$7,VLOOKUP(F77,Mark,32,0),""))))</f>
        <v/>
      </c>
      <c r="L77" s="36" t="str">
        <f t="shared" si="18"/>
        <v/>
      </c>
      <c r="M77" s="63" t="str">
        <f t="shared" si="19"/>
        <v/>
      </c>
      <c r="N77" s="63" t="str">
        <f t="shared" si="17"/>
        <v/>
      </c>
      <c r="O77" s="71" t="str">
        <f t="shared" si="20"/>
        <v/>
      </c>
      <c r="P77" s="10"/>
    </row>
    <row r="78" spans="1:16">
      <c r="A78" s="7">
        <v>73</v>
      </c>
      <c r="B78" s="32" t="str">
        <f t="shared" si="11"/>
        <v/>
      </c>
      <c r="C78" s="42" t="str">
        <f t="shared" si="12"/>
        <v/>
      </c>
      <c r="D78" s="8" t="str">
        <f t="shared" si="13"/>
        <v/>
      </c>
      <c r="E78" s="8" t="str">
        <f t="shared" si="14"/>
        <v/>
      </c>
      <c r="F78" s="5" t="str">
        <f t="shared" si="15"/>
        <v/>
      </c>
      <c r="G78" s="9" t="str">
        <f t="shared" si="16"/>
        <v/>
      </c>
      <c r="H78" s="62" t="str">
        <f>IF(AND(B78="",D78="",F78="",G78=""),"",IF($L$3='Data Entry'!$BJ$5,VLOOKUP(F78,Mark,21,0),IF($L$3='Data Entry'!$BJ$6,VLOOKUP(F78,Mark,25,0),IF($L$3='Data Entry'!$BJ$7,VLOOKUP(F78,Mark,29,0),""))))</f>
        <v/>
      </c>
      <c r="I78" s="62" t="str">
        <f>IF(AND(B78="",D78="",F78="",G78=""),"",IF($L$3='Data Entry'!$BJ$5,VLOOKUP(F78,Mark,22,0),IF($L$3='Data Entry'!$BJ$6,VLOOKUP(F78,Mark,26,0),IF($L$3='Data Entry'!$BJ$7,VLOOKUP(F78,Mark,30,0),""))))</f>
        <v/>
      </c>
      <c r="J78" s="62" t="str">
        <f>IF(AND(B78="",D78="",F78="",G78=""),"",IF($L$3='Data Entry'!$BJ$5,VLOOKUP(F78,Mark,23,0),IF($L$3='Data Entry'!$BJ$6,VLOOKUP(F78,Mark,27,0),IF($L$3='Data Entry'!$BJ$7,VLOOKUP(F78,Mark,31,0),""))))</f>
        <v/>
      </c>
      <c r="K78" s="62" t="str">
        <f>IF(AND(B78="",D78="",F78="",G78=""),"",IF($L$3='Data Entry'!$BJ$5,VLOOKUP(F78,Mark,24,0),IF($L$3='Data Entry'!$BJ$6,VLOOKUP(F78,Mark,28,0),IF($L$3='Data Entry'!$BJ$7,VLOOKUP(F78,Mark,32,0),""))))</f>
        <v/>
      </c>
      <c r="L78" s="36" t="str">
        <f t="shared" si="18"/>
        <v/>
      </c>
      <c r="M78" s="63" t="str">
        <f t="shared" si="19"/>
        <v/>
      </c>
      <c r="N78" s="63" t="str">
        <f t="shared" si="17"/>
        <v/>
      </c>
      <c r="O78" s="71" t="str">
        <f t="shared" si="20"/>
        <v/>
      </c>
      <c r="P78" s="10"/>
    </row>
    <row r="79" spans="1:16">
      <c r="A79" s="7">
        <v>74</v>
      </c>
      <c r="B79" s="32" t="str">
        <f t="shared" si="11"/>
        <v/>
      </c>
      <c r="C79" s="42" t="str">
        <f t="shared" si="12"/>
        <v/>
      </c>
      <c r="D79" s="8" t="str">
        <f t="shared" si="13"/>
        <v/>
      </c>
      <c r="E79" s="8" t="str">
        <f t="shared" si="14"/>
        <v/>
      </c>
      <c r="F79" s="5" t="str">
        <f t="shared" si="15"/>
        <v/>
      </c>
      <c r="G79" s="9" t="str">
        <f t="shared" si="16"/>
        <v/>
      </c>
      <c r="H79" s="62" t="str">
        <f>IF(AND(B79="",D79="",F79="",G79=""),"",IF($L$3='Data Entry'!$BJ$5,VLOOKUP(F79,Mark,21,0),IF($L$3='Data Entry'!$BJ$6,VLOOKUP(F79,Mark,25,0),IF($L$3='Data Entry'!$BJ$7,VLOOKUP(F79,Mark,29,0),""))))</f>
        <v/>
      </c>
      <c r="I79" s="62" t="str">
        <f>IF(AND(B79="",D79="",F79="",G79=""),"",IF($L$3='Data Entry'!$BJ$5,VLOOKUP(F79,Mark,22,0),IF($L$3='Data Entry'!$BJ$6,VLOOKUP(F79,Mark,26,0),IF($L$3='Data Entry'!$BJ$7,VLOOKUP(F79,Mark,30,0),""))))</f>
        <v/>
      </c>
      <c r="J79" s="62" t="str">
        <f>IF(AND(B79="",D79="",F79="",G79=""),"",IF($L$3='Data Entry'!$BJ$5,VLOOKUP(F79,Mark,23,0),IF($L$3='Data Entry'!$BJ$6,VLOOKUP(F79,Mark,27,0),IF($L$3='Data Entry'!$BJ$7,VLOOKUP(F79,Mark,31,0),""))))</f>
        <v/>
      </c>
      <c r="K79" s="62" t="str">
        <f>IF(AND(B79="",D79="",F79="",G79=""),"",IF($L$3='Data Entry'!$BJ$5,VLOOKUP(F79,Mark,24,0),IF($L$3='Data Entry'!$BJ$6,VLOOKUP(F79,Mark,28,0),IF($L$3='Data Entry'!$BJ$7,VLOOKUP(F79,Mark,32,0),""))))</f>
        <v/>
      </c>
      <c r="L79" s="36" t="str">
        <f t="shared" si="18"/>
        <v/>
      </c>
      <c r="M79" s="63" t="str">
        <f t="shared" si="19"/>
        <v/>
      </c>
      <c r="N79" s="63" t="str">
        <f t="shared" si="17"/>
        <v/>
      </c>
      <c r="O79" s="71" t="str">
        <f t="shared" si="20"/>
        <v/>
      </c>
      <c r="P79" s="10"/>
    </row>
    <row r="80" spans="1:16">
      <c r="A80" s="7">
        <v>75</v>
      </c>
      <c r="B80" s="32" t="str">
        <f t="shared" si="11"/>
        <v/>
      </c>
      <c r="C80" s="42" t="str">
        <f t="shared" si="12"/>
        <v/>
      </c>
      <c r="D80" s="8" t="str">
        <f t="shared" si="13"/>
        <v/>
      </c>
      <c r="E80" s="8" t="str">
        <f t="shared" si="14"/>
        <v/>
      </c>
      <c r="F80" s="5" t="str">
        <f t="shared" si="15"/>
        <v/>
      </c>
      <c r="G80" s="9" t="str">
        <f t="shared" si="16"/>
        <v/>
      </c>
      <c r="H80" s="62" t="str">
        <f>IF(AND(B80="",D80="",F80="",G80=""),"",IF($L$3='Data Entry'!$BJ$5,VLOOKUP(F80,Mark,21,0),IF($L$3='Data Entry'!$BJ$6,VLOOKUP(F80,Mark,25,0),IF($L$3='Data Entry'!$BJ$7,VLOOKUP(F80,Mark,29,0),""))))</f>
        <v/>
      </c>
      <c r="I80" s="62" t="str">
        <f>IF(AND(B80="",D80="",F80="",G80=""),"",IF($L$3='Data Entry'!$BJ$5,VLOOKUP(F80,Mark,22,0),IF($L$3='Data Entry'!$BJ$6,VLOOKUP(F80,Mark,26,0),IF($L$3='Data Entry'!$BJ$7,VLOOKUP(F80,Mark,30,0),""))))</f>
        <v/>
      </c>
      <c r="J80" s="62" t="str">
        <f>IF(AND(B80="",D80="",F80="",G80=""),"",IF($L$3='Data Entry'!$BJ$5,VLOOKUP(F80,Mark,23,0),IF($L$3='Data Entry'!$BJ$6,VLOOKUP(F80,Mark,27,0),IF($L$3='Data Entry'!$BJ$7,VLOOKUP(F80,Mark,31,0),""))))</f>
        <v/>
      </c>
      <c r="K80" s="62" t="str">
        <f>IF(AND(B80="",D80="",F80="",G80=""),"",IF($L$3='Data Entry'!$BJ$5,VLOOKUP(F80,Mark,24,0),IF($L$3='Data Entry'!$BJ$6,VLOOKUP(F80,Mark,28,0),IF($L$3='Data Entry'!$BJ$7,VLOOKUP(F80,Mark,32,0),""))))</f>
        <v/>
      </c>
      <c r="L80" s="36" t="str">
        <f t="shared" si="18"/>
        <v/>
      </c>
      <c r="M80" s="63" t="str">
        <f t="shared" si="19"/>
        <v/>
      </c>
      <c r="N80" s="63" t="str">
        <f t="shared" si="17"/>
        <v/>
      </c>
      <c r="O80" s="71" t="str">
        <f t="shared" si="20"/>
        <v/>
      </c>
      <c r="P80" s="10"/>
    </row>
    <row r="81" spans="1:16">
      <c r="A81" s="7">
        <v>76</v>
      </c>
      <c r="B81" s="32" t="str">
        <f t="shared" si="11"/>
        <v/>
      </c>
      <c r="C81" s="42" t="str">
        <f t="shared" si="12"/>
        <v/>
      </c>
      <c r="D81" s="8" t="str">
        <f t="shared" si="13"/>
        <v/>
      </c>
      <c r="E81" s="8" t="str">
        <f t="shared" si="14"/>
        <v/>
      </c>
      <c r="F81" s="5" t="str">
        <f t="shared" si="15"/>
        <v/>
      </c>
      <c r="G81" s="9" t="str">
        <f t="shared" si="16"/>
        <v/>
      </c>
      <c r="H81" s="62" t="str">
        <f>IF(AND(B81="",D81="",F81="",G81=""),"",IF($L$3='Data Entry'!$BJ$5,VLOOKUP(F81,Mark,21,0),IF($L$3='Data Entry'!$BJ$6,VLOOKUP(F81,Mark,25,0),IF($L$3='Data Entry'!$BJ$7,VLOOKUP(F81,Mark,29,0),""))))</f>
        <v/>
      </c>
      <c r="I81" s="62" t="str">
        <f>IF(AND(B81="",D81="",F81="",G81=""),"",IF($L$3='Data Entry'!$BJ$5,VLOOKUP(F81,Mark,22,0),IF($L$3='Data Entry'!$BJ$6,VLOOKUP(F81,Mark,26,0),IF($L$3='Data Entry'!$BJ$7,VLOOKUP(F81,Mark,30,0),""))))</f>
        <v/>
      </c>
      <c r="J81" s="62" t="str">
        <f>IF(AND(B81="",D81="",F81="",G81=""),"",IF($L$3='Data Entry'!$BJ$5,VLOOKUP(F81,Mark,23,0),IF($L$3='Data Entry'!$BJ$6,VLOOKUP(F81,Mark,27,0),IF($L$3='Data Entry'!$BJ$7,VLOOKUP(F81,Mark,31,0),""))))</f>
        <v/>
      </c>
      <c r="K81" s="62" t="str">
        <f>IF(AND(B81="",D81="",F81="",G81=""),"",IF($L$3='Data Entry'!$BJ$5,VLOOKUP(F81,Mark,24,0),IF($L$3='Data Entry'!$BJ$6,VLOOKUP(F81,Mark,28,0),IF($L$3='Data Entry'!$BJ$7,VLOOKUP(F81,Mark,32,0),""))))</f>
        <v/>
      </c>
      <c r="L81" s="36" t="str">
        <f t="shared" si="18"/>
        <v/>
      </c>
      <c r="M81" s="63" t="str">
        <f t="shared" si="19"/>
        <v/>
      </c>
      <c r="N81" s="63" t="str">
        <f t="shared" si="17"/>
        <v/>
      </c>
      <c r="O81" s="71" t="str">
        <f t="shared" si="20"/>
        <v/>
      </c>
      <c r="P81" s="10"/>
    </row>
    <row r="82" spans="1:16">
      <c r="A82" s="7">
        <v>77</v>
      </c>
      <c r="B82" s="32" t="str">
        <f t="shared" si="11"/>
        <v/>
      </c>
      <c r="C82" s="42" t="str">
        <f t="shared" si="12"/>
        <v/>
      </c>
      <c r="D82" s="8" t="str">
        <f t="shared" si="13"/>
        <v/>
      </c>
      <c r="E82" s="8" t="str">
        <f t="shared" si="14"/>
        <v/>
      </c>
      <c r="F82" s="5" t="str">
        <f t="shared" si="15"/>
        <v/>
      </c>
      <c r="G82" s="9" t="str">
        <f t="shared" si="16"/>
        <v/>
      </c>
      <c r="H82" s="62" t="str">
        <f>IF(AND(B82="",D82="",F82="",G82=""),"",IF($L$3='Data Entry'!$BJ$5,VLOOKUP(F82,Mark,21,0),IF($L$3='Data Entry'!$BJ$6,VLOOKUP(F82,Mark,25,0),IF($L$3='Data Entry'!$BJ$7,VLOOKUP(F82,Mark,29,0),""))))</f>
        <v/>
      </c>
      <c r="I82" s="62" t="str">
        <f>IF(AND(B82="",D82="",F82="",G82=""),"",IF($L$3='Data Entry'!$BJ$5,VLOOKUP(F82,Mark,22,0),IF($L$3='Data Entry'!$BJ$6,VLOOKUP(F82,Mark,26,0),IF($L$3='Data Entry'!$BJ$7,VLOOKUP(F82,Mark,30,0),""))))</f>
        <v/>
      </c>
      <c r="J82" s="62" t="str">
        <f>IF(AND(B82="",D82="",F82="",G82=""),"",IF($L$3='Data Entry'!$BJ$5,VLOOKUP(F82,Mark,23,0),IF($L$3='Data Entry'!$BJ$6,VLOOKUP(F82,Mark,27,0),IF($L$3='Data Entry'!$BJ$7,VLOOKUP(F82,Mark,31,0),""))))</f>
        <v/>
      </c>
      <c r="K82" s="62" t="str">
        <f>IF(AND(B82="",D82="",F82="",G82=""),"",IF($L$3='Data Entry'!$BJ$5,VLOOKUP(F82,Mark,24,0),IF($L$3='Data Entry'!$BJ$6,VLOOKUP(F82,Mark,28,0),IF($L$3='Data Entry'!$BJ$7,VLOOKUP(F82,Mark,32,0),""))))</f>
        <v/>
      </c>
      <c r="L82" s="36" t="str">
        <f t="shared" si="18"/>
        <v/>
      </c>
      <c r="M82" s="63" t="str">
        <f t="shared" si="19"/>
        <v/>
      </c>
      <c r="N82" s="63" t="str">
        <f t="shared" si="17"/>
        <v/>
      </c>
      <c r="O82" s="71" t="str">
        <f t="shared" si="20"/>
        <v/>
      </c>
      <c r="P82" s="10"/>
    </row>
    <row r="83" spans="1:16">
      <c r="A83" s="7">
        <v>78</v>
      </c>
      <c r="B83" s="32" t="str">
        <f t="shared" si="11"/>
        <v/>
      </c>
      <c r="C83" s="42" t="str">
        <f t="shared" si="12"/>
        <v/>
      </c>
      <c r="D83" s="8" t="str">
        <f t="shared" si="13"/>
        <v/>
      </c>
      <c r="E83" s="8" t="str">
        <f t="shared" si="14"/>
        <v/>
      </c>
      <c r="F83" s="5" t="str">
        <f t="shared" si="15"/>
        <v/>
      </c>
      <c r="G83" s="9" t="str">
        <f t="shared" si="16"/>
        <v/>
      </c>
      <c r="H83" s="62" t="str">
        <f>IF(AND(B83="",D83="",F83="",G83=""),"",IF($L$3='Data Entry'!$BJ$5,VLOOKUP(F83,Mark,21,0),IF($L$3='Data Entry'!$BJ$6,VLOOKUP(F83,Mark,25,0),IF($L$3='Data Entry'!$BJ$7,VLOOKUP(F83,Mark,29,0),""))))</f>
        <v/>
      </c>
      <c r="I83" s="62" t="str">
        <f>IF(AND(B83="",D83="",F83="",G83=""),"",IF($L$3='Data Entry'!$BJ$5,VLOOKUP(F83,Mark,22,0),IF($L$3='Data Entry'!$BJ$6,VLOOKUP(F83,Mark,26,0),IF($L$3='Data Entry'!$BJ$7,VLOOKUP(F83,Mark,30,0),""))))</f>
        <v/>
      </c>
      <c r="J83" s="62" t="str">
        <f>IF(AND(B83="",D83="",F83="",G83=""),"",IF($L$3='Data Entry'!$BJ$5,VLOOKUP(F83,Mark,23,0),IF($L$3='Data Entry'!$BJ$6,VLOOKUP(F83,Mark,27,0),IF($L$3='Data Entry'!$BJ$7,VLOOKUP(F83,Mark,31,0),""))))</f>
        <v/>
      </c>
      <c r="K83" s="62" t="str">
        <f>IF(AND(B83="",D83="",F83="",G83=""),"",IF($L$3='Data Entry'!$BJ$5,VLOOKUP(F83,Mark,24,0),IF($L$3='Data Entry'!$BJ$6,VLOOKUP(F83,Mark,28,0),IF($L$3='Data Entry'!$BJ$7,VLOOKUP(F83,Mark,32,0),""))))</f>
        <v/>
      </c>
      <c r="L83" s="36" t="str">
        <f t="shared" si="18"/>
        <v/>
      </c>
      <c r="M83" s="63" t="str">
        <f t="shared" si="19"/>
        <v/>
      </c>
      <c r="N83" s="63" t="str">
        <f t="shared" si="17"/>
        <v/>
      </c>
      <c r="O83" s="71" t="str">
        <f t="shared" si="20"/>
        <v/>
      </c>
      <c r="P83" s="10"/>
    </row>
    <row r="84" spans="1:16">
      <c r="A84" s="7">
        <v>79</v>
      </c>
      <c r="B84" s="32" t="str">
        <f t="shared" si="11"/>
        <v/>
      </c>
      <c r="C84" s="42" t="str">
        <f t="shared" si="12"/>
        <v/>
      </c>
      <c r="D84" s="8" t="str">
        <f t="shared" si="13"/>
        <v/>
      </c>
      <c r="E84" s="8" t="str">
        <f t="shared" si="14"/>
        <v/>
      </c>
      <c r="F84" s="5" t="str">
        <f t="shared" si="15"/>
        <v/>
      </c>
      <c r="G84" s="9" t="str">
        <f t="shared" si="16"/>
        <v/>
      </c>
      <c r="H84" s="62" t="str">
        <f>IF(AND(B84="",D84="",F84="",G84=""),"",IF($L$3='Data Entry'!$BJ$5,VLOOKUP(F84,Mark,21,0),IF($L$3='Data Entry'!$BJ$6,VLOOKUP(F84,Mark,25,0),IF($L$3='Data Entry'!$BJ$7,VLOOKUP(F84,Mark,29,0),""))))</f>
        <v/>
      </c>
      <c r="I84" s="62" t="str">
        <f>IF(AND(B84="",D84="",F84="",G84=""),"",IF($L$3='Data Entry'!$BJ$5,VLOOKUP(F84,Mark,22,0),IF($L$3='Data Entry'!$BJ$6,VLOOKUP(F84,Mark,26,0),IF($L$3='Data Entry'!$BJ$7,VLOOKUP(F84,Mark,30,0),""))))</f>
        <v/>
      </c>
      <c r="J84" s="62" t="str">
        <f>IF(AND(B84="",D84="",F84="",G84=""),"",IF($L$3='Data Entry'!$BJ$5,VLOOKUP(F84,Mark,23,0),IF($L$3='Data Entry'!$BJ$6,VLOOKUP(F84,Mark,27,0),IF($L$3='Data Entry'!$BJ$7,VLOOKUP(F84,Mark,31,0),""))))</f>
        <v/>
      </c>
      <c r="K84" s="62" t="str">
        <f>IF(AND(B84="",D84="",F84="",G84=""),"",IF($L$3='Data Entry'!$BJ$5,VLOOKUP(F84,Mark,24,0),IF($L$3='Data Entry'!$BJ$6,VLOOKUP(F84,Mark,28,0),IF($L$3='Data Entry'!$BJ$7,VLOOKUP(F84,Mark,32,0),""))))</f>
        <v/>
      </c>
      <c r="L84" s="36" t="str">
        <f t="shared" si="18"/>
        <v/>
      </c>
      <c r="M84" s="63" t="str">
        <f t="shared" si="19"/>
        <v/>
      </c>
      <c r="N84" s="63" t="str">
        <f t="shared" si="17"/>
        <v/>
      </c>
      <c r="O84" s="71" t="str">
        <f t="shared" si="20"/>
        <v/>
      </c>
      <c r="P84" s="10"/>
    </row>
    <row r="85" spans="1:16">
      <c r="A85" s="7">
        <v>80</v>
      </c>
      <c r="B85" s="32" t="str">
        <f t="shared" si="11"/>
        <v/>
      </c>
      <c r="C85" s="42" t="str">
        <f t="shared" si="12"/>
        <v/>
      </c>
      <c r="D85" s="8" t="str">
        <f t="shared" si="13"/>
        <v/>
      </c>
      <c r="E85" s="8" t="str">
        <f t="shared" si="14"/>
        <v/>
      </c>
      <c r="F85" s="5" t="str">
        <f t="shared" si="15"/>
        <v/>
      </c>
      <c r="G85" s="9" t="str">
        <f t="shared" si="16"/>
        <v/>
      </c>
      <c r="H85" s="62" t="str">
        <f>IF(AND(B85="",D85="",F85="",G85=""),"",IF($L$3='Data Entry'!$BJ$5,VLOOKUP(F85,Mark,21,0),IF($L$3='Data Entry'!$BJ$6,VLOOKUP(F85,Mark,25,0),IF($L$3='Data Entry'!$BJ$7,VLOOKUP(F85,Mark,29,0),""))))</f>
        <v/>
      </c>
      <c r="I85" s="62" t="str">
        <f>IF(AND(B85="",D85="",F85="",G85=""),"",IF($L$3='Data Entry'!$BJ$5,VLOOKUP(F85,Mark,22,0),IF($L$3='Data Entry'!$BJ$6,VLOOKUP(F85,Mark,26,0),IF($L$3='Data Entry'!$BJ$7,VLOOKUP(F85,Mark,30,0),""))))</f>
        <v/>
      </c>
      <c r="J85" s="62" t="str">
        <f>IF(AND(B85="",D85="",F85="",G85=""),"",IF($L$3='Data Entry'!$BJ$5,VLOOKUP(F85,Mark,23,0),IF($L$3='Data Entry'!$BJ$6,VLOOKUP(F85,Mark,27,0),IF($L$3='Data Entry'!$BJ$7,VLOOKUP(F85,Mark,31,0),""))))</f>
        <v/>
      </c>
      <c r="K85" s="62" t="str">
        <f>IF(AND(B85="",D85="",F85="",G85=""),"",IF($L$3='Data Entry'!$BJ$5,VLOOKUP(F85,Mark,24,0),IF($L$3='Data Entry'!$BJ$6,VLOOKUP(F85,Mark,28,0),IF($L$3='Data Entry'!$BJ$7,VLOOKUP(F85,Mark,32,0),""))))</f>
        <v/>
      </c>
      <c r="L85" s="36" t="str">
        <f t="shared" si="18"/>
        <v/>
      </c>
      <c r="M85" s="63" t="str">
        <f t="shared" si="19"/>
        <v/>
      </c>
      <c r="N85" s="63" t="str">
        <f t="shared" si="17"/>
        <v/>
      </c>
      <c r="O85" s="71" t="str">
        <f t="shared" si="20"/>
        <v/>
      </c>
      <c r="P85" s="10"/>
    </row>
    <row r="86" spans="1:16">
      <c r="A86" s="7">
        <v>81</v>
      </c>
      <c r="B86" s="32" t="str">
        <f t="shared" si="11"/>
        <v/>
      </c>
      <c r="C86" s="42" t="str">
        <f t="shared" si="12"/>
        <v/>
      </c>
      <c r="D86" s="8" t="str">
        <f t="shared" si="13"/>
        <v/>
      </c>
      <c r="E86" s="8" t="str">
        <f t="shared" si="14"/>
        <v/>
      </c>
      <c r="F86" s="5" t="str">
        <f t="shared" si="15"/>
        <v/>
      </c>
      <c r="G86" s="9" t="str">
        <f t="shared" si="16"/>
        <v/>
      </c>
      <c r="H86" s="62" t="str">
        <f>IF(AND(B86="",D86="",F86="",G86=""),"",IF($L$3='Data Entry'!$BJ$5,VLOOKUP(F86,Mark,21,0),IF($L$3='Data Entry'!$BJ$6,VLOOKUP(F86,Mark,25,0),IF($L$3='Data Entry'!$BJ$7,VLOOKUP(F86,Mark,29,0),""))))</f>
        <v/>
      </c>
      <c r="I86" s="62" t="str">
        <f>IF(AND(B86="",D86="",F86="",G86=""),"",IF($L$3='Data Entry'!$BJ$5,VLOOKUP(F86,Mark,22,0),IF($L$3='Data Entry'!$BJ$6,VLOOKUP(F86,Mark,26,0),IF($L$3='Data Entry'!$BJ$7,VLOOKUP(F86,Mark,30,0),""))))</f>
        <v/>
      </c>
      <c r="J86" s="62" t="str">
        <f>IF(AND(B86="",D86="",F86="",G86=""),"",IF($L$3='Data Entry'!$BJ$5,VLOOKUP(F86,Mark,23,0),IF($L$3='Data Entry'!$BJ$6,VLOOKUP(F86,Mark,27,0),IF($L$3='Data Entry'!$BJ$7,VLOOKUP(F86,Mark,31,0),""))))</f>
        <v/>
      </c>
      <c r="K86" s="62" t="str">
        <f>IF(AND(B86="",D86="",F86="",G86=""),"",IF($L$3='Data Entry'!$BJ$5,VLOOKUP(F86,Mark,24,0),IF($L$3='Data Entry'!$BJ$6,VLOOKUP(F86,Mark,28,0),IF($L$3='Data Entry'!$BJ$7,VLOOKUP(F86,Mark,32,0),""))))</f>
        <v/>
      </c>
      <c r="L86" s="36" t="str">
        <f t="shared" si="18"/>
        <v/>
      </c>
      <c r="M86" s="63" t="str">
        <f t="shared" si="19"/>
        <v/>
      </c>
      <c r="N86" s="63" t="str">
        <f t="shared" si="17"/>
        <v/>
      </c>
      <c r="O86" s="71" t="str">
        <f t="shared" si="20"/>
        <v/>
      </c>
      <c r="P86" s="10"/>
    </row>
    <row r="87" spans="1:16">
      <c r="A87" s="7">
        <v>82</v>
      </c>
      <c r="B87" s="32" t="str">
        <f t="shared" si="11"/>
        <v/>
      </c>
      <c r="C87" s="42" t="str">
        <f t="shared" si="12"/>
        <v/>
      </c>
      <c r="D87" s="8" t="str">
        <f t="shared" si="13"/>
        <v/>
      </c>
      <c r="E87" s="8" t="str">
        <f t="shared" si="14"/>
        <v/>
      </c>
      <c r="F87" s="5" t="str">
        <f t="shared" si="15"/>
        <v/>
      </c>
      <c r="G87" s="9" t="str">
        <f t="shared" si="16"/>
        <v/>
      </c>
      <c r="H87" s="62" t="str">
        <f>IF(AND(B87="",D87="",F87="",G87=""),"",IF($L$3='Data Entry'!$BJ$5,VLOOKUP(F87,Mark,21,0),IF($L$3='Data Entry'!$BJ$6,VLOOKUP(F87,Mark,25,0),IF($L$3='Data Entry'!$BJ$7,VLOOKUP(F87,Mark,29,0),""))))</f>
        <v/>
      </c>
      <c r="I87" s="62" t="str">
        <f>IF(AND(B87="",D87="",F87="",G87=""),"",IF($L$3='Data Entry'!$BJ$5,VLOOKUP(F87,Mark,22,0),IF($L$3='Data Entry'!$BJ$6,VLOOKUP(F87,Mark,26,0),IF($L$3='Data Entry'!$BJ$7,VLOOKUP(F87,Mark,30,0),""))))</f>
        <v/>
      </c>
      <c r="J87" s="62" t="str">
        <f>IF(AND(B87="",D87="",F87="",G87=""),"",IF($L$3='Data Entry'!$BJ$5,VLOOKUP(F87,Mark,23,0),IF($L$3='Data Entry'!$BJ$6,VLOOKUP(F87,Mark,27,0),IF($L$3='Data Entry'!$BJ$7,VLOOKUP(F87,Mark,31,0),""))))</f>
        <v/>
      </c>
      <c r="K87" s="62" t="str">
        <f>IF(AND(B87="",D87="",F87="",G87=""),"",IF($L$3='Data Entry'!$BJ$5,VLOOKUP(F87,Mark,24,0),IF($L$3='Data Entry'!$BJ$6,VLOOKUP(F87,Mark,28,0),IF($L$3='Data Entry'!$BJ$7,VLOOKUP(F87,Mark,32,0),""))))</f>
        <v/>
      </c>
      <c r="L87" s="36" t="str">
        <f t="shared" si="18"/>
        <v/>
      </c>
      <c r="M87" s="63" t="str">
        <f t="shared" si="19"/>
        <v/>
      </c>
      <c r="N87" s="63" t="str">
        <f t="shared" si="17"/>
        <v/>
      </c>
      <c r="O87" s="71" t="str">
        <f t="shared" si="20"/>
        <v/>
      </c>
      <c r="P87" s="10"/>
    </row>
    <row r="88" spans="1:16">
      <c r="A88" s="7">
        <v>83</v>
      </c>
      <c r="B88" s="32" t="str">
        <f t="shared" si="11"/>
        <v/>
      </c>
      <c r="C88" s="42" t="str">
        <f t="shared" si="12"/>
        <v/>
      </c>
      <c r="D88" s="8" t="str">
        <f t="shared" si="13"/>
        <v/>
      </c>
      <c r="E88" s="8" t="str">
        <f t="shared" si="14"/>
        <v/>
      </c>
      <c r="F88" s="5" t="str">
        <f t="shared" si="15"/>
        <v/>
      </c>
      <c r="G88" s="9" t="str">
        <f t="shared" si="16"/>
        <v/>
      </c>
      <c r="H88" s="62" t="str">
        <f>IF(AND(B88="",D88="",F88="",G88=""),"",IF($L$3='Data Entry'!$BJ$5,VLOOKUP(F88,Mark,21,0),IF($L$3='Data Entry'!$BJ$6,VLOOKUP(F88,Mark,25,0),IF($L$3='Data Entry'!$BJ$7,VLOOKUP(F88,Mark,29,0),""))))</f>
        <v/>
      </c>
      <c r="I88" s="62" t="str">
        <f>IF(AND(B88="",D88="",F88="",G88=""),"",IF($L$3='Data Entry'!$BJ$5,VLOOKUP(F88,Mark,22,0),IF($L$3='Data Entry'!$BJ$6,VLOOKUP(F88,Mark,26,0),IF($L$3='Data Entry'!$BJ$7,VLOOKUP(F88,Mark,30,0),""))))</f>
        <v/>
      </c>
      <c r="J88" s="62" t="str">
        <f>IF(AND(B88="",D88="",F88="",G88=""),"",IF($L$3='Data Entry'!$BJ$5,VLOOKUP(F88,Mark,23,0),IF($L$3='Data Entry'!$BJ$6,VLOOKUP(F88,Mark,27,0),IF($L$3='Data Entry'!$BJ$7,VLOOKUP(F88,Mark,31,0),""))))</f>
        <v/>
      </c>
      <c r="K88" s="62" t="str">
        <f>IF(AND(B88="",D88="",F88="",G88=""),"",IF($L$3='Data Entry'!$BJ$5,VLOOKUP(F88,Mark,24,0),IF($L$3='Data Entry'!$BJ$6,VLOOKUP(F88,Mark,28,0),IF($L$3='Data Entry'!$BJ$7,VLOOKUP(F88,Mark,32,0),""))))</f>
        <v/>
      </c>
      <c r="L88" s="36" t="str">
        <f t="shared" si="18"/>
        <v/>
      </c>
      <c r="M88" s="63" t="str">
        <f t="shared" si="19"/>
        <v/>
      </c>
      <c r="N88" s="63" t="str">
        <f t="shared" si="17"/>
        <v/>
      </c>
      <c r="O88" s="71" t="str">
        <f t="shared" si="20"/>
        <v/>
      </c>
      <c r="P88" s="10"/>
    </row>
    <row r="89" spans="1:16">
      <c r="A89" s="7">
        <v>84</v>
      </c>
      <c r="B89" s="32" t="str">
        <f t="shared" si="11"/>
        <v/>
      </c>
      <c r="C89" s="42" t="str">
        <f t="shared" si="12"/>
        <v/>
      </c>
      <c r="D89" s="8" t="str">
        <f t="shared" si="13"/>
        <v/>
      </c>
      <c r="E89" s="8" t="str">
        <f t="shared" si="14"/>
        <v/>
      </c>
      <c r="F89" s="5" t="str">
        <f t="shared" si="15"/>
        <v/>
      </c>
      <c r="G89" s="9" t="str">
        <f t="shared" si="16"/>
        <v/>
      </c>
      <c r="H89" s="62" t="str">
        <f>IF(AND(B89="",D89="",F89="",G89=""),"",IF($L$3='Data Entry'!$BJ$5,VLOOKUP(F89,Mark,21,0),IF($L$3='Data Entry'!$BJ$6,VLOOKUP(F89,Mark,25,0),IF($L$3='Data Entry'!$BJ$7,VLOOKUP(F89,Mark,29,0),""))))</f>
        <v/>
      </c>
      <c r="I89" s="62" t="str">
        <f>IF(AND(B89="",D89="",F89="",G89=""),"",IF($L$3='Data Entry'!$BJ$5,VLOOKUP(F89,Mark,22,0),IF($L$3='Data Entry'!$BJ$6,VLOOKUP(F89,Mark,26,0),IF($L$3='Data Entry'!$BJ$7,VLOOKUP(F89,Mark,30,0),""))))</f>
        <v/>
      </c>
      <c r="J89" s="62" t="str">
        <f>IF(AND(B89="",D89="",F89="",G89=""),"",IF($L$3='Data Entry'!$BJ$5,VLOOKUP(F89,Mark,23,0),IF($L$3='Data Entry'!$BJ$6,VLOOKUP(F89,Mark,27,0),IF($L$3='Data Entry'!$BJ$7,VLOOKUP(F89,Mark,31,0),""))))</f>
        <v/>
      </c>
      <c r="K89" s="62" t="str">
        <f>IF(AND(B89="",D89="",F89="",G89=""),"",IF($L$3='Data Entry'!$BJ$5,VLOOKUP(F89,Mark,24,0),IF($L$3='Data Entry'!$BJ$6,VLOOKUP(F89,Mark,28,0),IF($L$3='Data Entry'!$BJ$7,VLOOKUP(F89,Mark,32,0),""))))</f>
        <v/>
      </c>
      <c r="L89" s="36" t="str">
        <f t="shared" si="18"/>
        <v/>
      </c>
      <c r="M89" s="63" t="str">
        <f t="shared" si="19"/>
        <v/>
      </c>
      <c r="N89" s="63" t="str">
        <f t="shared" si="17"/>
        <v/>
      </c>
      <c r="O89" s="71" t="str">
        <f t="shared" si="20"/>
        <v/>
      </c>
      <c r="P89" s="10"/>
    </row>
    <row r="90" spans="1:16">
      <c r="A90" s="7">
        <v>85</v>
      </c>
      <c r="B90" s="32" t="str">
        <f t="shared" si="11"/>
        <v/>
      </c>
      <c r="C90" s="42" t="str">
        <f t="shared" si="12"/>
        <v/>
      </c>
      <c r="D90" s="8" t="str">
        <f t="shared" si="13"/>
        <v/>
      </c>
      <c r="E90" s="8" t="str">
        <f t="shared" si="14"/>
        <v/>
      </c>
      <c r="F90" s="5" t="str">
        <f t="shared" si="15"/>
        <v/>
      </c>
      <c r="G90" s="9" t="str">
        <f t="shared" si="16"/>
        <v/>
      </c>
      <c r="H90" s="62" t="str">
        <f>IF(AND(B90="",D90="",F90="",G90=""),"",IF($L$3='Data Entry'!$BJ$5,VLOOKUP(F90,Mark,21,0),IF($L$3='Data Entry'!$BJ$6,VLOOKUP(F90,Mark,25,0),IF($L$3='Data Entry'!$BJ$7,VLOOKUP(F90,Mark,29,0),""))))</f>
        <v/>
      </c>
      <c r="I90" s="62" t="str">
        <f>IF(AND(B90="",D90="",F90="",G90=""),"",IF($L$3='Data Entry'!$BJ$5,VLOOKUP(F90,Mark,22,0),IF($L$3='Data Entry'!$BJ$6,VLOOKUP(F90,Mark,26,0),IF($L$3='Data Entry'!$BJ$7,VLOOKUP(F90,Mark,30,0),""))))</f>
        <v/>
      </c>
      <c r="J90" s="62" t="str">
        <f>IF(AND(B90="",D90="",F90="",G90=""),"",IF($L$3='Data Entry'!$BJ$5,VLOOKUP(F90,Mark,23,0),IF($L$3='Data Entry'!$BJ$6,VLOOKUP(F90,Mark,27,0),IF($L$3='Data Entry'!$BJ$7,VLOOKUP(F90,Mark,31,0),""))))</f>
        <v/>
      </c>
      <c r="K90" s="62" t="str">
        <f>IF(AND(B90="",D90="",F90="",G90=""),"",IF($L$3='Data Entry'!$BJ$5,VLOOKUP(F90,Mark,24,0),IF($L$3='Data Entry'!$BJ$6,VLOOKUP(F90,Mark,28,0),IF($L$3='Data Entry'!$BJ$7,VLOOKUP(F90,Mark,32,0),""))))</f>
        <v/>
      </c>
      <c r="L90" s="36" t="str">
        <f t="shared" si="18"/>
        <v/>
      </c>
      <c r="M90" s="63" t="str">
        <f t="shared" si="19"/>
        <v/>
      </c>
      <c r="N90" s="63" t="str">
        <f t="shared" si="17"/>
        <v/>
      </c>
      <c r="O90" s="71" t="str">
        <f t="shared" si="20"/>
        <v/>
      </c>
      <c r="P90" s="10"/>
    </row>
    <row r="91" spans="1:16">
      <c r="A91" s="7">
        <v>86</v>
      </c>
      <c r="B91" s="32" t="str">
        <f t="shared" si="11"/>
        <v/>
      </c>
      <c r="C91" s="42" t="str">
        <f t="shared" si="12"/>
        <v/>
      </c>
      <c r="D91" s="8" t="str">
        <f t="shared" si="13"/>
        <v/>
      </c>
      <c r="E91" s="8" t="str">
        <f t="shared" si="14"/>
        <v/>
      </c>
      <c r="F91" s="5" t="str">
        <f t="shared" si="15"/>
        <v/>
      </c>
      <c r="G91" s="9" t="str">
        <f t="shared" si="16"/>
        <v/>
      </c>
      <c r="H91" s="62" t="str">
        <f>IF(AND(B91="",D91="",F91="",G91=""),"",IF($L$3='Data Entry'!$BJ$5,VLOOKUP(F91,Mark,21,0),IF($L$3='Data Entry'!$BJ$6,VLOOKUP(F91,Mark,25,0),IF($L$3='Data Entry'!$BJ$7,VLOOKUP(F91,Mark,29,0),""))))</f>
        <v/>
      </c>
      <c r="I91" s="62" t="str">
        <f>IF(AND(B91="",D91="",F91="",G91=""),"",IF($L$3='Data Entry'!$BJ$5,VLOOKUP(F91,Mark,22,0),IF($L$3='Data Entry'!$BJ$6,VLOOKUP(F91,Mark,26,0),IF($L$3='Data Entry'!$BJ$7,VLOOKUP(F91,Mark,30,0),""))))</f>
        <v/>
      </c>
      <c r="J91" s="62" t="str">
        <f>IF(AND(B91="",D91="",F91="",G91=""),"",IF($L$3='Data Entry'!$BJ$5,VLOOKUP(F91,Mark,23,0),IF($L$3='Data Entry'!$BJ$6,VLOOKUP(F91,Mark,27,0),IF($L$3='Data Entry'!$BJ$7,VLOOKUP(F91,Mark,31,0),""))))</f>
        <v/>
      </c>
      <c r="K91" s="62" t="str">
        <f>IF(AND(B91="",D91="",F91="",G91=""),"",IF($L$3='Data Entry'!$BJ$5,VLOOKUP(F91,Mark,24,0),IF($L$3='Data Entry'!$BJ$6,VLOOKUP(F91,Mark,28,0),IF($L$3='Data Entry'!$BJ$7,VLOOKUP(F91,Mark,32,0),""))))</f>
        <v/>
      </c>
      <c r="L91" s="36" t="str">
        <f t="shared" si="18"/>
        <v/>
      </c>
      <c r="M91" s="63" t="str">
        <f t="shared" si="19"/>
        <v/>
      </c>
      <c r="N91" s="63" t="str">
        <f t="shared" si="17"/>
        <v/>
      </c>
      <c r="O91" s="71" t="str">
        <f t="shared" si="20"/>
        <v/>
      </c>
      <c r="P91" s="10"/>
    </row>
    <row r="92" spans="1:16">
      <c r="A92" s="7">
        <v>87</v>
      </c>
      <c r="B92" s="32" t="str">
        <f t="shared" si="11"/>
        <v/>
      </c>
      <c r="C92" s="42" t="str">
        <f t="shared" si="12"/>
        <v/>
      </c>
      <c r="D92" s="8" t="str">
        <f t="shared" si="13"/>
        <v/>
      </c>
      <c r="E92" s="8" t="str">
        <f t="shared" si="14"/>
        <v/>
      </c>
      <c r="F92" s="5" t="str">
        <f t="shared" si="15"/>
        <v/>
      </c>
      <c r="G92" s="9" t="str">
        <f t="shared" si="16"/>
        <v/>
      </c>
      <c r="H92" s="62" t="str">
        <f>IF(AND(B92="",D92="",F92="",G92=""),"",IF($L$3='Data Entry'!$BJ$5,VLOOKUP(F92,Mark,21,0),IF($L$3='Data Entry'!$BJ$6,VLOOKUP(F92,Mark,25,0),IF($L$3='Data Entry'!$BJ$7,VLOOKUP(F92,Mark,29,0),""))))</f>
        <v/>
      </c>
      <c r="I92" s="62" t="str">
        <f>IF(AND(B92="",D92="",F92="",G92=""),"",IF($L$3='Data Entry'!$BJ$5,VLOOKUP(F92,Mark,22,0),IF($L$3='Data Entry'!$BJ$6,VLOOKUP(F92,Mark,26,0),IF($L$3='Data Entry'!$BJ$7,VLOOKUP(F92,Mark,30,0),""))))</f>
        <v/>
      </c>
      <c r="J92" s="62" t="str">
        <f>IF(AND(B92="",D92="",F92="",G92=""),"",IF($L$3='Data Entry'!$BJ$5,VLOOKUP(F92,Mark,23,0),IF($L$3='Data Entry'!$BJ$6,VLOOKUP(F92,Mark,27,0),IF($L$3='Data Entry'!$BJ$7,VLOOKUP(F92,Mark,31,0),""))))</f>
        <v/>
      </c>
      <c r="K92" s="62" t="str">
        <f>IF(AND(B92="",D92="",F92="",G92=""),"",IF($L$3='Data Entry'!$BJ$5,VLOOKUP(F92,Mark,24,0),IF($L$3='Data Entry'!$BJ$6,VLOOKUP(F92,Mark,28,0),IF($L$3='Data Entry'!$BJ$7,VLOOKUP(F92,Mark,32,0),""))))</f>
        <v/>
      </c>
      <c r="L92" s="36" t="str">
        <f t="shared" si="18"/>
        <v/>
      </c>
      <c r="M92" s="63" t="str">
        <f t="shared" si="19"/>
        <v/>
      </c>
      <c r="N92" s="63" t="str">
        <f t="shared" si="17"/>
        <v/>
      </c>
      <c r="O92" s="71" t="str">
        <f t="shared" si="20"/>
        <v/>
      </c>
      <c r="P92" s="10"/>
    </row>
    <row r="93" spans="1:16">
      <c r="A93" s="7">
        <v>88</v>
      </c>
      <c r="B93" s="32" t="str">
        <f t="shared" si="11"/>
        <v/>
      </c>
      <c r="C93" s="42" t="str">
        <f t="shared" si="12"/>
        <v/>
      </c>
      <c r="D93" s="8" t="str">
        <f t="shared" si="13"/>
        <v/>
      </c>
      <c r="E93" s="8" t="str">
        <f t="shared" si="14"/>
        <v/>
      </c>
      <c r="F93" s="5" t="str">
        <f t="shared" si="15"/>
        <v/>
      </c>
      <c r="G93" s="9" t="str">
        <f t="shared" si="16"/>
        <v/>
      </c>
      <c r="H93" s="62" t="str">
        <f>IF(AND(B93="",D93="",F93="",G93=""),"",IF($L$3='Data Entry'!$BJ$5,VLOOKUP(F93,Mark,21,0),IF($L$3='Data Entry'!$BJ$6,VLOOKUP(F93,Mark,25,0),IF($L$3='Data Entry'!$BJ$7,VLOOKUP(F93,Mark,29,0),""))))</f>
        <v/>
      </c>
      <c r="I93" s="62" t="str">
        <f>IF(AND(B93="",D93="",F93="",G93=""),"",IF($L$3='Data Entry'!$BJ$5,VLOOKUP(F93,Mark,22,0),IF($L$3='Data Entry'!$BJ$6,VLOOKUP(F93,Mark,26,0),IF($L$3='Data Entry'!$BJ$7,VLOOKUP(F93,Mark,30,0),""))))</f>
        <v/>
      </c>
      <c r="J93" s="62" t="str">
        <f>IF(AND(B93="",D93="",F93="",G93=""),"",IF($L$3='Data Entry'!$BJ$5,VLOOKUP(F93,Mark,23,0),IF($L$3='Data Entry'!$BJ$6,VLOOKUP(F93,Mark,27,0),IF($L$3='Data Entry'!$BJ$7,VLOOKUP(F93,Mark,31,0),""))))</f>
        <v/>
      </c>
      <c r="K93" s="62" t="str">
        <f>IF(AND(B93="",D93="",F93="",G93=""),"",IF($L$3='Data Entry'!$BJ$5,VLOOKUP(F93,Mark,24,0),IF($L$3='Data Entry'!$BJ$6,VLOOKUP(F93,Mark,28,0),IF($L$3='Data Entry'!$BJ$7,VLOOKUP(F93,Mark,32,0),""))))</f>
        <v/>
      </c>
      <c r="L93" s="36" t="str">
        <f t="shared" si="18"/>
        <v/>
      </c>
      <c r="M93" s="63" t="str">
        <f t="shared" si="19"/>
        <v/>
      </c>
      <c r="N93" s="63" t="str">
        <f t="shared" si="17"/>
        <v/>
      </c>
      <c r="O93" s="71" t="str">
        <f t="shared" si="20"/>
        <v/>
      </c>
      <c r="P93" s="10"/>
    </row>
    <row r="94" spans="1:16">
      <c r="A94" s="7">
        <v>89</v>
      </c>
      <c r="B94" s="32" t="str">
        <f t="shared" si="11"/>
        <v/>
      </c>
      <c r="C94" s="42" t="str">
        <f t="shared" si="12"/>
        <v/>
      </c>
      <c r="D94" s="8" t="str">
        <f t="shared" si="13"/>
        <v/>
      </c>
      <c r="E94" s="8" t="str">
        <f t="shared" si="14"/>
        <v/>
      </c>
      <c r="F94" s="5" t="str">
        <f t="shared" si="15"/>
        <v/>
      </c>
      <c r="G94" s="9" t="str">
        <f t="shared" si="16"/>
        <v/>
      </c>
      <c r="H94" s="62" t="str">
        <f>IF(AND(B94="",D94="",F94="",G94=""),"",IF($L$3='Data Entry'!$BJ$5,VLOOKUP(F94,Mark,21,0),IF($L$3='Data Entry'!$BJ$6,VLOOKUP(F94,Mark,25,0),IF($L$3='Data Entry'!$BJ$7,VLOOKUP(F94,Mark,29,0),""))))</f>
        <v/>
      </c>
      <c r="I94" s="62" t="str">
        <f>IF(AND(B94="",D94="",F94="",G94=""),"",IF($L$3='Data Entry'!$BJ$5,VLOOKUP(F94,Mark,22,0),IF($L$3='Data Entry'!$BJ$6,VLOOKUP(F94,Mark,26,0),IF($L$3='Data Entry'!$BJ$7,VLOOKUP(F94,Mark,30,0),""))))</f>
        <v/>
      </c>
      <c r="J94" s="62" t="str">
        <f>IF(AND(B94="",D94="",F94="",G94=""),"",IF($L$3='Data Entry'!$BJ$5,VLOOKUP(F94,Mark,23,0),IF($L$3='Data Entry'!$BJ$6,VLOOKUP(F94,Mark,27,0),IF($L$3='Data Entry'!$BJ$7,VLOOKUP(F94,Mark,31,0),""))))</f>
        <v/>
      </c>
      <c r="K94" s="62" t="str">
        <f>IF(AND(B94="",D94="",F94="",G94=""),"",IF($L$3='Data Entry'!$BJ$5,VLOOKUP(F94,Mark,24,0),IF($L$3='Data Entry'!$BJ$6,VLOOKUP(F94,Mark,28,0),IF($L$3='Data Entry'!$BJ$7,VLOOKUP(F94,Mark,32,0),""))))</f>
        <v/>
      </c>
      <c r="L94" s="36" t="str">
        <f t="shared" si="18"/>
        <v/>
      </c>
      <c r="M94" s="63" t="str">
        <f t="shared" si="19"/>
        <v/>
      </c>
      <c r="N94" s="63" t="str">
        <f t="shared" si="17"/>
        <v/>
      </c>
      <c r="O94" s="71" t="str">
        <f t="shared" si="20"/>
        <v/>
      </c>
      <c r="P94" s="10"/>
    </row>
    <row r="95" spans="1:16">
      <c r="A95" s="7">
        <v>90</v>
      </c>
      <c r="B95" s="32" t="str">
        <f t="shared" si="11"/>
        <v/>
      </c>
      <c r="C95" s="42" t="str">
        <f t="shared" si="12"/>
        <v/>
      </c>
      <c r="D95" s="8" t="str">
        <f t="shared" si="13"/>
        <v/>
      </c>
      <c r="E95" s="8" t="str">
        <f t="shared" si="14"/>
        <v/>
      </c>
      <c r="F95" s="5" t="str">
        <f t="shared" si="15"/>
        <v/>
      </c>
      <c r="G95" s="9" t="str">
        <f t="shared" si="16"/>
        <v/>
      </c>
      <c r="H95" s="62" t="str">
        <f>IF(AND(B95="",D95="",F95="",G95=""),"",IF($L$3='Data Entry'!$BJ$5,VLOOKUP(F95,Mark,21,0),IF($L$3='Data Entry'!$BJ$6,VLOOKUP(F95,Mark,25,0),IF($L$3='Data Entry'!$BJ$7,VLOOKUP(F95,Mark,29,0),""))))</f>
        <v/>
      </c>
      <c r="I95" s="62" t="str">
        <f>IF(AND(B95="",D95="",F95="",G95=""),"",IF($L$3='Data Entry'!$BJ$5,VLOOKUP(F95,Mark,22,0),IF($L$3='Data Entry'!$BJ$6,VLOOKUP(F95,Mark,26,0),IF($L$3='Data Entry'!$BJ$7,VLOOKUP(F95,Mark,30,0),""))))</f>
        <v/>
      </c>
      <c r="J95" s="62" t="str">
        <f>IF(AND(B95="",D95="",F95="",G95=""),"",IF($L$3='Data Entry'!$BJ$5,VLOOKUP(F95,Mark,23,0),IF($L$3='Data Entry'!$BJ$6,VLOOKUP(F95,Mark,27,0),IF($L$3='Data Entry'!$BJ$7,VLOOKUP(F95,Mark,31,0),""))))</f>
        <v/>
      </c>
      <c r="K95" s="62" t="str">
        <f>IF(AND(B95="",D95="",F95="",G95=""),"",IF($L$3='Data Entry'!$BJ$5,VLOOKUP(F95,Mark,24,0),IF($L$3='Data Entry'!$BJ$6,VLOOKUP(F95,Mark,28,0),IF($L$3='Data Entry'!$BJ$7,VLOOKUP(F95,Mark,32,0),""))))</f>
        <v/>
      </c>
      <c r="L95" s="36" t="str">
        <f t="shared" si="18"/>
        <v/>
      </c>
      <c r="M95" s="63" t="str">
        <f t="shared" si="19"/>
        <v/>
      </c>
      <c r="N95" s="63" t="str">
        <f t="shared" si="17"/>
        <v/>
      </c>
      <c r="O95" s="71" t="str">
        <f t="shared" si="20"/>
        <v/>
      </c>
      <c r="P95" s="10"/>
    </row>
    <row r="96" spans="1:16">
      <c r="A96" s="7">
        <v>91</v>
      </c>
      <c r="B96" s="32" t="str">
        <f t="shared" si="11"/>
        <v/>
      </c>
      <c r="C96" s="42" t="str">
        <f t="shared" si="12"/>
        <v/>
      </c>
      <c r="D96" s="8" t="str">
        <f t="shared" si="13"/>
        <v/>
      </c>
      <c r="E96" s="8" t="str">
        <f t="shared" si="14"/>
        <v/>
      </c>
      <c r="F96" s="5" t="str">
        <f t="shared" si="15"/>
        <v/>
      </c>
      <c r="G96" s="9" t="str">
        <f t="shared" si="16"/>
        <v/>
      </c>
      <c r="H96" s="62" t="str">
        <f>IF(AND(B96="",D96="",F96="",G96=""),"",IF($L$3='Data Entry'!$BJ$5,VLOOKUP(F96,Mark,21,0),IF($L$3='Data Entry'!$BJ$6,VLOOKUP(F96,Mark,25,0),IF($L$3='Data Entry'!$BJ$7,VLOOKUP(F96,Mark,29,0),""))))</f>
        <v/>
      </c>
      <c r="I96" s="62" t="str">
        <f>IF(AND(B96="",D96="",F96="",G96=""),"",IF($L$3='Data Entry'!$BJ$5,VLOOKUP(F96,Mark,22,0),IF($L$3='Data Entry'!$BJ$6,VLOOKUP(F96,Mark,26,0),IF($L$3='Data Entry'!$BJ$7,VLOOKUP(F96,Mark,30,0),""))))</f>
        <v/>
      </c>
      <c r="J96" s="62" t="str">
        <f>IF(AND(B96="",D96="",F96="",G96=""),"",IF($L$3='Data Entry'!$BJ$5,VLOOKUP(F96,Mark,23,0),IF($L$3='Data Entry'!$BJ$6,VLOOKUP(F96,Mark,27,0),IF($L$3='Data Entry'!$BJ$7,VLOOKUP(F96,Mark,31,0),""))))</f>
        <v/>
      </c>
      <c r="K96" s="62" t="str">
        <f>IF(AND(B96="",D96="",F96="",G96=""),"",IF($L$3='Data Entry'!$BJ$5,VLOOKUP(F96,Mark,24,0),IF($L$3='Data Entry'!$BJ$6,VLOOKUP(F96,Mark,28,0),IF($L$3='Data Entry'!$BJ$7,VLOOKUP(F96,Mark,32,0),""))))</f>
        <v/>
      </c>
      <c r="L96" s="36" t="str">
        <f t="shared" si="18"/>
        <v/>
      </c>
      <c r="M96" s="63" t="str">
        <f t="shared" si="19"/>
        <v/>
      </c>
      <c r="N96" s="63" t="str">
        <f t="shared" si="17"/>
        <v/>
      </c>
      <c r="O96" s="71" t="str">
        <f t="shared" si="20"/>
        <v/>
      </c>
      <c r="P96" s="10"/>
    </row>
    <row r="97" spans="1:16">
      <c r="A97" s="7">
        <v>92</v>
      </c>
      <c r="B97" s="32" t="str">
        <f t="shared" si="11"/>
        <v/>
      </c>
      <c r="C97" s="42" t="str">
        <f t="shared" si="12"/>
        <v/>
      </c>
      <c r="D97" s="8" t="str">
        <f t="shared" si="13"/>
        <v/>
      </c>
      <c r="E97" s="8" t="str">
        <f t="shared" si="14"/>
        <v/>
      </c>
      <c r="F97" s="5" t="str">
        <f t="shared" si="15"/>
        <v/>
      </c>
      <c r="G97" s="9" t="str">
        <f t="shared" si="16"/>
        <v/>
      </c>
      <c r="H97" s="62" t="str">
        <f>IF(AND(B97="",D97="",F97="",G97=""),"",IF($L$3='Data Entry'!$BJ$5,VLOOKUP(F97,Mark,21,0),IF($L$3='Data Entry'!$BJ$6,VLOOKUP(F97,Mark,25,0),IF($L$3='Data Entry'!$BJ$7,VLOOKUP(F97,Mark,29,0),""))))</f>
        <v/>
      </c>
      <c r="I97" s="62" t="str">
        <f>IF(AND(B97="",D97="",F97="",G97=""),"",IF($L$3='Data Entry'!$BJ$5,VLOOKUP(F97,Mark,22,0),IF($L$3='Data Entry'!$BJ$6,VLOOKUP(F97,Mark,26,0),IF($L$3='Data Entry'!$BJ$7,VLOOKUP(F97,Mark,30,0),""))))</f>
        <v/>
      </c>
      <c r="J97" s="62" t="str">
        <f>IF(AND(B97="",D97="",F97="",G97=""),"",IF($L$3='Data Entry'!$BJ$5,VLOOKUP(F97,Mark,23,0),IF($L$3='Data Entry'!$BJ$6,VLOOKUP(F97,Mark,27,0),IF($L$3='Data Entry'!$BJ$7,VLOOKUP(F97,Mark,31,0),""))))</f>
        <v/>
      </c>
      <c r="K97" s="62" t="str">
        <f>IF(AND(B97="",D97="",F97="",G97=""),"",IF($L$3='Data Entry'!$BJ$5,VLOOKUP(F97,Mark,24,0),IF($L$3='Data Entry'!$BJ$6,VLOOKUP(F97,Mark,28,0),IF($L$3='Data Entry'!$BJ$7,VLOOKUP(F97,Mark,32,0),""))))</f>
        <v/>
      </c>
      <c r="L97" s="36" t="str">
        <f t="shared" si="18"/>
        <v/>
      </c>
      <c r="M97" s="63" t="str">
        <f t="shared" si="19"/>
        <v/>
      </c>
      <c r="N97" s="63" t="str">
        <f t="shared" si="17"/>
        <v/>
      </c>
      <c r="O97" s="71" t="str">
        <f t="shared" si="20"/>
        <v/>
      </c>
      <c r="P97" s="10"/>
    </row>
    <row r="98" spans="1:16">
      <c r="A98" s="7">
        <v>93</v>
      </c>
      <c r="B98" s="32" t="str">
        <f t="shared" si="11"/>
        <v/>
      </c>
      <c r="C98" s="42" t="str">
        <f t="shared" si="12"/>
        <v/>
      </c>
      <c r="D98" s="8" t="str">
        <f t="shared" si="13"/>
        <v/>
      </c>
      <c r="E98" s="8" t="str">
        <f t="shared" si="14"/>
        <v/>
      </c>
      <c r="F98" s="5" t="str">
        <f t="shared" si="15"/>
        <v/>
      </c>
      <c r="G98" s="9" t="str">
        <f t="shared" si="16"/>
        <v/>
      </c>
      <c r="H98" s="62" t="str">
        <f>IF(AND(B98="",D98="",F98="",G98=""),"",IF($L$3='Data Entry'!$BJ$5,VLOOKUP(F98,Mark,21,0),IF($L$3='Data Entry'!$BJ$6,VLOOKUP(F98,Mark,25,0),IF($L$3='Data Entry'!$BJ$7,VLOOKUP(F98,Mark,29,0),""))))</f>
        <v/>
      </c>
      <c r="I98" s="62" t="str">
        <f>IF(AND(B98="",D98="",F98="",G98=""),"",IF($L$3='Data Entry'!$BJ$5,VLOOKUP(F98,Mark,22,0),IF($L$3='Data Entry'!$BJ$6,VLOOKUP(F98,Mark,26,0),IF($L$3='Data Entry'!$BJ$7,VLOOKUP(F98,Mark,30,0),""))))</f>
        <v/>
      </c>
      <c r="J98" s="62" t="str">
        <f>IF(AND(B98="",D98="",F98="",G98=""),"",IF($L$3='Data Entry'!$BJ$5,VLOOKUP(F98,Mark,23,0),IF($L$3='Data Entry'!$BJ$6,VLOOKUP(F98,Mark,27,0),IF($L$3='Data Entry'!$BJ$7,VLOOKUP(F98,Mark,31,0),""))))</f>
        <v/>
      </c>
      <c r="K98" s="62" t="str">
        <f>IF(AND(B98="",D98="",F98="",G98=""),"",IF($L$3='Data Entry'!$BJ$5,VLOOKUP(F98,Mark,24,0),IF($L$3='Data Entry'!$BJ$6,VLOOKUP(F98,Mark,28,0),IF($L$3='Data Entry'!$BJ$7,VLOOKUP(F98,Mark,32,0),""))))</f>
        <v/>
      </c>
      <c r="L98" s="36" t="str">
        <f t="shared" si="18"/>
        <v/>
      </c>
      <c r="M98" s="63" t="str">
        <f t="shared" si="19"/>
        <v/>
      </c>
      <c r="N98" s="63" t="str">
        <f t="shared" si="17"/>
        <v/>
      </c>
      <c r="O98" s="71" t="str">
        <f t="shared" si="20"/>
        <v/>
      </c>
      <c r="P98" s="10"/>
    </row>
    <row r="99" spans="1:16">
      <c r="A99" s="7">
        <v>94</v>
      </c>
      <c r="B99" s="32" t="str">
        <f t="shared" si="11"/>
        <v/>
      </c>
      <c r="C99" s="42" t="str">
        <f t="shared" si="12"/>
        <v/>
      </c>
      <c r="D99" s="8" t="str">
        <f t="shared" si="13"/>
        <v/>
      </c>
      <c r="E99" s="8" t="str">
        <f t="shared" si="14"/>
        <v/>
      </c>
      <c r="F99" s="5" t="str">
        <f t="shared" si="15"/>
        <v/>
      </c>
      <c r="G99" s="9" t="str">
        <f t="shared" si="16"/>
        <v/>
      </c>
      <c r="H99" s="62" t="str">
        <f>IF(AND(B99="",D99="",F99="",G99=""),"",IF($L$3='Data Entry'!$BJ$5,VLOOKUP(F99,Mark,21,0),IF($L$3='Data Entry'!$BJ$6,VLOOKUP(F99,Mark,25,0),IF($L$3='Data Entry'!$BJ$7,VLOOKUP(F99,Mark,29,0),""))))</f>
        <v/>
      </c>
      <c r="I99" s="62" t="str">
        <f>IF(AND(B99="",D99="",F99="",G99=""),"",IF($L$3='Data Entry'!$BJ$5,VLOOKUP(F99,Mark,22,0),IF($L$3='Data Entry'!$BJ$6,VLOOKUP(F99,Mark,26,0),IF($L$3='Data Entry'!$BJ$7,VLOOKUP(F99,Mark,30,0),""))))</f>
        <v/>
      </c>
      <c r="J99" s="62" t="str">
        <f>IF(AND(B99="",D99="",F99="",G99=""),"",IF($L$3='Data Entry'!$BJ$5,VLOOKUP(F99,Mark,23,0),IF($L$3='Data Entry'!$BJ$6,VLOOKUP(F99,Mark,27,0),IF($L$3='Data Entry'!$BJ$7,VLOOKUP(F99,Mark,31,0),""))))</f>
        <v/>
      </c>
      <c r="K99" s="62" t="str">
        <f>IF(AND(B99="",D99="",F99="",G99=""),"",IF($L$3='Data Entry'!$BJ$5,VLOOKUP(F99,Mark,24,0),IF($L$3='Data Entry'!$BJ$6,VLOOKUP(F99,Mark,28,0),IF($L$3='Data Entry'!$BJ$7,VLOOKUP(F99,Mark,32,0),""))))</f>
        <v/>
      </c>
      <c r="L99" s="36" t="str">
        <f t="shared" si="18"/>
        <v/>
      </c>
      <c r="M99" s="63" t="str">
        <f t="shared" si="19"/>
        <v/>
      </c>
      <c r="N99" s="63" t="str">
        <f t="shared" si="17"/>
        <v/>
      </c>
      <c r="O99" s="71" t="str">
        <f t="shared" si="20"/>
        <v/>
      </c>
      <c r="P99" s="10"/>
    </row>
    <row r="100" spans="1:16">
      <c r="A100" s="7">
        <v>95</v>
      </c>
      <c r="B100" s="32" t="str">
        <f t="shared" si="11"/>
        <v/>
      </c>
      <c r="C100" s="42" t="str">
        <f t="shared" si="12"/>
        <v/>
      </c>
      <c r="D100" s="8" t="str">
        <f t="shared" si="13"/>
        <v/>
      </c>
      <c r="E100" s="8" t="str">
        <f t="shared" si="14"/>
        <v/>
      </c>
      <c r="F100" s="5" t="str">
        <f t="shared" si="15"/>
        <v/>
      </c>
      <c r="G100" s="9" t="str">
        <f t="shared" si="16"/>
        <v/>
      </c>
      <c r="H100" s="62" t="str">
        <f>IF(AND(B100="",D100="",F100="",G100=""),"",IF($L$3='Data Entry'!$BJ$5,VLOOKUP(F100,Mark,21,0),IF($L$3='Data Entry'!$BJ$6,VLOOKUP(F100,Mark,25,0),IF($L$3='Data Entry'!$BJ$7,VLOOKUP(F100,Mark,29,0),""))))</f>
        <v/>
      </c>
      <c r="I100" s="62" t="str">
        <f>IF(AND(B100="",D100="",F100="",G100=""),"",IF($L$3='Data Entry'!$BJ$5,VLOOKUP(F100,Mark,22,0),IF($L$3='Data Entry'!$BJ$6,VLOOKUP(F100,Mark,26,0),IF($L$3='Data Entry'!$BJ$7,VLOOKUP(F100,Mark,30,0),""))))</f>
        <v/>
      </c>
      <c r="J100" s="62" t="str">
        <f>IF(AND(B100="",D100="",F100="",G100=""),"",IF($L$3='Data Entry'!$BJ$5,VLOOKUP(F100,Mark,23,0),IF($L$3='Data Entry'!$BJ$6,VLOOKUP(F100,Mark,27,0),IF($L$3='Data Entry'!$BJ$7,VLOOKUP(F100,Mark,31,0),""))))</f>
        <v/>
      </c>
      <c r="K100" s="62" t="str">
        <f>IF(AND(B100="",D100="",F100="",G100=""),"",IF($L$3='Data Entry'!$BJ$5,VLOOKUP(F100,Mark,24,0),IF($L$3='Data Entry'!$BJ$6,VLOOKUP(F100,Mark,28,0),IF($L$3='Data Entry'!$BJ$7,VLOOKUP(F100,Mark,32,0),""))))</f>
        <v/>
      </c>
      <c r="L100" s="36" t="str">
        <f t="shared" si="18"/>
        <v/>
      </c>
      <c r="M100" s="63" t="str">
        <f t="shared" si="19"/>
        <v/>
      </c>
      <c r="N100" s="63" t="str">
        <f t="shared" si="17"/>
        <v/>
      </c>
      <c r="O100" s="71" t="str">
        <f t="shared" si="20"/>
        <v/>
      </c>
      <c r="P100" s="10"/>
    </row>
    <row r="101" spans="1:16">
      <c r="A101" s="7">
        <v>96</v>
      </c>
      <c r="B101" s="32" t="str">
        <f t="shared" si="11"/>
        <v/>
      </c>
      <c r="C101" s="42" t="str">
        <f t="shared" si="12"/>
        <v/>
      </c>
      <c r="D101" s="8" t="str">
        <f t="shared" si="13"/>
        <v/>
      </c>
      <c r="E101" s="8" t="str">
        <f t="shared" si="14"/>
        <v/>
      </c>
      <c r="F101" s="5" t="str">
        <f t="shared" si="15"/>
        <v/>
      </c>
      <c r="G101" s="9" t="str">
        <f t="shared" si="16"/>
        <v/>
      </c>
      <c r="H101" s="62" t="str">
        <f>IF(AND(B101="",D101="",F101="",G101=""),"",IF($L$3='Data Entry'!$BJ$5,VLOOKUP(F101,Mark,21,0),IF($L$3='Data Entry'!$BJ$6,VLOOKUP(F101,Mark,25,0),IF($L$3='Data Entry'!$BJ$7,VLOOKUP(F101,Mark,29,0),""))))</f>
        <v/>
      </c>
      <c r="I101" s="62" t="str">
        <f>IF(AND(B101="",D101="",F101="",G101=""),"",IF($L$3='Data Entry'!$BJ$5,VLOOKUP(F101,Mark,22,0),IF($L$3='Data Entry'!$BJ$6,VLOOKUP(F101,Mark,26,0),IF($L$3='Data Entry'!$BJ$7,VLOOKUP(F101,Mark,30,0),""))))</f>
        <v/>
      </c>
      <c r="J101" s="62" t="str">
        <f>IF(AND(B101="",D101="",F101="",G101=""),"",IF($L$3='Data Entry'!$BJ$5,VLOOKUP(F101,Mark,23,0),IF($L$3='Data Entry'!$BJ$6,VLOOKUP(F101,Mark,27,0),IF($L$3='Data Entry'!$BJ$7,VLOOKUP(F101,Mark,31,0),""))))</f>
        <v/>
      </c>
      <c r="K101" s="62" t="str">
        <f>IF(AND(B101="",D101="",F101="",G101=""),"",IF($L$3='Data Entry'!$BJ$5,VLOOKUP(F101,Mark,24,0),IF($L$3='Data Entry'!$BJ$6,VLOOKUP(F101,Mark,28,0),IF($L$3='Data Entry'!$BJ$7,VLOOKUP(F101,Mark,32,0),""))))</f>
        <v/>
      </c>
      <c r="L101" s="36" t="str">
        <f t="shared" si="18"/>
        <v/>
      </c>
      <c r="M101" s="63" t="str">
        <f t="shared" si="19"/>
        <v/>
      </c>
      <c r="N101" s="63" t="str">
        <f t="shared" si="17"/>
        <v/>
      </c>
      <c r="O101" s="71" t="str">
        <f t="shared" si="20"/>
        <v/>
      </c>
      <c r="P101" s="10"/>
    </row>
    <row r="102" spans="1:16">
      <c r="A102" s="7">
        <v>97</v>
      </c>
      <c r="B102" s="32" t="str">
        <f t="shared" si="11"/>
        <v/>
      </c>
      <c r="C102" s="42" t="str">
        <f t="shared" si="12"/>
        <v/>
      </c>
      <c r="D102" s="8" t="str">
        <f t="shared" si="13"/>
        <v/>
      </c>
      <c r="E102" s="8" t="str">
        <f t="shared" si="14"/>
        <v/>
      </c>
      <c r="F102" s="5" t="str">
        <f t="shared" si="15"/>
        <v/>
      </c>
      <c r="G102" s="9" t="str">
        <f t="shared" si="16"/>
        <v/>
      </c>
      <c r="H102" s="62" t="str">
        <f>IF(AND(B102="",D102="",F102="",G102=""),"",IF($L$3='Data Entry'!$BJ$5,VLOOKUP(F102,Mark,21,0),IF($L$3='Data Entry'!$BJ$6,VLOOKUP(F102,Mark,25,0),IF($L$3='Data Entry'!$BJ$7,VLOOKUP(F102,Mark,29,0),""))))</f>
        <v/>
      </c>
      <c r="I102" s="62" t="str">
        <f>IF(AND(B102="",D102="",F102="",G102=""),"",IF($L$3='Data Entry'!$BJ$5,VLOOKUP(F102,Mark,22,0),IF($L$3='Data Entry'!$BJ$6,VLOOKUP(F102,Mark,26,0),IF($L$3='Data Entry'!$BJ$7,VLOOKUP(F102,Mark,30,0),""))))</f>
        <v/>
      </c>
      <c r="J102" s="62" t="str">
        <f>IF(AND(B102="",D102="",F102="",G102=""),"",IF($L$3='Data Entry'!$BJ$5,VLOOKUP(F102,Mark,23,0),IF($L$3='Data Entry'!$BJ$6,VLOOKUP(F102,Mark,27,0),IF($L$3='Data Entry'!$BJ$7,VLOOKUP(F102,Mark,31,0),""))))</f>
        <v/>
      </c>
      <c r="K102" s="62" t="str">
        <f>IF(AND(B102="",D102="",F102="",G102=""),"",IF($L$3='Data Entry'!$BJ$5,VLOOKUP(F102,Mark,24,0),IF($L$3='Data Entry'!$BJ$6,VLOOKUP(F102,Mark,28,0),IF($L$3='Data Entry'!$BJ$7,VLOOKUP(F102,Mark,32,0),""))))</f>
        <v/>
      </c>
      <c r="L102" s="36" t="str">
        <f t="shared" si="18"/>
        <v/>
      </c>
      <c r="M102" s="63" t="str">
        <f t="shared" si="19"/>
        <v/>
      </c>
      <c r="N102" s="63" t="str">
        <f t="shared" ref="N102:N133" si="21">IFERROR(IF(AND($L$3=""),"",IF(AND(L102=""),"",IF(AND(F102=""),"",IF(AND(VLOOKUP(F102,Mark,5,0)=""),"",IF(AND(VLOOKUP(F102,Mark,5,0)&gt;85),5,IF(AND(VLOOKUP(F102,Mark,5,0)&gt;75),4,IF(AND(VLOOKUP(F102,Mark,5,0)&gt;=65),3,0))))))),"")</f>
        <v/>
      </c>
      <c r="O102" s="71" t="str">
        <f t="shared" si="20"/>
        <v/>
      </c>
      <c r="P102" s="10"/>
    </row>
    <row r="103" spans="1:16">
      <c r="A103" s="7">
        <v>98</v>
      </c>
      <c r="B103" s="32" t="str">
        <f t="shared" si="11"/>
        <v/>
      </c>
      <c r="C103" s="42" t="str">
        <f t="shared" si="12"/>
        <v/>
      </c>
      <c r="D103" s="8" t="str">
        <f t="shared" si="13"/>
        <v/>
      </c>
      <c r="E103" s="8" t="str">
        <f t="shared" si="14"/>
        <v/>
      </c>
      <c r="F103" s="5" t="str">
        <f t="shared" si="15"/>
        <v/>
      </c>
      <c r="G103" s="9" t="str">
        <f t="shared" si="16"/>
        <v/>
      </c>
      <c r="H103" s="62" t="str">
        <f>IF(AND(B103="",D103="",F103="",G103=""),"",IF($L$3='Data Entry'!$BJ$5,VLOOKUP(F103,Mark,21,0),IF($L$3='Data Entry'!$BJ$6,VLOOKUP(F103,Mark,25,0),IF($L$3='Data Entry'!$BJ$7,VLOOKUP(F103,Mark,29,0),""))))</f>
        <v/>
      </c>
      <c r="I103" s="62" t="str">
        <f>IF(AND(B103="",D103="",F103="",G103=""),"",IF($L$3='Data Entry'!$BJ$5,VLOOKUP(F103,Mark,22,0),IF($L$3='Data Entry'!$BJ$6,VLOOKUP(F103,Mark,26,0),IF($L$3='Data Entry'!$BJ$7,VLOOKUP(F103,Mark,30,0),""))))</f>
        <v/>
      </c>
      <c r="J103" s="62" t="str">
        <f>IF(AND(B103="",D103="",F103="",G103=""),"",IF($L$3='Data Entry'!$BJ$5,VLOOKUP(F103,Mark,23,0),IF($L$3='Data Entry'!$BJ$6,VLOOKUP(F103,Mark,27,0),IF($L$3='Data Entry'!$BJ$7,VLOOKUP(F103,Mark,31,0),""))))</f>
        <v/>
      </c>
      <c r="K103" s="62" t="str">
        <f>IF(AND(B103="",D103="",F103="",G103=""),"",IF($L$3='Data Entry'!$BJ$5,VLOOKUP(F103,Mark,24,0),IF($L$3='Data Entry'!$BJ$6,VLOOKUP(F103,Mark,28,0),IF($L$3='Data Entry'!$BJ$7,VLOOKUP(F103,Mark,32,0),""))))</f>
        <v/>
      </c>
      <c r="L103" s="36" t="str">
        <f t="shared" si="18"/>
        <v/>
      </c>
      <c r="M103" s="63" t="str">
        <f t="shared" si="19"/>
        <v/>
      </c>
      <c r="N103" s="63" t="str">
        <f t="shared" si="21"/>
        <v/>
      </c>
      <c r="O103" s="71" t="str">
        <f t="shared" si="20"/>
        <v/>
      </c>
      <c r="P103" s="10"/>
    </row>
    <row r="104" spans="1:16">
      <c r="A104" s="7">
        <v>99</v>
      </c>
      <c r="B104" s="32" t="str">
        <f t="shared" si="11"/>
        <v/>
      </c>
      <c r="C104" s="42" t="str">
        <f t="shared" si="12"/>
        <v/>
      </c>
      <c r="D104" s="8" t="str">
        <f t="shared" si="13"/>
        <v/>
      </c>
      <c r="E104" s="8" t="str">
        <f t="shared" si="14"/>
        <v/>
      </c>
      <c r="F104" s="5" t="str">
        <f t="shared" si="15"/>
        <v/>
      </c>
      <c r="G104" s="9" t="str">
        <f t="shared" si="16"/>
        <v/>
      </c>
      <c r="H104" s="62" t="str">
        <f>IF(AND(B104="",D104="",F104="",G104=""),"",IF($L$3='Data Entry'!$BJ$5,VLOOKUP(F104,Mark,21,0),IF($L$3='Data Entry'!$BJ$6,VLOOKUP(F104,Mark,25,0),IF($L$3='Data Entry'!$BJ$7,VLOOKUP(F104,Mark,29,0),""))))</f>
        <v/>
      </c>
      <c r="I104" s="62" t="str">
        <f>IF(AND(B104="",D104="",F104="",G104=""),"",IF($L$3='Data Entry'!$BJ$5,VLOOKUP(F104,Mark,22,0),IF($L$3='Data Entry'!$BJ$6,VLOOKUP(F104,Mark,26,0),IF($L$3='Data Entry'!$BJ$7,VLOOKUP(F104,Mark,30,0),""))))</f>
        <v/>
      </c>
      <c r="J104" s="62" t="str">
        <f>IF(AND(B104="",D104="",F104="",G104=""),"",IF($L$3='Data Entry'!$BJ$5,VLOOKUP(F104,Mark,23,0),IF($L$3='Data Entry'!$BJ$6,VLOOKUP(F104,Mark,27,0),IF($L$3='Data Entry'!$BJ$7,VLOOKUP(F104,Mark,31,0),""))))</f>
        <v/>
      </c>
      <c r="K104" s="62" t="str">
        <f>IF(AND(B104="",D104="",F104="",G104=""),"",IF($L$3='Data Entry'!$BJ$5,VLOOKUP(F104,Mark,24,0),IF($L$3='Data Entry'!$BJ$6,VLOOKUP(F104,Mark,28,0),IF($L$3='Data Entry'!$BJ$7,VLOOKUP(F104,Mark,32,0),""))))</f>
        <v/>
      </c>
      <c r="L104" s="36" t="str">
        <f t="shared" si="18"/>
        <v/>
      </c>
      <c r="M104" s="63" t="str">
        <f t="shared" si="19"/>
        <v/>
      </c>
      <c r="N104" s="63" t="str">
        <f t="shared" si="21"/>
        <v/>
      </c>
      <c r="O104" s="71" t="str">
        <f t="shared" si="20"/>
        <v/>
      </c>
      <c r="P104" s="10"/>
    </row>
    <row r="105" spans="1:16">
      <c r="A105" s="7">
        <v>100</v>
      </c>
      <c r="B105" s="32" t="str">
        <f t="shared" si="11"/>
        <v/>
      </c>
      <c r="C105" s="42" t="str">
        <f t="shared" si="12"/>
        <v/>
      </c>
      <c r="D105" s="8" t="str">
        <f t="shared" si="13"/>
        <v/>
      </c>
      <c r="E105" s="8" t="str">
        <f t="shared" si="14"/>
        <v/>
      </c>
      <c r="F105" s="5" t="str">
        <f t="shared" si="15"/>
        <v/>
      </c>
      <c r="G105" s="9" t="str">
        <f t="shared" si="16"/>
        <v/>
      </c>
      <c r="H105" s="62" t="str">
        <f>IF(AND(B105="",D105="",F105="",G105=""),"",IF($L$3='Data Entry'!$BJ$5,VLOOKUP(F105,Mark,21,0),IF($L$3='Data Entry'!$BJ$6,VLOOKUP(F105,Mark,25,0),IF($L$3='Data Entry'!$BJ$7,VLOOKUP(F105,Mark,29,0),""))))</f>
        <v/>
      </c>
      <c r="I105" s="62" t="str">
        <f>IF(AND(B105="",D105="",F105="",G105=""),"",IF($L$3='Data Entry'!$BJ$5,VLOOKUP(F105,Mark,22,0),IF($L$3='Data Entry'!$BJ$6,VLOOKUP(F105,Mark,26,0),IF($L$3='Data Entry'!$BJ$7,VLOOKUP(F105,Mark,30,0),""))))</f>
        <v/>
      </c>
      <c r="J105" s="62" t="str">
        <f>IF(AND(B105="",D105="",F105="",G105=""),"",IF($L$3='Data Entry'!$BJ$5,VLOOKUP(F105,Mark,23,0),IF($L$3='Data Entry'!$BJ$6,VLOOKUP(F105,Mark,27,0),IF($L$3='Data Entry'!$BJ$7,VLOOKUP(F105,Mark,31,0),""))))</f>
        <v/>
      </c>
      <c r="K105" s="62" t="str">
        <f>IF(AND(B105="",D105="",F105="",G105=""),"",IF($L$3='Data Entry'!$BJ$5,VLOOKUP(F105,Mark,24,0),IF($L$3='Data Entry'!$BJ$6,VLOOKUP(F105,Mark,28,0),IF($L$3='Data Entry'!$BJ$7,VLOOKUP(F105,Mark,32,0),""))))</f>
        <v/>
      </c>
      <c r="L105" s="36" t="str">
        <f t="shared" si="18"/>
        <v/>
      </c>
      <c r="M105" s="63" t="str">
        <f t="shared" si="19"/>
        <v/>
      </c>
      <c r="N105" s="63" t="str">
        <f t="shared" si="21"/>
        <v/>
      </c>
      <c r="O105" s="71" t="str">
        <f t="shared" si="20"/>
        <v/>
      </c>
      <c r="P105" s="10"/>
    </row>
    <row r="106" spans="1:16">
      <c r="A106" s="7">
        <v>101</v>
      </c>
      <c r="B106" s="32" t="str">
        <f t="shared" si="11"/>
        <v/>
      </c>
      <c r="C106" s="42" t="str">
        <f t="shared" si="12"/>
        <v/>
      </c>
      <c r="D106" s="8" t="str">
        <f t="shared" si="13"/>
        <v/>
      </c>
      <c r="E106" s="8" t="str">
        <f t="shared" si="14"/>
        <v/>
      </c>
      <c r="F106" s="5" t="str">
        <f t="shared" si="15"/>
        <v/>
      </c>
      <c r="G106" s="9" t="str">
        <f t="shared" si="16"/>
        <v/>
      </c>
      <c r="H106" s="62" t="str">
        <f>IF(AND(B106="",D106="",F106="",G106=""),"",IF($L$3='Data Entry'!$BJ$5,VLOOKUP(F106,Mark,21,0),IF($L$3='Data Entry'!$BJ$6,VLOOKUP(F106,Mark,25,0),IF($L$3='Data Entry'!$BJ$7,VLOOKUP(F106,Mark,29,0),""))))</f>
        <v/>
      </c>
      <c r="I106" s="62" t="str">
        <f>IF(AND(B106="",D106="",F106="",G106=""),"",IF($L$3='Data Entry'!$BJ$5,VLOOKUP(F106,Mark,22,0),IF($L$3='Data Entry'!$BJ$6,VLOOKUP(F106,Mark,26,0),IF($L$3='Data Entry'!$BJ$7,VLOOKUP(F106,Mark,30,0),""))))</f>
        <v/>
      </c>
      <c r="J106" s="62" t="str">
        <f>IF(AND(B106="",D106="",F106="",G106=""),"",IF($L$3='Data Entry'!$BJ$5,VLOOKUP(F106,Mark,23,0),IF($L$3='Data Entry'!$BJ$6,VLOOKUP(F106,Mark,27,0),IF($L$3='Data Entry'!$BJ$7,VLOOKUP(F106,Mark,31,0),""))))</f>
        <v/>
      </c>
      <c r="K106" s="62" t="str">
        <f>IF(AND(B106="",D106="",F106="",G106=""),"",IF($L$3='Data Entry'!$BJ$5,VLOOKUP(F106,Mark,24,0),IF($L$3='Data Entry'!$BJ$6,VLOOKUP(F106,Mark,28,0),IF($L$3='Data Entry'!$BJ$7,VLOOKUP(F106,Mark,32,0),""))))</f>
        <v/>
      </c>
      <c r="L106" s="36" t="str">
        <f t="shared" si="18"/>
        <v/>
      </c>
      <c r="M106" s="63" t="str">
        <f t="shared" si="19"/>
        <v/>
      </c>
      <c r="N106" s="63" t="str">
        <f t="shared" si="21"/>
        <v/>
      </c>
      <c r="O106" s="71" t="str">
        <f t="shared" si="20"/>
        <v/>
      </c>
      <c r="P106" s="10"/>
    </row>
    <row r="107" spans="1:16">
      <c r="A107" s="7">
        <v>102</v>
      </c>
      <c r="B107" s="32" t="str">
        <f t="shared" si="11"/>
        <v/>
      </c>
      <c r="C107" s="42" t="str">
        <f t="shared" si="12"/>
        <v/>
      </c>
      <c r="D107" s="8" t="str">
        <f t="shared" si="13"/>
        <v/>
      </c>
      <c r="E107" s="8" t="str">
        <f t="shared" si="14"/>
        <v/>
      </c>
      <c r="F107" s="5" t="str">
        <f t="shared" si="15"/>
        <v/>
      </c>
      <c r="G107" s="9" t="str">
        <f t="shared" si="16"/>
        <v/>
      </c>
      <c r="H107" s="62" t="str">
        <f>IF(AND(B107="",D107="",F107="",G107=""),"",IF($L$3='Data Entry'!$BJ$5,VLOOKUP(F107,Mark,21,0),IF($L$3='Data Entry'!$BJ$6,VLOOKUP(F107,Mark,25,0),IF($L$3='Data Entry'!$BJ$7,VLOOKUP(F107,Mark,29,0),""))))</f>
        <v/>
      </c>
      <c r="I107" s="62" t="str">
        <f>IF(AND(B107="",D107="",F107="",G107=""),"",IF($L$3='Data Entry'!$BJ$5,VLOOKUP(F107,Mark,22,0),IF($L$3='Data Entry'!$BJ$6,VLOOKUP(F107,Mark,26,0),IF($L$3='Data Entry'!$BJ$7,VLOOKUP(F107,Mark,30,0),""))))</f>
        <v/>
      </c>
      <c r="J107" s="62" t="str">
        <f>IF(AND(B107="",D107="",F107="",G107=""),"",IF($L$3='Data Entry'!$BJ$5,VLOOKUP(F107,Mark,23,0),IF($L$3='Data Entry'!$BJ$6,VLOOKUP(F107,Mark,27,0),IF($L$3='Data Entry'!$BJ$7,VLOOKUP(F107,Mark,31,0),""))))</f>
        <v/>
      </c>
      <c r="K107" s="62" t="str">
        <f>IF(AND(B107="",D107="",F107="",G107=""),"",IF($L$3='Data Entry'!$BJ$5,VLOOKUP(F107,Mark,24,0),IF($L$3='Data Entry'!$BJ$6,VLOOKUP(F107,Mark,28,0),IF($L$3='Data Entry'!$BJ$7,VLOOKUP(F107,Mark,32,0),""))))</f>
        <v/>
      </c>
      <c r="L107" s="36" t="str">
        <f t="shared" si="18"/>
        <v/>
      </c>
      <c r="M107" s="63" t="str">
        <f t="shared" si="19"/>
        <v/>
      </c>
      <c r="N107" s="63" t="str">
        <f t="shared" si="21"/>
        <v/>
      </c>
      <c r="O107" s="71" t="str">
        <f t="shared" si="20"/>
        <v/>
      </c>
      <c r="P107" s="10"/>
    </row>
    <row r="108" spans="1:16">
      <c r="A108" s="7">
        <v>103</v>
      </c>
      <c r="B108" s="32" t="str">
        <f t="shared" si="11"/>
        <v/>
      </c>
      <c r="C108" s="42" t="str">
        <f t="shared" si="12"/>
        <v/>
      </c>
      <c r="D108" s="8" t="str">
        <f t="shared" si="13"/>
        <v/>
      </c>
      <c r="E108" s="8" t="str">
        <f t="shared" si="14"/>
        <v/>
      </c>
      <c r="F108" s="5" t="str">
        <f t="shared" si="15"/>
        <v/>
      </c>
      <c r="G108" s="9" t="str">
        <f t="shared" si="16"/>
        <v/>
      </c>
      <c r="H108" s="62" t="str">
        <f>IF(AND(B108="",D108="",F108="",G108=""),"",IF($L$3='Data Entry'!$BJ$5,VLOOKUP(F108,Mark,21,0),IF($L$3='Data Entry'!$BJ$6,VLOOKUP(F108,Mark,25,0),IF($L$3='Data Entry'!$BJ$7,VLOOKUP(F108,Mark,29,0),""))))</f>
        <v/>
      </c>
      <c r="I108" s="62" t="str">
        <f>IF(AND(B108="",D108="",F108="",G108=""),"",IF($L$3='Data Entry'!$BJ$5,VLOOKUP(F108,Mark,22,0),IF($L$3='Data Entry'!$BJ$6,VLOOKUP(F108,Mark,26,0),IF($L$3='Data Entry'!$BJ$7,VLOOKUP(F108,Mark,30,0),""))))</f>
        <v/>
      </c>
      <c r="J108" s="62" t="str">
        <f>IF(AND(B108="",D108="",F108="",G108=""),"",IF($L$3='Data Entry'!$BJ$5,VLOOKUP(F108,Mark,23,0),IF($L$3='Data Entry'!$BJ$6,VLOOKUP(F108,Mark,27,0),IF($L$3='Data Entry'!$BJ$7,VLOOKUP(F108,Mark,31,0),""))))</f>
        <v/>
      </c>
      <c r="K108" s="62" t="str">
        <f>IF(AND(B108="",D108="",F108="",G108=""),"",IF($L$3='Data Entry'!$BJ$5,VLOOKUP(F108,Mark,24,0),IF($L$3='Data Entry'!$BJ$6,VLOOKUP(F108,Mark,28,0),IF($L$3='Data Entry'!$BJ$7,VLOOKUP(F108,Mark,32,0),""))))</f>
        <v/>
      </c>
      <c r="L108" s="36" t="str">
        <f t="shared" si="18"/>
        <v/>
      </c>
      <c r="M108" s="63" t="str">
        <f t="shared" si="19"/>
        <v/>
      </c>
      <c r="N108" s="63" t="str">
        <f t="shared" si="21"/>
        <v/>
      </c>
      <c r="O108" s="71" t="str">
        <f t="shared" si="20"/>
        <v/>
      </c>
      <c r="P108" s="10"/>
    </row>
    <row r="109" spans="1:16">
      <c r="A109" s="7">
        <v>104</v>
      </c>
      <c r="B109" s="32" t="str">
        <f t="shared" si="11"/>
        <v/>
      </c>
      <c r="C109" s="42" t="str">
        <f t="shared" si="12"/>
        <v/>
      </c>
      <c r="D109" s="8" t="str">
        <f t="shared" si="13"/>
        <v/>
      </c>
      <c r="E109" s="8" t="str">
        <f t="shared" si="14"/>
        <v/>
      </c>
      <c r="F109" s="5" t="str">
        <f t="shared" si="15"/>
        <v/>
      </c>
      <c r="G109" s="9" t="str">
        <f t="shared" si="16"/>
        <v/>
      </c>
      <c r="H109" s="62" t="str">
        <f>IF(AND(B109="",D109="",F109="",G109=""),"",IF($L$3='Data Entry'!$BJ$5,VLOOKUP(F109,Mark,21,0),IF($L$3='Data Entry'!$BJ$6,VLOOKUP(F109,Mark,25,0),IF($L$3='Data Entry'!$BJ$7,VLOOKUP(F109,Mark,29,0),""))))</f>
        <v/>
      </c>
      <c r="I109" s="62" t="str">
        <f>IF(AND(B109="",D109="",F109="",G109=""),"",IF($L$3='Data Entry'!$BJ$5,VLOOKUP(F109,Mark,22,0),IF($L$3='Data Entry'!$BJ$6,VLOOKUP(F109,Mark,26,0),IF($L$3='Data Entry'!$BJ$7,VLOOKUP(F109,Mark,30,0),""))))</f>
        <v/>
      </c>
      <c r="J109" s="62" t="str">
        <f>IF(AND(B109="",D109="",F109="",G109=""),"",IF($L$3='Data Entry'!$BJ$5,VLOOKUP(F109,Mark,23,0),IF($L$3='Data Entry'!$BJ$6,VLOOKUP(F109,Mark,27,0),IF($L$3='Data Entry'!$BJ$7,VLOOKUP(F109,Mark,31,0),""))))</f>
        <v/>
      </c>
      <c r="K109" s="62" t="str">
        <f>IF(AND(B109="",D109="",F109="",G109=""),"",IF($L$3='Data Entry'!$BJ$5,VLOOKUP(F109,Mark,24,0),IF($L$3='Data Entry'!$BJ$6,VLOOKUP(F109,Mark,28,0),IF($L$3='Data Entry'!$BJ$7,VLOOKUP(F109,Mark,32,0),""))))</f>
        <v/>
      </c>
      <c r="L109" s="36" t="str">
        <f t="shared" si="18"/>
        <v/>
      </c>
      <c r="M109" s="63" t="str">
        <f t="shared" si="19"/>
        <v/>
      </c>
      <c r="N109" s="63" t="str">
        <f t="shared" si="21"/>
        <v/>
      </c>
      <c r="O109" s="71" t="str">
        <f t="shared" si="20"/>
        <v/>
      </c>
      <c r="P109" s="10"/>
    </row>
    <row r="110" spans="1:16">
      <c r="A110" s="7">
        <v>105</v>
      </c>
      <c r="B110" s="32" t="str">
        <f t="shared" si="11"/>
        <v/>
      </c>
      <c r="C110" s="42" t="str">
        <f t="shared" si="12"/>
        <v/>
      </c>
      <c r="D110" s="8" t="str">
        <f t="shared" si="13"/>
        <v/>
      </c>
      <c r="E110" s="8" t="str">
        <f t="shared" si="14"/>
        <v/>
      </c>
      <c r="F110" s="5" t="str">
        <f t="shared" si="15"/>
        <v/>
      </c>
      <c r="G110" s="9" t="str">
        <f t="shared" si="16"/>
        <v/>
      </c>
      <c r="H110" s="62" t="str">
        <f>IF(AND(B110="",D110="",F110="",G110=""),"",IF($L$3='Data Entry'!$BJ$5,VLOOKUP(F110,Mark,21,0),IF($L$3='Data Entry'!$BJ$6,VLOOKUP(F110,Mark,25,0),IF($L$3='Data Entry'!$BJ$7,VLOOKUP(F110,Mark,29,0),""))))</f>
        <v/>
      </c>
      <c r="I110" s="62" t="str">
        <f>IF(AND(B110="",D110="",F110="",G110=""),"",IF($L$3='Data Entry'!$BJ$5,VLOOKUP(F110,Mark,22,0),IF($L$3='Data Entry'!$BJ$6,VLOOKUP(F110,Mark,26,0),IF($L$3='Data Entry'!$BJ$7,VLOOKUP(F110,Mark,30,0),""))))</f>
        <v/>
      </c>
      <c r="J110" s="62" t="str">
        <f>IF(AND(B110="",D110="",F110="",G110=""),"",IF($L$3='Data Entry'!$BJ$5,VLOOKUP(F110,Mark,23,0),IF($L$3='Data Entry'!$BJ$6,VLOOKUP(F110,Mark,27,0),IF($L$3='Data Entry'!$BJ$7,VLOOKUP(F110,Mark,31,0),""))))</f>
        <v/>
      </c>
      <c r="K110" s="62" t="str">
        <f>IF(AND(B110="",D110="",F110="",G110=""),"",IF($L$3='Data Entry'!$BJ$5,VLOOKUP(F110,Mark,24,0),IF($L$3='Data Entry'!$BJ$6,VLOOKUP(F110,Mark,28,0),IF($L$3='Data Entry'!$BJ$7,VLOOKUP(F110,Mark,32,0),""))))</f>
        <v/>
      </c>
      <c r="L110" s="36" t="str">
        <f t="shared" si="18"/>
        <v/>
      </c>
      <c r="M110" s="63" t="str">
        <f t="shared" si="19"/>
        <v/>
      </c>
      <c r="N110" s="63" t="str">
        <f t="shared" si="21"/>
        <v/>
      </c>
      <c r="O110" s="71" t="str">
        <f t="shared" si="20"/>
        <v/>
      </c>
      <c r="P110" s="10"/>
    </row>
    <row r="111" spans="1:16">
      <c r="A111" s="7">
        <v>106</v>
      </c>
      <c r="B111" s="32" t="str">
        <f t="shared" si="11"/>
        <v/>
      </c>
      <c r="C111" s="42" t="str">
        <f t="shared" si="12"/>
        <v/>
      </c>
      <c r="D111" s="8" t="str">
        <f t="shared" si="13"/>
        <v/>
      </c>
      <c r="E111" s="8" t="str">
        <f t="shared" si="14"/>
        <v/>
      </c>
      <c r="F111" s="5" t="str">
        <f t="shared" si="15"/>
        <v/>
      </c>
      <c r="G111" s="9" t="str">
        <f t="shared" si="16"/>
        <v/>
      </c>
      <c r="H111" s="62" t="str">
        <f>IF(AND(B111="",D111="",F111="",G111=""),"",IF($L$3='Data Entry'!$BJ$5,VLOOKUP(F111,Mark,21,0),IF($L$3='Data Entry'!$BJ$6,VLOOKUP(F111,Mark,25,0),IF($L$3='Data Entry'!$BJ$7,VLOOKUP(F111,Mark,29,0),""))))</f>
        <v/>
      </c>
      <c r="I111" s="62" t="str">
        <f>IF(AND(B111="",D111="",F111="",G111=""),"",IF($L$3='Data Entry'!$BJ$5,VLOOKUP(F111,Mark,22,0),IF($L$3='Data Entry'!$BJ$6,VLOOKUP(F111,Mark,26,0),IF($L$3='Data Entry'!$BJ$7,VLOOKUP(F111,Mark,30,0),""))))</f>
        <v/>
      </c>
      <c r="J111" s="62" t="str">
        <f>IF(AND(B111="",D111="",F111="",G111=""),"",IF($L$3='Data Entry'!$BJ$5,VLOOKUP(F111,Mark,23,0),IF($L$3='Data Entry'!$BJ$6,VLOOKUP(F111,Mark,27,0),IF($L$3='Data Entry'!$BJ$7,VLOOKUP(F111,Mark,31,0),""))))</f>
        <v/>
      </c>
      <c r="K111" s="62" t="str">
        <f>IF(AND(B111="",D111="",F111="",G111=""),"",IF($L$3='Data Entry'!$BJ$5,VLOOKUP(F111,Mark,24,0),IF($L$3='Data Entry'!$BJ$6,VLOOKUP(F111,Mark,28,0),IF($L$3='Data Entry'!$BJ$7,VLOOKUP(F111,Mark,32,0),""))))</f>
        <v/>
      </c>
      <c r="L111" s="36" t="str">
        <f t="shared" si="18"/>
        <v/>
      </c>
      <c r="M111" s="63" t="str">
        <f t="shared" si="19"/>
        <v/>
      </c>
      <c r="N111" s="63" t="str">
        <f t="shared" si="21"/>
        <v/>
      </c>
      <c r="O111" s="71" t="str">
        <f t="shared" si="20"/>
        <v/>
      </c>
      <c r="P111" s="10"/>
    </row>
    <row r="112" spans="1:16">
      <c r="A112" s="7">
        <v>107</v>
      </c>
      <c r="B112" s="32" t="str">
        <f t="shared" si="11"/>
        <v/>
      </c>
      <c r="C112" s="42" t="str">
        <f t="shared" si="12"/>
        <v/>
      </c>
      <c r="D112" s="8" t="str">
        <f t="shared" si="13"/>
        <v/>
      </c>
      <c r="E112" s="8" t="str">
        <f t="shared" si="14"/>
        <v/>
      </c>
      <c r="F112" s="5" t="str">
        <f t="shared" si="15"/>
        <v/>
      </c>
      <c r="G112" s="9" t="str">
        <f t="shared" si="16"/>
        <v/>
      </c>
      <c r="H112" s="62" t="str">
        <f>IF(AND(B112="",D112="",F112="",G112=""),"",IF($L$3='Data Entry'!$BJ$5,VLOOKUP(F112,Mark,21,0),IF($L$3='Data Entry'!$BJ$6,VLOOKUP(F112,Mark,25,0),IF($L$3='Data Entry'!$BJ$7,VLOOKUP(F112,Mark,29,0),""))))</f>
        <v/>
      </c>
      <c r="I112" s="62" t="str">
        <f>IF(AND(B112="",D112="",F112="",G112=""),"",IF($L$3='Data Entry'!$BJ$5,VLOOKUP(F112,Mark,22,0),IF($L$3='Data Entry'!$BJ$6,VLOOKUP(F112,Mark,26,0),IF($L$3='Data Entry'!$BJ$7,VLOOKUP(F112,Mark,30,0),""))))</f>
        <v/>
      </c>
      <c r="J112" s="62" t="str">
        <f>IF(AND(B112="",D112="",F112="",G112=""),"",IF($L$3='Data Entry'!$BJ$5,VLOOKUP(F112,Mark,23,0),IF($L$3='Data Entry'!$BJ$6,VLOOKUP(F112,Mark,27,0),IF($L$3='Data Entry'!$BJ$7,VLOOKUP(F112,Mark,31,0),""))))</f>
        <v/>
      </c>
      <c r="K112" s="62" t="str">
        <f>IF(AND(B112="",D112="",F112="",G112=""),"",IF($L$3='Data Entry'!$BJ$5,VLOOKUP(F112,Mark,24,0),IF($L$3='Data Entry'!$BJ$6,VLOOKUP(F112,Mark,28,0),IF($L$3='Data Entry'!$BJ$7,VLOOKUP(F112,Mark,32,0),""))))</f>
        <v/>
      </c>
      <c r="L112" s="36" t="str">
        <f t="shared" si="18"/>
        <v/>
      </c>
      <c r="M112" s="63" t="str">
        <f t="shared" si="19"/>
        <v/>
      </c>
      <c r="N112" s="63" t="str">
        <f t="shared" si="21"/>
        <v/>
      </c>
      <c r="O112" s="71" t="str">
        <f t="shared" si="20"/>
        <v/>
      </c>
      <c r="P112" s="10"/>
    </row>
    <row r="113" spans="1:16">
      <c r="A113" s="7">
        <v>108</v>
      </c>
      <c r="B113" s="32" t="str">
        <f t="shared" si="11"/>
        <v/>
      </c>
      <c r="C113" s="42" t="str">
        <f t="shared" si="12"/>
        <v/>
      </c>
      <c r="D113" s="8" t="str">
        <f t="shared" si="13"/>
        <v/>
      </c>
      <c r="E113" s="8" t="str">
        <f t="shared" si="14"/>
        <v/>
      </c>
      <c r="F113" s="5" t="str">
        <f t="shared" si="15"/>
        <v/>
      </c>
      <c r="G113" s="9" t="str">
        <f t="shared" si="16"/>
        <v/>
      </c>
      <c r="H113" s="62" t="str">
        <f>IF(AND(B113="",D113="",F113="",G113=""),"",IF($L$3='Data Entry'!$BJ$5,VLOOKUP(F113,Mark,21,0),IF($L$3='Data Entry'!$BJ$6,VLOOKUP(F113,Mark,25,0),IF($L$3='Data Entry'!$BJ$7,VLOOKUP(F113,Mark,29,0),""))))</f>
        <v/>
      </c>
      <c r="I113" s="62" t="str">
        <f>IF(AND(B113="",D113="",F113="",G113=""),"",IF($L$3='Data Entry'!$BJ$5,VLOOKUP(F113,Mark,22,0),IF($L$3='Data Entry'!$BJ$6,VLOOKUP(F113,Mark,26,0),IF($L$3='Data Entry'!$BJ$7,VLOOKUP(F113,Mark,30,0),""))))</f>
        <v/>
      </c>
      <c r="J113" s="62" t="str">
        <f>IF(AND(B113="",D113="",F113="",G113=""),"",IF($L$3='Data Entry'!$BJ$5,VLOOKUP(F113,Mark,23,0),IF($L$3='Data Entry'!$BJ$6,VLOOKUP(F113,Mark,27,0),IF($L$3='Data Entry'!$BJ$7,VLOOKUP(F113,Mark,31,0),""))))</f>
        <v/>
      </c>
      <c r="K113" s="62" t="str">
        <f>IF(AND(B113="",D113="",F113="",G113=""),"",IF($L$3='Data Entry'!$BJ$5,VLOOKUP(F113,Mark,24,0),IF($L$3='Data Entry'!$BJ$6,VLOOKUP(F113,Mark,28,0),IF($L$3='Data Entry'!$BJ$7,VLOOKUP(F113,Mark,32,0),""))))</f>
        <v/>
      </c>
      <c r="L113" s="36" t="str">
        <f t="shared" si="18"/>
        <v/>
      </c>
      <c r="M113" s="63" t="str">
        <f t="shared" si="19"/>
        <v/>
      </c>
      <c r="N113" s="63" t="str">
        <f t="shared" si="21"/>
        <v/>
      </c>
      <c r="O113" s="71" t="str">
        <f t="shared" si="20"/>
        <v/>
      </c>
      <c r="P113" s="10"/>
    </row>
    <row r="114" spans="1:16">
      <c r="A114" s="7">
        <v>109</v>
      </c>
      <c r="B114" s="32" t="str">
        <f t="shared" si="11"/>
        <v/>
      </c>
      <c r="C114" s="42" t="str">
        <f t="shared" si="12"/>
        <v/>
      </c>
      <c r="D114" s="8" t="str">
        <f t="shared" si="13"/>
        <v/>
      </c>
      <c r="E114" s="8" t="str">
        <f t="shared" si="14"/>
        <v/>
      </c>
      <c r="F114" s="5" t="str">
        <f t="shared" si="15"/>
        <v/>
      </c>
      <c r="G114" s="9" t="str">
        <f t="shared" si="16"/>
        <v/>
      </c>
      <c r="H114" s="62" t="str">
        <f>IF(AND(B114="",D114="",F114="",G114=""),"",IF($L$3='Data Entry'!$BJ$5,VLOOKUP(F114,Mark,21,0),IF($L$3='Data Entry'!$BJ$6,VLOOKUP(F114,Mark,25,0),IF($L$3='Data Entry'!$BJ$7,VLOOKUP(F114,Mark,29,0),""))))</f>
        <v/>
      </c>
      <c r="I114" s="62" t="str">
        <f>IF(AND(B114="",D114="",F114="",G114=""),"",IF($L$3='Data Entry'!$BJ$5,VLOOKUP(F114,Mark,22,0),IF($L$3='Data Entry'!$BJ$6,VLOOKUP(F114,Mark,26,0),IF($L$3='Data Entry'!$BJ$7,VLOOKUP(F114,Mark,30,0),""))))</f>
        <v/>
      </c>
      <c r="J114" s="62" t="str">
        <f>IF(AND(B114="",D114="",F114="",G114=""),"",IF($L$3='Data Entry'!$BJ$5,VLOOKUP(F114,Mark,23,0),IF($L$3='Data Entry'!$BJ$6,VLOOKUP(F114,Mark,27,0),IF($L$3='Data Entry'!$BJ$7,VLOOKUP(F114,Mark,31,0),""))))</f>
        <v/>
      </c>
      <c r="K114" s="62" t="str">
        <f>IF(AND(B114="",D114="",F114="",G114=""),"",IF($L$3='Data Entry'!$BJ$5,VLOOKUP(F114,Mark,24,0),IF($L$3='Data Entry'!$BJ$6,VLOOKUP(F114,Mark,28,0),IF($L$3='Data Entry'!$BJ$7,VLOOKUP(F114,Mark,32,0),""))))</f>
        <v/>
      </c>
      <c r="L114" s="36" t="str">
        <f t="shared" si="18"/>
        <v/>
      </c>
      <c r="M114" s="63" t="str">
        <f t="shared" si="19"/>
        <v/>
      </c>
      <c r="N114" s="63" t="str">
        <f t="shared" si="21"/>
        <v/>
      </c>
      <c r="O114" s="71" t="str">
        <f t="shared" si="20"/>
        <v/>
      </c>
      <c r="P114" s="10"/>
    </row>
    <row r="115" spans="1:16">
      <c r="A115" s="7">
        <v>110</v>
      </c>
      <c r="B115" s="32" t="str">
        <f t="shared" si="11"/>
        <v/>
      </c>
      <c r="C115" s="42" t="str">
        <f t="shared" si="12"/>
        <v/>
      </c>
      <c r="D115" s="8" t="str">
        <f t="shared" si="13"/>
        <v/>
      </c>
      <c r="E115" s="8" t="str">
        <f t="shared" si="14"/>
        <v/>
      </c>
      <c r="F115" s="5" t="str">
        <f t="shared" si="15"/>
        <v/>
      </c>
      <c r="G115" s="9" t="str">
        <f t="shared" si="16"/>
        <v/>
      </c>
      <c r="H115" s="62" t="str">
        <f>IF(AND(B115="",D115="",F115="",G115=""),"",IF($L$3='Data Entry'!$BJ$5,VLOOKUP(F115,Mark,21,0),IF($L$3='Data Entry'!$BJ$6,VLOOKUP(F115,Mark,25,0),IF($L$3='Data Entry'!$BJ$7,VLOOKUP(F115,Mark,29,0),""))))</f>
        <v/>
      </c>
      <c r="I115" s="62" t="str">
        <f>IF(AND(B115="",D115="",F115="",G115=""),"",IF($L$3='Data Entry'!$BJ$5,VLOOKUP(F115,Mark,22,0),IF($L$3='Data Entry'!$BJ$6,VLOOKUP(F115,Mark,26,0),IF($L$3='Data Entry'!$BJ$7,VLOOKUP(F115,Mark,30,0),""))))</f>
        <v/>
      </c>
      <c r="J115" s="62" t="str">
        <f>IF(AND(B115="",D115="",F115="",G115=""),"",IF($L$3='Data Entry'!$BJ$5,VLOOKUP(F115,Mark,23,0),IF($L$3='Data Entry'!$BJ$6,VLOOKUP(F115,Mark,27,0),IF($L$3='Data Entry'!$BJ$7,VLOOKUP(F115,Mark,31,0),""))))</f>
        <v/>
      </c>
      <c r="K115" s="62" t="str">
        <f>IF(AND(B115="",D115="",F115="",G115=""),"",IF($L$3='Data Entry'!$BJ$5,VLOOKUP(F115,Mark,24,0),IF($L$3='Data Entry'!$BJ$6,VLOOKUP(F115,Mark,28,0),IF($L$3='Data Entry'!$BJ$7,VLOOKUP(F115,Mark,32,0),""))))</f>
        <v/>
      </c>
      <c r="L115" s="36" t="str">
        <f t="shared" si="18"/>
        <v/>
      </c>
      <c r="M115" s="63" t="str">
        <f t="shared" si="19"/>
        <v/>
      </c>
      <c r="N115" s="63" t="str">
        <f t="shared" si="21"/>
        <v/>
      </c>
      <c r="O115" s="71" t="str">
        <f t="shared" si="20"/>
        <v/>
      </c>
      <c r="P115" s="10"/>
    </row>
    <row r="116" spans="1:16">
      <c r="A116" s="7">
        <v>111</v>
      </c>
      <c r="B116" s="32" t="str">
        <f t="shared" si="11"/>
        <v/>
      </c>
      <c r="C116" s="42" t="str">
        <f t="shared" si="12"/>
        <v/>
      </c>
      <c r="D116" s="8" t="str">
        <f t="shared" si="13"/>
        <v/>
      </c>
      <c r="E116" s="8" t="str">
        <f t="shared" si="14"/>
        <v/>
      </c>
      <c r="F116" s="5" t="str">
        <f t="shared" si="15"/>
        <v/>
      </c>
      <c r="G116" s="9" t="str">
        <f t="shared" si="16"/>
        <v/>
      </c>
      <c r="H116" s="62" t="str">
        <f>IF(AND(B116="",D116="",F116="",G116=""),"",IF($L$3='Data Entry'!$BJ$5,VLOOKUP(F116,Mark,21,0),IF($L$3='Data Entry'!$BJ$6,VLOOKUP(F116,Mark,25,0),IF($L$3='Data Entry'!$BJ$7,VLOOKUP(F116,Mark,29,0),""))))</f>
        <v/>
      </c>
      <c r="I116" s="62" t="str">
        <f>IF(AND(B116="",D116="",F116="",G116=""),"",IF($L$3='Data Entry'!$BJ$5,VLOOKUP(F116,Mark,22,0),IF($L$3='Data Entry'!$BJ$6,VLOOKUP(F116,Mark,26,0),IF($L$3='Data Entry'!$BJ$7,VLOOKUP(F116,Mark,30,0),""))))</f>
        <v/>
      </c>
      <c r="J116" s="62" t="str">
        <f>IF(AND(B116="",D116="",F116="",G116=""),"",IF($L$3='Data Entry'!$BJ$5,VLOOKUP(F116,Mark,23,0),IF($L$3='Data Entry'!$BJ$6,VLOOKUP(F116,Mark,27,0),IF($L$3='Data Entry'!$BJ$7,VLOOKUP(F116,Mark,31,0),""))))</f>
        <v/>
      </c>
      <c r="K116" s="62" t="str">
        <f>IF(AND(B116="",D116="",F116="",G116=""),"",IF($L$3='Data Entry'!$BJ$5,VLOOKUP(F116,Mark,24,0),IF($L$3='Data Entry'!$BJ$6,VLOOKUP(F116,Mark,28,0),IF($L$3='Data Entry'!$BJ$7,VLOOKUP(F116,Mark,32,0),""))))</f>
        <v/>
      </c>
      <c r="L116" s="36" t="str">
        <f t="shared" si="18"/>
        <v/>
      </c>
      <c r="M116" s="63" t="str">
        <f t="shared" si="19"/>
        <v/>
      </c>
      <c r="N116" s="63" t="str">
        <f t="shared" si="21"/>
        <v/>
      </c>
      <c r="O116" s="71" t="str">
        <f t="shared" si="20"/>
        <v/>
      </c>
      <c r="P116" s="10"/>
    </row>
    <row r="117" spans="1:16">
      <c r="A117" s="7">
        <v>112</v>
      </c>
      <c r="B117" s="32" t="str">
        <f t="shared" si="11"/>
        <v/>
      </c>
      <c r="C117" s="42" t="str">
        <f t="shared" si="12"/>
        <v/>
      </c>
      <c r="D117" s="8" t="str">
        <f t="shared" si="13"/>
        <v/>
      </c>
      <c r="E117" s="8" t="str">
        <f t="shared" si="14"/>
        <v/>
      </c>
      <c r="F117" s="5" t="str">
        <f t="shared" si="15"/>
        <v/>
      </c>
      <c r="G117" s="9" t="str">
        <f t="shared" si="16"/>
        <v/>
      </c>
      <c r="H117" s="62" t="str">
        <f>IF(AND(B117="",D117="",F117="",G117=""),"",IF($L$3='Data Entry'!$BJ$5,VLOOKUP(F117,Mark,21,0),IF($L$3='Data Entry'!$BJ$6,VLOOKUP(F117,Mark,25,0),IF($L$3='Data Entry'!$BJ$7,VLOOKUP(F117,Mark,29,0),""))))</f>
        <v/>
      </c>
      <c r="I117" s="62" t="str">
        <f>IF(AND(B117="",D117="",F117="",G117=""),"",IF($L$3='Data Entry'!$BJ$5,VLOOKUP(F117,Mark,22,0),IF($L$3='Data Entry'!$BJ$6,VLOOKUP(F117,Mark,26,0),IF($L$3='Data Entry'!$BJ$7,VLOOKUP(F117,Mark,30,0),""))))</f>
        <v/>
      </c>
      <c r="J117" s="62" t="str">
        <f>IF(AND(B117="",D117="",F117="",G117=""),"",IF($L$3='Data Entry'!$BJ$5,VLOOKUP(F117,Mark,23,0),IF($L$3='Data Entry'!$BJ$6,VLOOKUP(F117,Mark,27,0),IF($L$3='Data Entry'!$BJ$7,VLOOKUP(F117,Mark,31,0),""))))</f>
        <v/>
      </c>
      <c r="K117" s="62" t="str">
        <f>IF(AND(B117="",D117="",F117="",G117=""),"",IF($L$3='Data Entry'!$BJ$5,VLOOKUP(F117,Mark,24,0),IF($L$3='Data Entry'!$BJ$6,VLOOKUP(F117,Mark,28,0),IF($L$3='Data Entry'!$BJ$7,VLOOKUP(F117,Mark,32,0),""))))</f>
        <v/>
      </c>
      <c r="L117" s="36" t="str">
        <f t="shared" si="18"/>
        <v/>
      </c>
      <c r="M117" s="63" t="str">
        <f t="shared" si="19"/>
        <v/>
      </c>
      <c r="N117" s="63" t="str">
        <f t="shared" si="21"/>
        <v/>
      </c>
      <c r="O117" s="71" t="str">
        <f t="shared" si="20"/>
        <v/>
      </c>
      <c r="P117" s="10"/>
    </row>
    <row r="118" spans="1:16">
      <c r="A118" s="7">
        <v>113</v>
      </c>
      <c r="B118" s="32" t="str">
        <f t="shared" si="11"/>
        <v/>
      </c>
      <c r="C118" s="42" t="str">
        <f t="shared" si="12"/>
        <v/>
      </c>
      <c r="D118" s="8" t="str">
        <f t="shared" si="13"/>
        <v/>
      </c>
      <c r="E118" s="8" t="str">
        <f t="shared" si="14"/>
        <v/>
      </c>
      <c r="F118" s="5" t="str">
        <f t="shared" si="15"/>
        <v/>
      </c>
      <c r="G118" s="9" t="str">
        <f t="shared" si="16"/>
        <v/>
      </c>
      <c r="H118" s="62" t="str">
        <f>IF(AND(B118="",D118="",F118="",G118=""),"",IF($L$3='Data Entry'!$BJ$5,VLOOKUP(F118,Mark,21,0),IF($L$3='Data Entry'!$BJ$6,VLOOKUP(F118,Mark,25,0),IF($L$3='Data Entry'!$BJ$7,VLOOKUP(F118,Mark,29,0),""))))</f>
        <v/>
      </c>
      <c r="I118" s="62" t="str">
        <f>IF(AND(B118="",D118="",F118="",G118=""),"",IF($L$3='Data Entry'!$BJ$5,VLOOKUP(F118,Mark,22,0),IF($L$3='Data Entry'!$BJ$6,VLOOKUP(F118,Mark,26,0),IF($L$3='Data Entry'!$BJ$7,VLOOKUP(F118,Mark,30,0),""))))</f>
        <v/>
      </c>
      <c r="J118" s="62" t="str">
        <f>IF(AND(B118="",D118="",F118="",G118=""),"",IF($L$3='Data Entry'!$BJ$5,VLOOKUP(F118,Mark,23,0),IF($L$3='Data Entry'!$BJ$6,VLOOKUP(F118,Mark,27,0),IF($L$3='Data Entry'!$BJ$7,VLOOKUP(F118,Mark,31,0),""))))</f>
        <v/>
      </c>
      <c r="K118" s="62" t="str">
        <f>IF(AND(B118="",D118="",F118="",G118=""),"",IF($L$3='Data Entry'!$BJ$5,VLOOKUP(F118,Mark,24,0),IF($L$3='Data Entry'!$BJ$6,VLOOKUP(F118,Mark,28,0),IF($L$3='Data Entry'!$BJ$7,VLOOKUP(F118,Mark,32,0),""))))</f>
        <v/>
      </c>
      <c r="L118" s="36" t="str">
        <f t="shared" si="18"/>
        <v/>
      </c>
      <c r="M118" s="63" t="str">
        <f t="shared" si="19"/>
        <v/>
      </c>
      <c r="N118" s="63" t="str">
        <f t="shared" si="21"/>
        <v/>
      </c>
      <c r="O118" s="71" t="str">
        <f t="shared" si="20"/>
        <v/>
      </c>
      <c r="P118" s="10"/>
    </row>
    <row r="119" spans="1:16">
      <c r="A119" s="7">
        <v>114</v>
      </c>
      <c r="B119" s="32" t="str">
        <f t="shared" si="11"/>
        <v/>
      </c>
      <c r="C119" s="42" t="str">
        <f t="shared" si="12"/>
        <v/>
      </c>
      <c r="D119" s="8" t="str">
        <f t="shared" si="13"/>
        <v/>
      </c>
      <c r="E119" s="8" t="str">
        <f t="shared" si="14"/>
        <v/>
      </c>
      <c r="F119" s="5" t="str">
        <f t="shared" si="15"/>
        <v/>
      </c>
      <c r="G119" s="9" t="str">
        <f t="shared" si="16"/>
        <v/>
      </c>
      <c r="H119" s="62" t="str">
        <f>IF(AND(B119="",D119="",F119="",G119=""),"",IF($L$3='Data Entry'!$BJ$5,VLOOKUP(F119,Mark,21,0),IF($L$3='Data Entry'!$BJ$6,VLOOKUP(F119,Mark,25,0),IF($L$3='Data Entry'!$BJ$7,VLOOKUP(F119,Mark,29,0),""))))</f>
        <v/>
      </c>
      <c r="I119" s="62" t="str">
        <f>IF(AND(B119="",D119="",F119="",G119=""),"",IF($L$3='Data Entry'!$BJ$5,VLOOKUP(F119,Mark,22,0),IF($L$3='Data Entry'!$BJ$6,VLOOKUP(F119,Mark,26,0),IF($L$3='Data Entry'!$BJ$7,VLOOKUP(F119,Mark,30,0),""))))</f>
        <v/>
      </c>
      <c r="J119" s="62" t="str">
        <f>IF(AND(B119="",D119="",F119="",G119=""),"",IF($L$3='Data Entry'!$BJ$5,VLOOKUP(F119,Mark,23,0),IF($L$3='Data Entry'!$BJ$6,VLOOKUP(F119,Mark,27,0),IF($L$3='Data Entry'!$BJ$7,VLOOKUP(F119,Mark,31,0),""))))</f>
        <v/>
      </c>
      <c r="K119" s="62" t="str">
        <f>IF(AND(B119="",D119="",F119="",G119=""),"",IF($L$3='Data Entry'!$BJ$5,VLOOKUP(F119,Mark,24,0),IF($L$3='Data Entry'!$BJ$6,VLOOKUP(F119,Mark,28,0),IF($L$3='Data Entry'!$BJ$7,VLOOKUP(F119,Mark,32,0),""))))</f>
        <v/>
      </c>
      <c r="L119" s="36" t="str">
        <f t="shared" si="18"/>
        <v/>
      </c>
      <c r="M119" s="63" t="str">
        <f t="shared" si="19"/>
        <v/>
      </c>
      <c r="N119" s="63" t="str">
        <f t="shared" si="21"/>
        <v/>
      </c>
      <c r="O119" s="71" t="str">
        <f t="shared" si="20"/>
        <v/>
      </c>
      <c r="P119" s="10"/>
    </row>
    <row r="120" spans="1:16">
      <c r="A120" s="7">
        <v>115</v>
      </c>
      <c r="B120" s="32" t="str">
        <f t="shared" si="11"/>
        <v/>
      </c>
      <c r="C120" s="42" t="str">
        <f t="shared" si="12"/>
        <v/>
      </c>
      <c r="D120" s="8" t="str">
        <f t="shared" si="13"/>
        <v/>
      </c>
      <c r="E120" s="8" t="str">
        <f t="shared" si="14"/>
        <v/>
      </c>
      <c r="F120" s="5" t="str">
        <f t="shared" si="15"/>
        <v/>
      </c>
      <c r="G120" s="9" t="str">
        <f t="shared" si="16"/>
        <v/>
      </c>
      <c r="H120" s="62" t="str">
        <f>IF(AND(B120="",D120="",F120="",G120=""),"",IF($L$3='Data Entry'!$BJ$5,VLOOKUP(F120,Mark,21,0),IF($L$3='Data Entry'!$BJ$6,VLOOKUP(F120,Mark,25,0),IF($L$3='Data Entry'!$BJ$7,VLOOKUP(F120,Mark,29,0),""))))</f>
        <v/>
      </c>
      <c r="I120" s="62" t="str">
        <f>IF(AND(B120="",D120="",F120="",G120=""),"",IF($L$3='Data Entry'!$BJ$5,VLOOKUP(F120,Mark,22,0),IF($L$3='Data Entry'!$BJ$6,VLOOKUP(F120,Mark,26,0),IF($L$3='Data Entry'!$BJ$7,VLOOKUP(F120,Mark,30,0),""))))</f>
        <v/>
      </c>
      <c r="J120" s="62" t="str">
        <f>IF(AND(B120="",D120="",F120="",G120=""),"",IF($L$3='Data Entry'!$BJ$5,VLOOKUP(F120,Mark,23,0),IF($L$3='Data Entry'!$BJ$6,VLOOKUP(F120,Mark,27,0),IF($L$3='Data Entry'!$BJ$7,VLOOKUP(F120,Mark,31,0),""))))</f>
        <v/>
      </c>
      <c r="K120" s="62" t="str">
        <f>IF(AND(B120="",D120="",F120="",G120=""),"",IF($L$3='Data Entry'!$BJ$5,VLOOKUP(F120,Mark,24,0),IF($L$3='Data Entry'!$BJ$6,VLOOKUP(F120,Mark,28,0),IF($L$3='Data Entry'!$BJ$7,VLOOKUP(F120,Mark,32,0),""))))</f>
        <v/>
      </c>
      <c r="L120" s="36" t="str">
        <f t="shared" si="18"/>
        <v/>
      </c>
      <c r="M120" s="63" t="str">
        <f t="shared" si="19"/>
        <v/>
      </c>
      <c r="N120" s="63" t="str">
        <f t="shared" si="21"/>
        <v/>
      </c>
      <c r="O120" s="71" t="str">
        <f t="shared" si="20"/>
        <v/>
      </c>
      <c r="P120" s="10"/>
    </row>
    <row r="121" spans="1:16">
      <c r="A121" s="7">
        <v>116</v>
      </c>
      <c r="B121" s="32" t="str">
        <f t="shared" si="11"/>
        <v/>
      </c>
      <c r="C121" s="42" t="str">
        <f t="shared" si="12"/>
        <v/>
      </c>
      <c r="D121" s="8" t="str">
        <f t="shared" si="13"/>
        <v/>
      </c>
      <c r="E121" s="8" t="str">
        <f t="shared" si="14"/>
        <v/>
      </c>
      <c r="F121" s="5" t="str">
        <f t="shared" si="15"/>
        <v/>
      </c>
      <c r="G121" s="9" t="str">
        <f t="shared" si="16"/>
        <v/>
      </c>
      <c r="H121" s="62" t="str">
        <f>IF(AND(B121="",D121="",F121="",G121=""),"",IF($L$3='Data Entry'!$BJ$5,VLOOKUP(F121,Mark,21,0),IF($L$3='Data Entry'!$BJ$6,VLOOKUP(F121,Mark,25,0),IF($L$3='Data Entry'!$BJ$7,VLOOKUP(F121,Mark,29,0),""))))</f>
        <v/>
      </c>
      <c r="I121" s="62" t="str">
        <f>IF(AND(B121="",D121="",F121="",G121=""),"",IF($L$3='Data Entry'!$BJ$5,VLOOKUP(F121,Mark,22,0),IF($L$3='Data Entry'!$BJ$6,VLOOKUP(F121,Mark,26,0),IF($L$3='Data Entry'!$BJ$7,VLOOKUP(F121,Mark,30,0),""))))</f>
        <v/>
      </c>
      <c r="J121" s="62" t="str">
        <f>IF(AND(B121="",D121="",F121="",G121=""),"",IF($L$3='Data Entry'!$BJ$5,VLOOKUP(F121,Mark,23,0),IF($L$3='Data Entry'!$BJ$6,VLOOKUP(F121,Mark,27,0),IF($L$3='Data Entry'!$BJ$7,VLOOKUP(F121,Mark,31,0),""))))</f>
        <v/>
      </c>
      <c r="K121" s="62" t="str">
        <f>IF(AND(B121="",D121="",F121="",G121=""),"",IF($L$3='Data Entry'!$BJ$5,VLOOKUP(F121,Mark,24,0),IF($L$3='Data Entry'!$BJ$6,VLOOKUP(F121,Mark,28,0),IF($L$3='Data Entry'!$BJ$7,VLOOKUP(F121,Mark,32,0),""))))</f>
        <v/>
      </c>
      <c r="L121" s="36" t="str">
        <f t="shared" si="18"/>
        <v/>
      </c>
      <c r="M121" s="63" t="str">
        <f t="shared" si="19"/>
        <v/>
      </c>
      <c r="N121" s="63" t="str">
        <f t="shared" si="21"/>
        <v/>
      </c>
      <c r="O121" s="71" t="str">
        <f t="shared" si="20"/>
        <v/>
      </c>
      <c r="P121" s="10"/>
    </row>
    <row r="122" spans="1:16">
      <c r="A122" s="7">
        <v>117</v>
      </c>
      <c r="B122" s="32" t="str">
        <f t="shared" si="11"/>
        <v/>
      </c>
      <c r="C122" s="42" t="str">
        <f t="shared" si="12"/>
        <v/>
      </c>
      <c r="D122" s="8" t="str">
        <f t="shared" si="13"/>
        <v/>
      </c>
      <c r="E122" s="8" t="str">
        <f t="shared" si="14"/>
        <v/>
      </c>
      <c r="F122" s="5" t="str">
        <f t="shared" si="15"/>
        <v/>
      </c>
      <c r="G122" s="9" t="str">
        <f t="shared" si="16"/>
        <v/>
      </c>
      <c r="H122" s="62" t="str">
        <f>IF(AND(B122="",D122="",F122="",G122=""),"",IF($L$3='Data Entry'!$BJ$5,VLOOKUP(F122,Mark,21,0),IF($L$3='Data Entry'!$BJ$6,VLOOKUP(F122,Mark,25,0),IF($L$3='Data Entry'!$BJ$7,VLOOKUP(F122,Mark,29,0),""))))</f>
        <v/>
      </c>
      <c r="I122" s="62" t="str">
        <f>IF(AND(B122="",D122="",F122="",G122=""),"",IF($L$3='Data Entry'!$BJ$5,VLOOKUP(F122,Mark,22,0),IF($L$3='Data Entry'!$BJ$6,VLOOKUP(F122,Mark,26,0),IF($L$3='Data Entry'!$BJ$7,VLOOKUP(F122,Mark,30,0),""))))</f>
        <v/>
      </c>
      <c r="J122" s="62" t="str">
        <f>IF(AND(B122="",D122="",F122="",G122=""),"",IF($L$3='Data Entry'!$BJ$5,VLOOKUP(F122,Mark,23,0),IF($L$3='Data Entry'!$BJ$6,VLOOKUP(F122,Mark,27,0),IF($L$3='Data Entry'!$BJ$7,VLOOKUP(F122,Mark,31,0),""))))</f>
        <v/>
      </c>
      <c r="K122" s="62" t="str">
        <f>IF(AND(B122="",D122="",F122="",G122=""),"",IF($L$3='Data Entry'!$BJ$5,VLOOKUP(F122,Mark,24,0),IF($L$3='Data Entry'!$BJ$6,VLOOKUP(F122,Mark,28,0),IF($L$3='Data Entry'!$BJ$7,VLOOKUP(F122,Mark,32,0),""))))</f>
        <v/>
      </c>
      <c r="L122" s="36" t="str">
        <f t="shared" si="18"/>
        <v/>
      </c>
      <c r="M122" s="63" t="str">
        <f t="shared" si="19"/>
        <v/>
      </c>
      <c r="N122" s="63" t="str">
        <f t="shared" si="21"/>
        <v/>
      </c>
      <c r="O122" s="71" t="str">
        <f t="shared" si="20"/>
        <v/>
      </c>
      <c r="P122" s="10"/>
    </row>
    <row r="123" spans="1:16">
      <c r="A123" s="7">
        <v>118</v>
      </c>
      <c r="B123" s="32" t="str">
        <f t="shared" si="11"/>
        <v/>
      </c>
      <c r="C123" s="42" t="str">
        <f t="shared" si="12"/>
        <v/>
      </c>
      <c r="D123" s="8" t="str">
        <f t="shared" si="13"/>
        <v/>
      </c>
      <c r="E123" s="8" t="str">
        <f t="shared" si="14"/>
        <v/>
      </c>
      <c r="F123" s="5" t="str">
        <f t="shared" si="15"/>
        <v/>
      </c>
      <c r="G123" s="9" t="str">
        <f t="shared" si="16"/>
        <v/>
      </c>
      <c r="H123" s="62" t="str">
        <f>IF(AND(B123="",D123="",F123="",G123=""),"",IF($L$3='Data Entry'!$BJ$5,VLOOKUP(F123,Mark,21,0),IF($L$3='Data Entry'!$BJ$6,VLOOKUP(F123,Mark,25,0),IF($L$3='Data Entry'!$BJ$7,VLOOKUP(F123,Mark,29,0),""))))</f>
        <v/>
      </c>
      <c r="I123" s="62" t="str">
        <f>IF(AND(B123="",D123="",F123="",G123=""),"",IF($L$3='Data Entry'!$BJ$5,VLOOKUP(F123,Mark,22,0),IF($L$3='Data Entry'!$BJ$6,VLOOKUP(F123,Mark,26,0),IF($L$3='Data Entry'!$BJ$7,VLOOKUP(F123,Mark,30,0),""))))</f>
        <v/>
      </c>
      <c r="J123" s="62" t="str">
        <f>IF(AND(B123="",D123="",F123="",G123=""),"",IF($L$3='Data Entry'!$BJ$5,VLOOKUP(F123,Mark,23,0),IF($L$3='Data Entry'!$BJ$6,VLOOKUP(F123,Mark,27,0),IF($L$3='Data Entry'!$BJ$7,VLOOKUP(F123,Mark,31,0),""))))</f>
        <v/>
      </c>
      <c r="K123" s="62" t="str">
        <f>IF(AND(B123="",D123="",F123="",G123=""),"",IF($L$3='Data Entry'!$BJ$5,VLOOKUP(F123,Mark,24,0),IF($L$3='Data Entry'!$BJ$6,VLOOKUP(F123,Mark,28,0),IF($L$3='Data Entry'!$BJ$7,VLOOKUP(F123,Mark,32,0),""))))</f>
        <v/>
      </c>
      <c r="L123" s="36" t="str">
        <f t="shared" si="18"/>
        <v/>
      </c>
      <c r="M123" s="63" t="str">
        <f t="shared" si="19"/>
        <v/>
      </c>
      <c r="N123" s="63" t="str">
        <f t="shared" si="21"/>
        <v/>
      </c>
      <c r="O123" s="71" t="str">
        <f t="shared" si="20"/>
        <v/>
      </c>
      <c r="P123" s="10"/>
    </row>
    <row r="124" spans="1:16">
      <c r="A124" s="7">
        <v>119</v>
      </c>
      <c r="B124" s="32" t="str">
        <f t="shared" si="11"/>
        <v/>
      </c>
      <c r="C124" s="42" t="str">
        <f t="shared" si="12"/>
        <v/>
      </c>
      <c r="D124" s="8" t="str">
        <f t="shared" si="13"/>
        <v/>
      </c>
      <c r="E124" s="8" t="str">
        <f t="shared" si="14"/>
        <v/>
      </c>
      <c r="F124" s="5" t="str">
        <f t="shared" si="15"/>
        <v/>
      </c>
      <c r="G124" s="9" t="str">
        <f t="shared" si="16"/>
        <v/>
      </c>
      <c r="H124" s="62" t="str">
        <f>IF(AND(B124="",D124="",F124="",G124=""),"",IF($L$3='Data Entry'!$BJ$5,VLOOKUP(F124,Mark,21,0),IF($L$3='Data Entry'!$BJ$6,VLOOKUP(F124,Mark,25,0),IF($L$3='Data Entry'!$BJ$7,VLOOKUP(F124,Mark,29,0),""))))</f>
        <v/>
      </c>
      <c r="I124" s="62" t="str">
        <f>IF(AND(B124="",D124="",F124="",G124=""),"",IF($L$3='Data Entry'!$BJ$5,VLOOKUP(F124,Mark,22,0),IF($L$3='Data Entry'!$BJ$6,VLOOKUP(F124,Mark,26,0),IF($L$3='Data Entry'!$BJ$7,VLOOKUP(F124,Mark,30,0),""))))</f>
        <v/>
      </c>
      <c r="J124" s="62" t="str">
        <f>IF(AND(B124="",D124="",F124="",G124=""),"",IF($L$3='Data Entry'!$BJ$5,VLOOKUP(F124,Mark,23,0),IF($L$3='Data Entry'!$BJ$6,VLOOKUP(F124,Mark,27,0),IF($L$3='Data Entry'!$BJ$7,VLOOKUP(F124,Mark,31,0),""))))</f>
        <v/>
      </c>
      <c r="K124" s="62" t="str">
        <f>IF(AND(B124="",D124="",F124="",G124=""),"",IF($L$3='Data Entry'!$BJ$5,VLOOKUP(F124,Mark,24,0),IF($L$3='Data Entry'!$BJ$6,VLOOKUP(F124,Mark,28,0),IF($L$3='Data Entry'!$BJ$7,VLOOKUP(F124,Mark,32,0),""))))</f>
        <v/>
      </c>
      <c r="L124" s="36" t="str">
        <f t="shared" si="18"/>
        <v/>
      </c>
      <c r="M124" s="63" t="str">
        <f t="shared" si="19"/>
        <v/>
      </c>
      <c r="N124" s="63" t="str">
        <f t="shared" si="21"/>
        <v/>
      </c>
      <c r="O124" s="71" t="str">
        <f t="shared" si="20"/>
        <v/>
      </c>
      <c r="P124" s="10"/>
    </row>
    <row r="125" spans="1:16">
      <c r="A125" s="7">
        <v>120</v>
      </c>
      <c r="B125" s="32" t="str">
        <f t="shared" si="11"/>
        <v/>
      </c>
      <c r="C125" s="42" t="str">
        <f t="shared" si="12"/>
        <v/>
      </c>
      <c r="D125" s="8" t="str">
        <f t="shared" si="13"/>
        <v/>
      </c>
      <c r="E125" s="8" t="str">
        <f t="shared" si="14"/>
        <v/>
      </c>
      <c r="F125" s="5" t="str">
        <f t="shared" si="15"/>
        <v/>
      </c>
      <c r="G125" s="9" t="str">
        <f t="shared" si="16"/>
        <v/>
      </c>
      <c r="H125" s="62" t="str">
        <f>IF(AND(B125="",D125="",F125="",G125=""),"",IF($L$3='Data Entry'!$BJ$5,VLOOKUP(F125,Mark,21,0),IF($L$3='Data Entry'!$BJ$6,VLOOKUP(F125,Mark,25,0),IF($L$3='Data Entry'!$BJ$7,VLOOKUP(F125,Mark,29,0),""))))</f>
        <v/>
      </c>
      <c r="I125" s="62" t="str">
        <f>IF(AND(B125="",D125="",F125="",G125=""),"",IF($L$3='Data Entry'!$BJ$5,VLOOKUP(F125,Mark,22,0),IF($L$3='Data Entry'!$BJ$6,VLOOKUP(F125,Mark,26,0),IF($L$3='Data Entry'!$BJ$7,VLOOKUP(F125,Mark,30,0),""))))</f>
        <v/>
      </c>
      <c r="J125" s="62" t="str">
        <f>IF(AND(B125="",D125="",F125="",G125=""),"",IF($L$3='Data Entry'!$BJ$5,VLOOKUP(F125,Mark,23,0),IF($L$3='Data Entry'!$BJ$6,VLOOKUP(F125,Mark,27,0),IF($L$3='Data Entry'!$BJ$7,VLOOKUP(F125,Mark,31,0),""))))</f>
        <v/>
      </c>
      <c r="K125" s="62" t="str">
        <f>IF(AND(B125="",D125="",F125="",G125=""),"",IF($L$3='Data Entry'!$BJ$5,VLOOKUP(F125,Mark,24,0),IF($L$3='Data Entry'!$BJ$6,VLOOKUP(F125,Mark,28,0),IF($L$3='Data Entry'!$BJ$7,VLOOKUP(F125,Mark,32,0),""))))</f>
        <v/>
      </c>
      <c r="L125" s="36" t="str">
        <f t="shared" si="18"/>
        <v/>
      </c>
      <c r="M125" s="63" t="str">
        <f t="shared" si="19"/>
        <v/>
      </c>
      <c r="N125" s="63" t="str">
        <f t="shared" si="21"/>
        <v/>
      </c>
      <c r="O125" s="71" t="str">
        <f t="shared" si="20"/>
        <v/>
      </c>
      <c r="P125" s="10"/>
    </row>
    <row r="126" spans="1:16">
      <c r="A126" s="7">
        <v>121</v>
      </c>
      <c r="B126" s="32" t="str">
        <f t="shared" si="11"/>
        <v/>
      </c>
      <c r="C126" s="42" t="str">
        <f t="shared" si="12"/>
        <v/>
      </c>
      <c r="D126" s="8" t="str">
        <f t="shared" si="13"/>
        <v/>
      </c>
      <c r="E126" s="8" t="str">
        <f t="shared" si="14"/>
        <v/>
      </c>
      <c r="F126" s="5" t="str">
        <f t="shared" si="15"/>
        <v/>
      </c>
      <c r="G126" s="9" t="str">
        <f t="shared" si="16"/>
        <v/>
      </c>
      <c r="H126" s="62" t="str">
        <f>IF(AND(B126="",D126="",F126="",G126=""),"",IF($L$3='Data Entry'!$BJ$5,VLOOKUP(F126,Mark,21,0),IF($L$3='Data Entry'!$BJ$6,VLOOKUP(F126,Mark,25,0),IF($L$3='Data Entry'!$BJ$7,VLOOKUP(F126,Mark,29,0),""))))</f>
        <v/>
      </c>
      <c r="I126" s="62" t="str">
        <f>IF(AND(B126="",D126="",F126="",G126=""),"",IF($L$3='Data Entry'!$BJ$5,VLOOKUP(F126,Mark,22,0),IF($L$3='Data Entry'!$BJ$6,VLOOKUP(F126,Mark,26,0),IF($L$3='Data Entry'!$BJ$7,VLOOKUP(F126,Mark,30,0),""))))</f>
        <v/>
      </c>
      <c r="J126" s="62" t="str">
        <f>IF(AND(B126="",D126="",F126="",G126=""),"",IF($L$3='Data Entry'!$BJ$5,VLOOKUP(F126,Mark,23,0),IF($L$3='Data Entry'!$BJ$6,VLOOKUP(F126,Mark,27,0),IF($L$3='Data Entry'!$BJ$7,VLOOKUP(F126,Mark,31,0),""))))</f>
        <v/>
      </c>
      <c r="K126" s="62" t="str">
        <f>IF(AND(B126="",D126="",F126="",G126=""),"",IF($L$3='Data Entry'!$BJ$5,VLOOKUP(F126,Mark,24,0),IF($L$3='Data Entry'!$BJ$6,VLOOKUP(F126,Mark,28,0),IF($L$3='Data Entry'!$BJ$7,VLOOKUP(F126,Mark,32,0),""))))</f>
        <v/>
      </c>
      <c r="L126" s="36" t="str">
        <f t="shared" si="18"/>
        <v/>
      </c>
      <c r="M126" s="63" t="str">
        <f t="shared" si="19"/>
        <v/>
      </c>
      <c r="N126" s="63" t="str">
        <f t="shared" si="21"/>
        <v/>
      </c>
      <c r="O126" s="71" t="str">
        <f t="shared" si="20"/>
        <v/>
      </c>
      <c r="P126" s="10"/>
    </row>
    <row r="127" spans="1:16">
      <c r="A127" s="7">
        <v>122</v>
      </c>
      <c r="B127" s="32" t="str">
        <f t="shared" si="11"/>
        <v/>
      </c>
      <c r="C127" s="42" t="str">
        <f t="shared" si="12"/>
        <v/>
      </c>
      <c r="D127" s="8" t="str">
        <f t="shared" si="13"/>
        <v/>
      </c>
      <c r="E127" s="8" t="str">
        <f t="shared" si="14"/>
        <v/>
      </c>
      <c r="F127" s="5" t="str">
        <f t="shared" si="15"/>
        <v/>
      </c>
      <c r="G127" s="9" t="str">
        <f t="shared" si="16"/>
        <v/>
      </c>
      <c r="H127" s="62" t="str">
        <f>IF(AND(B127="",D127="",F127="",G127=""),"",IF($L$3='Data Entry'!$BJ$5,VLOOKUP(F127,Mark,21,0),IF($L$3='Data Entry'!$BJ$6,VLOOKUP(F127,Mark,25,0),IF($L$3='Data Entry'!$BJ$7,VLOOKUP(F127,Mark,29,0),""))))</f>
        <v/>
      </c>
      <c r="I127" s="62" t="str">
        <f>IF(AND(B127="",D127="",F127="",G127=""),"",IF($L$3='Data Entry'!$BJ$5,VLOOKUP(F127,Mark,22,0),IF($L$3='Data Entry'!$BJ$6,VLOOKUP(F127,Mark,26,0),IF($L$3='Data Entry'!$BJ$7,VLOOKUP(F127,Mark,30,0),""))))</f>
        <v/>
      </c>
      <c r="J127" s="62" t="str">
        <f>IF(AND(B127="",D127="",F127="",G127=""),"",IF($L$3='Data Entry'!$BJ$5,VLOOKUP(F127,Mark,23,0),IF($L$3='Data Entry'!$BJ$6,VLOOKUP(F127,Mark,27,0),IF($L$3='Data Entry'!$BJ$7,VLOOKUP(F127,Mark,31,0),""))))</f>
        <v/>
      </c>
      <c r="K127" s="62" t="str">
        <f>IF(AND(B127="",D127="",F127="",G127=""),"",IF($L$3='Data Entry'!$BJ$5,VLOOKUP(F127,Mark,24,0),IF($L$3='Data Entry'!$BJ$6,VLOOKUP(F127,Mark,28,0),IF($L$3='Data Entry'!$BJ$7,VLOOKUP(F127,Mark,32,0),""))))</f>
        <v/>
      </c>
      <c r="L127" s="36" t="str">
        <f t="shared" si="18"/>
        <v/>
      </c>
      <c r="M127" s="63" t="str">
        <f t="shared" si="19"/>
        <v/>
      </c>
      <c r="N127" s="63" t="str">
        <f t="shared" si="21"/>
        <v/>
      </c>
      <c r="O127" s="71" t="str">
        <f t="shared" si="20"/>
        <v/>
      </c>
      <c r="P127" s="10"/>
    </row>
    <row r="128" spans="1:16">
      <c r="A128" s="7">
        <v>123</v>
      </c>
      <c r="B128" s="32" t="str">
        <f t="shared" si="11"/>
        <v/>
      </c>
      <c r="C128" s="42" t="str">
        <f t="shared" si="12"/>
        <v/>
      </c>
      <c r="D128" s="8" t="str">
        <f t="shared" si="13"/>
        <v/>
      </c>
      <c r="E128" s="8" t="str">
        <f t="shared" si="14"/>
        <v/>
      </c>
      <c r="F128" s="5" t="str">
        <f t="shared" si="15"/>
        <v/>
      </c>
      <c r="G128" s="9" t="str">
        <f t="shared" si="16"/>
        <v/>
      </c>
      <c r="H128" s="62" t="str">
        <f>IF(AND(B128="",D128="",F128="",G128=""),"",IF($L$3='Data Entry'!$BJ$5,VLOOKUP(F128,Mark,21,0),IF($L$3='Data Entry'!$BJ$6,VLOOKUP(F128,Mark,25,0),IF($L$3='Data Entry'!$BJ$7,VLOOKUP(F128,Mark,29,0),""))))</f>
        <v/>
      </c>
      <c r="I128" s="62" t="str">
        <f>IF(AND(B128="",D128="",F128="",G128=""),"",IF($L$3='Data Entry'!$BJ$5,VLOOKUP(F128,Mark,22,0),IF($L$3='Data Entry'!$BJ$6,VLOOKUP(F128,Mark,26,0),IF($L$3='Data Entry'!$BJ$7,VLOOKUP(F128,Mark,30,0),""))))</f>
        <v/>
      </c>
      <c r="J128" s="62" t="str">
        <f>IF(AND(B128="",D128="",F128="",G128=""),"",IF($L$3='Data Entry'!$BJ$5,VLOOKUP(F128,Mark,23,0),IF($L$3='Data Entry'!$BJ$6,VLOOKUP(F128,Mark,27,0),IF($L$3='Data Entry'!$BJ$7,VLOOKUP(F128,Mark,31,0),""))))</f>
        <v/>
      </c>
      <c r="K128" s="62" t="str">
        <f>IF(AND(B128="",D128="",F128="",G128=""),"",IF($L$3='Data Entry'!$BJ$5,VLOOKUP(F128,Mark,24,0),IF($L$3='Data Entry'!$BJ$6,VLOOKUP(F128,Mark,28,0),IF($L$3='Data Entry'!$BJ$7,VLOOKUP(F128,Mark,32,0),""))))</f>
        <v/>
      </c>
      <c r="L128" s="36" t="str">
        <f t="shared" si="18"/>
        <v/>
      </c>
      <c r="M128" s="63" t="str">
        <f t="shared" si="19"/>
        <v/>
      </c>
      <c r="N128" s="63" t="str">
        <f t="shared" si="21"/>
        <v/>
      </c>
      <c r="O128" s="71" t="str">
        <f t="shared" si="20"/>
        <v/>
      </c>
      <c r="P128" s="10"/>
    </row>
    <row r="129" spans="1:16">
      <c r="A129" s="7">
        <v>124</v>
      </c>
      <c r="B129" s="32" t="str">
        <f t="shared" si="11"/>
        <v/>
      </c>
      <c r="C129" s="42" t="str">
        <f t="shared" si="12"/>
        <v/>
      </c>
      <c r="D129" s="8" t="str">
        <f t="shared" si="13"/>
        <v/>
      </c>
      <c r="E129" s="8" t="str">
        <f t="shared" si="14"/>
        <v/>
      </c>
      <c r="F129" s="5" t="str">
        <f t="shared" si="15"/>
        <v/>
      </c>
      <c r="G129" s="9" t="str">
        <f t="shared" si="16"/>
        <v/>
      </c>
      <c r="H129" s="62" t="str">
        <f>IF(AND(B129="",D129="",F129="",G129=""),"",IF($L$3='Data Entry'!$BJ$5,VLOOKUP(F129,Mark,21,0),IF($L$3='Data Entry'!$BJ$6,VLOOKUP(F129,Mark,25,0),IF($L$3='Data Entry'!$BJ$7,VLOOKUP(F129,Mark,29,0),""))))</f>
        <v/>
      </c>
      <c r="I129" s="62" t="str">
        <f>IF(AND(B129="",D129="",F129="",G129=""),"",IF($L$3='Data Entry'!$BJ$5,VLOOKUP(F129,Mark,22,0),IF($L$3='Data Entry'!$BJ$6,VLOOKUP(F129,Mark,26,0),IF($L$3='Data Entry'!$BJ$7,VLOOKUP(F129,Mark,30,0),""))))</f>
        <v/>
      </c>
      <c r="J129" s="62" t="str">
        <f>IF(AND(B129="",D129="",F129="",G129=""),"",IF($L$3='Data Entry'!$BJ$5,VLOOKUP(F129,Mark,23,0),IF($L$3='Data Entry'!$BJ$6,VLOOKUP(F129,Mark,27,0),IF($L$3='Data Entry'!$BJ$7,VLOOKUP(F129,Mark,31,0),""))))</f>
        <v/>
      </c>
      <c r="K129" s="62" t="str">
        <f>IF(AND(B129="",D129="",F129="",G129=""),"",IF($L$3='Data Entry'!$BJ$5,VLOOKUP(F129,Mark,24,0),IF($L$3='Data Entry'!$BJ$6,VLOOKUP(F129,Mark,28,0),IF($L$3='Data Entry'!$BJ$7,VLOOKUP(F129,Mark,32,0),""))))</f>
        <v/>
      </c>
      <c r="L129" s="36" t="str">
        <f t="shared" si="18"/>
        <v/>
      </c>
      <c r="M129" s="63" t="str">
        <f t="shared" si="19"/>
        <v/>
      </c>
      <c r="N129" s="63" t="str">
        <f t="shared" si="21"/>
        <v/>
      </c>
      <c r="O129" s="71" t="str">
        <f t="shared" si="20"/>
        <v/>
      </c>
      <c r="P129" s="10"/>
    </row>
    <row r="130" spans="1:16">
      <c r="A130" s="7">
        <v>125</v>
      </c>
      <c r="B130" s="32" t="str">
        <f t="shared" si="11"/>
        <v/>
      </c>
      <c r="C130" s="42" t="str">
        <f t="shared" si="12"/>
        <v/>
      </c>
      <c r="D130" s="8" t="str">
        <f t="shared" si="13"/>
        <v/>
      </c>
      <c r="E130" s="8" t="str">
        <f t="shared" si="14"/>
        <v/>
      </c>
      <c r="F130" s="5" t="str">
        <f t="shared" si="15"/>
        <v/>
      </c>
      <c r="G130" s="9" t="str">
        <f t="shared" si="16"/>
        <v/>
      </c>
      <c r="H130" s="62" t="str">
        <f>IF(AND(B130="",D130="",F130="",G130=""),"",IF($L$3='Data Entry'!$BJ$5,VLOOKUP(F130,Mark,21,0),IF($L$3='Data Entry'!$BJ$6,VLOOKUP(F130,Mark,25,0),IF($L$3='Data Entry'!$BJ$7,VLOOKUP(F130,Mark,29,0),""))))</f>
        <v/>
      </c>
      <c r="I130" s="62" t="str">
        <f>IF(AND(B130="",D130="",F130="",G130=""),"",IF($L$3='Data Entry'!$BJ$5,VLOOKUP(F130,Mark,22,0),IF($L$3='Data Entry'!$BJ$6,VLOOKUP(F130,Mark,26,0),IF($L$3='Data Entry'!$BJ$7,VLOOKUP(F130,Mark,30,0),""))))</f>
        <v/>
      </c>
      <c r="J130" s="62" t="str">
        <f>IF(AND(B130="",D130="",F130="",G130=""),"",IF($L$3='Data Entry'!$BJ$5,VLOOKUP(F130,Mark,23,0),IF($L$3='Data Entry'!$BJ$6,VLOOKUP(F130,Mark,27,0),IF($L$3='Data Entry'!$BJ$7,VLOOKUP(F130,Mark,31,0),""))))</f>
        <v/>
      </c>
      <c r="K130" s="62" t="str">
        <f>IF(AND(B130="",D130="",F130="",G130=""),"",IF($L$3='Data Entry'!$BJ$5,VLOOKUP(F130,Mark,24,0),IF($L$3='Data Entry'!$BJ$6,VLOOKUP(F130,Mark,28,0),IF($L$3='Data Entry'!$BJ$7,VLOOKUP(F130,Mark,32,0),""))))</f>
        <v/>
      </c>
      <c r="L130" s="36" t="str">
        <f t="shared" si="18"/>
        <v/>
      </c>
      <c r="M130" s="63" t="str">
        <f t="shared" si="19"/>
        <v/>
      </c>
      <c r="N130" s="63" t="str">
        <f t="shared" si="21"/>
        <v/>
      </c>
      <c r="O130" s="71" t="str">
        <f t="shared" si="20"/>
        <v/>
      </c>
      <c r="P130" s="10"/>
    </row>
    <row r="131" spans="1:16">
      <c r="A131" s="7">
        <v>126</v>
      </c>
      <c r="B131" s="32" t="str">
        <f t="shared" si="11"/>
        <v/>
      </c>
      <c r="C131" s="42" t="str">
        <f t="shared" si="12"/>
        <v/>
      </c>
      <c r="D131" s="8" t="str">
        <f t="shared" si="13"/>
        <v/>
      </c>
      <c r="E131" s="8" t="str">
        <f t="shared" si="14"/>
        <v/>
      </c>
      <c r="F131" s="5" t="str">
        <f t="shared" si="15"/>
        <v/>
      </c>
      <c r="G131" s="9" t="str">
        <f t="shared" si="16"/>
        <v/>
      </c>
      <c r="H131" s="62" t="str">
        <f>IF(AND(B131="",D131="",F131="",G131=""),"",IF($L$3='Data Entry'!$BJ$5,VLOOKUP(F131,Mark,21,0),IF($L$3='Data Entry'!$BJ$6,VLOOKUP(F131,Mark,25,0),IF($L$3='Data Entry'!$BJ$7,VLOOKUP(F131,Mark,29,0),""))))</f>
        <v/>
      </c>
      <c r="I131" s="62" t="str">
        <f>IF(AND(B131="",D131="",F131="",G131=""),"",IF($L$3='Data Entry'!$BJ$5,VLOOKUP(F131,Mark,22,0),IF($L$3='Data Entry'!$BJ$6,VLOOKUP(F131,Mark,26,0),IF($L$3='Data Entry'!$BJ$7,VLOOKUP(F131,Mark,30,0),""))))</f>
        <v/>
      </c>
      <c r="J131" s="62" t="str">
        <f>IF(AND(B131="",D131="",F131="",G131=""),"",IF($L$3='Data Entry'!$BJ$5,VLOOKUP(F131,Mark,23,0),IF($L$3='Data Entry'!$BJ$6,VLOOKUP(F131,Mark,27,0),IF($L$3='Data Entry'!$BJ$7,VLOOKUP(F131,Mark,31,0),""))))</f>
        <v/>
      </c>
      <c r="K131" s="62" t="str">
        <f>IF(AND(B131="",D131="",F131="",G131=""),"",IF($L$3='Data Entry'!$BJ$5,VLOOKUP(F131,Mark,24,0),IF($L$3='Data Entry'!$BJ$6,VLOOKUP(F131,Mark,28,0),IF($L$3='Data Entry'!$BJ$7,VLOOKUP(F131,Mark,32,0),""))))</f>
        <v/>
      </c>
      <c r="L131" s="36" t="str">
        <f t="shared" si="18"/>
        <v/>
      </c>
      <c r="M131" s="63" t="str">
        <f t="shared" si="19"/>
        <v/>
      </c>
      <c r="N131" s="63" t="str">
        <f t="shared" si="21"/>
        <v/>
      </c>
      <c r="O131" s="71" t="str">
        <f t="shared" si="20"/>
        <v/>
      </c>
      <c r="P131" s="10"/>
    </row>
    <row r="132" spans="1:16">
      <c r="A132" s="7">
        <v>127</v>
      </c>
      <c r="B132" s="32" t="str">
        <f t="shared" si="11"/>
        <v/>
      </c>
      <c r="C132" s="42" t="str">
        <f t="shared" si="12"/>
        <v/>
      </c>
      <c r="D132" s="8" t="str">
        <f t="shared" si="13"/>
        <v/>
      </c>
      <c r="E132" s="8" t="str">
        <f t="shared" si="14"/>
        <v/>
      </c>
      <c r="F132" s="5" t="str">
        <f t="shared" si="15"/>
        <v/>
      </c>
      <c r="G132" s="9" t="str">
        <f t="shared" si="16"/>
        <v/>
      </c>
      <c r="H132" s="62" t="str">
        <f>IF(AND(B132="",D132="",F132="",G132=""),"",IF($L$3='Data Entry'!$BJ$5,VLOOKUP(F132,Mark,21,0),IF($L$3='Data Entry'!$BJ$6,VLOOKUP(F132,Mark,25,0),IF($L$3='Data Entry'!$BJ$7,VLOOKUP(F132,Mark,29,0),""))))</f>
        <v/>
      </c>
      <c r="I132" s="62" t="str">
        <f>IF(AND(B132="",D132="",F132="",G132=""),"",IF($L$3='Data Entry'!$BJ$5,VLOOKUP(F132,Mark,22,0),IF($L$3='Data Entry'!$BJ$6,VLOOKUP(F132,Mark,26,0),IF($L$3='Data Entry'!$BJ$7,VLOOKUP(F132,Mark,30,0),""))))</f>
        <v/>
      </c>
      <c r="J132" s="62" t="str">
        <f>IF(AND(B132="",D132="",F132="",G132=""),"",IF($L$3='Data Entry'!$BJ$5,VLOOKUP(F132,Mark,23,0),IF($L$3='Data Entry'!$BJ$6,VLOOKUP(F132,Mark,27,0),IF($L$3='Data Entry'!$BJ$7,VLOOKUP(F132,Mark,31,0),""))))</f>
        <v/>
      </c>
      <c r="K132" s="62" t="str">
        <f>IF(AND(B132="",D132="",F132="",G132=""),"",IF($L$3='Data Entry'!$BJ$5,VLOOKUP(F132,Mark,24,0),IF($L$3='Data Entry'!$BJ$6,VLOOKUP(F132,Mark,28,0),IF($L$3='Data Entry'!$BJ$7,VLOOKUP(F132,Mark,32,0),""))))</f>
        <v/>
      </c>
      <c r="L132" s="36" t="str">
        <f t="shared" si="18"/>
        <v/>
      </c>
      <c r="M132" s="63" t="str">
        <f t="shared" si="19"/>
        <v/>
      </c>
      <c r="N132" s="63" t="str">
        <f t="shared" si="21"/>
        <v/>
      </c>
      <c r="O132" s="71" t="str">
        <f t="shared" si="20"/>
        <v/>
      </c>
      <c r="P132" s="10"/>
    </row>
    <row r="133" spans="1:16">
      <c r="A133" s="7">
        <v>128</v>
      </c>
      <c r="B133" s="32" t="str">
        <f t="shared" si="11"/>
        <v/>
      </c>
      <c r="C133" s="42" t="str">
        <f t="shared" si="12"/>
        <v/>
      </c>
      <c r="D133" s="8" t="str">
        <f t="shared" si="13"/>
        <v/>
      </c>
      <c r="E133" s="8" t="str">
        <f t="shared" si="14"/>
        <v/>
      </c>
      <c r="F133" s="5" t="str">
        <f t="shared" si="15"/>
        <v/>
      </c>
      <c r="G133" s="9" t="str">
        <f t="shared" si="16"/>
        <v/>
      </c>
      <c r="H133" s="62" t="str">
        <f>IF(AND(B133="",D133="",F133="",G133=""),"",IF($L$3='Data Entry'!$BJ$5,VLOOKUP(F133,Mark,21,0),IF($L$3='Data Entry'!$BJ$6,VLOOKUP(F133,Mark,25,0),IF($L$3='Data Entry'!$BJ$7,VLOOKUP(F133,Mark,29,0),""))))</f>
        <v/>
      </c>
      <c r="I133" s="62" t="str">
        <f>IF(AND(B133="",D133="",F133="",G133=""),"",IF($L$3='Data Entry'!$BJ$5,VLOOKUP(F133,Mark,22,0),IF($L$3='Data Entry'!$BJ$6,VLOOKUP(F133,Mark,26,0),IF($L$3='Data Entry'!$BJ$7,VLOOKUP(F133,Mark,30,0),""))))</f>
        <v/>
      </c>
      <c r="J133" s="62" t="str">
        <f>IF(AND(B133="",D133="",F133="",G133=""),"",IF($L$3='Data Entry'!$BJ$5,VLOOKUP(F133,Mark,23,0),IF($L$3='Data Entry'!$BJ$6,VLOOKUP(F133,Mark,27,0),IF($L$3='Data Entry'!$BJ$7,VLOOKUP(F133,Mark,31,0),""))))</f>
        <v/>
      </c>
      <c r="K133" s="62" t="str">
        <f>IF(AND(B133="",D133="",F133="",G133=""),"",IF($L$3='Data Entry'!$BJ$5,VLOOKUP(F133,Mark,24,0),IF($L$3='Data Entry'!$BJ$6,VLOOKUP(F133,Mark,28,0),IF($L$3='Data Entry'!$BJ$7,VLOOKUP(F133,Mark,32,0),""))))</f>
        <v/>
      </c>
      <c r="L133" s="36" t="str">
        <f t="shared" si="18"/>
        <v/>
      </c>
      <c r="M133" s="63" t="str">
        <f t="shared" si="19"/>
        <v/>
      </c>
      <c r="N133" s="63" t="str">
        <f t="shared" si="21"/>
        <v/>
      </c>
      <c r="O133" s="71" t="str">
        <f t="shared" si="20"/>
        <v/>
      </c>
      <c r="P133" s="10"/>
    </row>
    <row r="134" spans="1:16">
      <c r="A134" s="7">
        <v>129</v>
      </c>
      <c r="B134" s="32" t="str">
        <f t="shared" ref="B134:B160" si="22">IFERROR(IF($C$3="","",VLOOKUP(A134,NAME,4,0)),"")</f>
        <v/>
      </c>
      <c r="C134" s="42" t="str">
        <f t="shared" ref="C134:C160" si="23">IFERROR(IF($C$3="","",VLOOKUP(A134,NAME,11,0)),"")</f>
        <v/>
      </c>
      <c r="D134" s="8" t="str">
        <f t="shared" ref="D134:D160" si="24">IFERROR(IF($C$3="","",VLOOKUP(A134,NAME,6,0)),"")</f>
        <v/>
      </c>
      <c r="E134" s="8" t="str">
        <f t="shared" ref="E134:E160" si="25">IFERROR(IF($C$3="","",VLOOKUP(A134,NAME,8,0)),"")</f>
        <v/>
      </c>
      <c r="F134" s="5" t="str">
        <f t="shared" ref="F134:F160" si="26">IFERROR(IF($C$3="","",VLOOKUP(A134,NAME,12,0)),"")</f>
        <v/>
      </c>
      <c r="G134" s="9" t="str">
        <f t="shared" ref="G134:G160" si="27">IFERROR(IF($C$3="","",VLOOKUP(A134,NAME,13,0)),"")</f>
        <v/>
      </c>
      <c r="H134" s="62" t="str">
        <f>IF(AND(B134="",D134="",F134="",G134=""),"",IF($L$3='Data Entry'!$BJ$5,VLOOKUP(F134,Mark,21,0),IF($L$3='Data Entry'!$BJ$6,VLOOKUP(F134,Mark,25,0),IF($L$3='Data Entry'!$BJ$7,VLOOKUP(F134,Mark,29,0),""))))</f>
        <v/>
      </c>
      <c r="I134" s="62" t="str">
        <f>IF(AND(B134="",D134="",F134="",G134=""),"",IF($L$3='Data Entry'!$BJ$5,VLOOKUP(F134,Mark,22,0),IF($L$3='Data Entry'!$BJ$6,VLOOKUP(F134,Mark,26,0),IF($L$3='Data Entry'!$BJ$7,VLOOKUP(F134,Mark,30,0),""))))</f>
        <v/>
      </c>
      <c r="J134" s="62" t="str">
        <f>IF(AND(B134="",D134="",F134="",G134=""),"",IF($L$3='Data Entry'!$BJ$5,VLOOKUP(F134,Mark,23,0),IF($L$3='Data Entry'!$BJ$6,VLOOKUP(F134,Mark,27,0),IF($L$3='Data Entry'!$BJ$7,VLOOKUP(F134,Mark,31,0),""))))</f>
        <v/>
      </c>
      <c r="K134" s="62" t="str">
        <f>IF(AND(B134="",D134="",F134="",G134=""),"",IF($L$3='Data Entry'!$BJ$5,VLOOKUP(F134,Mark,24,0),IF($L$3='Data Entry'!$BJ$6,VLOOKUP(F134,Mark,28,0),IF($L$3='Data Entry'!$BJ$7,VLOOKUP(F134,Mark,32,0),""))))</f>
        <v/>
      </c>
      <c r="L134" s="36" t="str">
        <f t="shared" si="18"/>
        <v/>
      </c>
      <c r="M134" s="63" t="str">
        <f t="shared" si="19"/>
        <v/>
      </c>
      <c r="N134" s="63" t="str">
        <f t="shared" ref="N134:N160" si="28">IFERROR(IF(AND($L$3=""),"",IF(AND(L134=""),"",IF(AND(F134=""),"",IF(AND(VLOOKUP(F134,Mark,5,0)=""),"",IF(AND(VLOOKUP(F134,Mark,5,0)&gt;85),5,IF(AND(VLOOKUP(F134,Mark,5,0)&gt;75),4,IF(AND(VLOOKUP(F134,Mark,5,0)&gt;=65),3,0))))))),"")</f>
        <v/>
      </c>
      <c r="O134" s="71" t="str">
        <f t="shared" si="20"/>
        <v/>
      </c>
      <c r="P134" s="10"/>
    </row>
    <row r="135" spans="1:16">
      <c r="A135" s="7">
        <v>130</v>
      </c>
      <c r="B135" s="32" t="str">
        <f t="shared" si="22"/>
        <v/>
      </c>
      <c r="C135" s="42" t="str">
        <f t="shared" si="23"/>
        <v/>
      </c>
      <c r="D135" s="8" t="str">
        <f t="shared" si="24"/>
        <v/>
      </c>
      <c r="E135" s="8" t="str">
        <f t="shared" si="25"/>
        <v/>
      </c>
      <c r="F135" s="5" t="str">
        <f t="shared" si="26"/>
        <v/>
      </c>
      <c r="G135" s="9" t="str">
        <f t="shared" si="27"/>
        <v/>
      </c>
      <c r="H135" s="62" t="str">
        <f>IF(AND(B135="",D135="",F135="",G135=""),"",IF($L$3='Data Entry'!$BJ$5,VLOOKUP(F135,Mark,21,0),IF($L$3='Data Entry'!$BJ$6,VLOOKUP(F135,Mark,25,0),IF($L$3='Data Entry'!$BJ$7,VLOOKUP(F135,Mark,29,0),""))))</f>
        <v/>
      </c>
      <c r="I135" s="62" t="str">
        <f>IF(AND(B135="",D135="",F135="",G135=""),"",IF($L$3='Data Entry'!$BJ$5,VLOOKUP(F135,Mark,22,0),IF($L$3='Data Entry'!$BJ$6,VLOOKUP(F135,Mark,26,0),IF($L$3='Data Entry'!$BJ$7,VLOOKUP(F135,Mark,30,0),""))))</f>
        <v/>
      </c>
      <c r="J135" s="62" t="str">
        <f>IF(AND(B135="",D135="",F135="",G135=""),"",IF($L$3='Data Entry'!$BJ$5,VLOOKUP(F135,Mark,23,0),IF($L$3='Data Entry'!$BJ$6,VLOOKUP(F135,Mark,27,0),IF($L$3='Data Entry'!$BJ$7,VLOOKUP(F135,Mark,31,0),""))))</f>
        <v/>
      </c>
      <c r="K135" s="62" t="str">
        <f>IF(AND(B135="",D135="",F135="",G135=""),"",IF($L$3='Data Entry'!$BJ$5,VLOOKUP(F135,Mark,24,0),IF($L$3='Data Entry'!$BJ$6,VLOOKUP(F135,Mark,28,0),IF($L$3='Data Entry'!$BJ$7,VLOOKUP(F135,Mark,32,0),""))))</f>
        <v/>
      </c>
      <c r="L135" s="36" t="str">
        <f t="shared" ref="L135:L159" si="29">IF(AND(H135="",I135="",J135="",K135=""),"",IF($L$3="","",SUM(H135,I135,J135,K135)))</f>
        <v/>
      </c>
      <c r="M135" s="63" t="str">
        <f t="shared" ref="M135:M159" si="30">IFERROR(IF(OR(L135="",$L$3="",D135=""),"",ROUNDUP(L135*$M$5%,0)),"")</f>
        <v/>
      </c>
      <c r="N135" s="63" t="str">
        <f t="shared" si="28"/>
        <v/>
      </c>
      <c r="O135" s="71" t="str">
        <f t="shared" ref="O135:O159" si="31">IFERROR(IF(F135="","",IF(L135="","",IF(M135="","",SUM(M135:N135)))),"")</f>
        <v/>
      </c>
      <c r="P135" s="10"/>
    </row>
    <row r="136" spans="1:16">
      <c r="A136" s="7">
        <v>131</v>
      </c>
      <c r="B136" s="32" t="str">
        <f t="shared" si="22"/>
        <v/>
      </c>
      <c r="C136" s="42" t="str">
        <f t="shared" si="23"/>
        <v/>
      </c>
      <c r="D136" s="8" t="str">
        <f t="shared" si="24"/>
        <v/>
      </c>
      <c r="E136" s="8" t="str">
        <f t="shared" si="25"/>
        <v/>
      </c>
      <c r="F136" s="5" t="str">
        <f t="shared" si="26"/>
        <v/>
      </c>
      <c r="G136" s="9" t="str">
        <f t="shared" si="27"/>
        <v/>
      </c>
      <c r="H136" s="62" t="str">
        <f>IF(AND(B136="",D136="",F136="",G136=""),"",IF($L$3='Data Entry'!$BJ$5,VLOOKUP(F136,Mark,21,0),IF($L$3='Data Entry'!$BJ$6,VLOOKUP(F136,Mark,25,0),IF($L$3='Data Entry'!$BJ$7,VLOOKUP(F136,Mark,29,0),""))))</f>
        <v/>
      </c>
      <c r="I136" s="62" t="str">
        <f>IF(AND(B136="",D136="",F136="",G136=""),"",IF($L$3='Data Entry'!$BJ$5,VLOOKUP(F136,Mark,22,0),IF($L$3='Data Entry'!$BJ$6,VLOOKUP(F136,Mark,26,0),IF($L$3='Data Entry'!$BJ$7,VLOOKUP(F136,Mark,30,0),""))))</f>
        <v/>
      </c>
      <c r="J136" s="62" t="str">
        <f>IF(AND(B136="",D136="",F136="",G136=""),"",IF($L$3='Data Entry'!$BJ$5,VLOOKUP(F136,Mark,23,0),IF($L$3='Data Entry'!$BJ$6,VLOOKUP(F136,Mark,27,0),IF($L$3='Data Entry'!$BJ$7,VLOOKUP(F136,Mark,31,0),""))))</f>
        <v/>
      </c>
      <c r="K136" s="62" t="str">
        <f>IF(AND(B136="",D136="",F136="",G136=""),"",IF($L$3='Data Entry'!$BJ$5,VLOOKUP(F136,Mark,24,0),IF($L$3='Data Entry'!$BJ$6,VLOOKUP(F136,Mark,28,0),IF($L$3='Data Entry'!$BJ$7,VLOOKUP(F136,Mark,32,0),""))))</f>
        <v/>
      </c>
      <c r="L136" s="36" t="str">
        <f t="shared" si="29"/>
        <v/>
      </c>
      <c r="M136" s="63" t="str">
        <f t="shared" si="30"/>
        <v/>
      </c>
      <c r="N136" s="63" t="str">
        <f t="shared" si="28"/>
        <v/>
      </c>
      <c r="O136" s="71" t="str">
        <f t="shared" si="31"/>
        <v/>
      </c>
      <c r="P136" s="10"/>
    </row>
    <row r="137" spans="1:16">
      <c r="A137" s="7">
        <v>132</v>
      </c>
      <c r="B137" s="32" t="str">
        <f t="shared" si="22"/>
        <v/>
      </c>
      <c r="C137" s="42" t="str">
        <f t="shared" si="23"/>
        <v/>
      </c>
      <c r="D137" s="8" t="str">
        <f t="shared" si="24"/>
        <v/>
      </c>
      <c r="E137" s="8" t="str">
        <f t="shared" si="25"/>
        <v/>
      </c>
      <c r="F137" s="5" t="str">
        <f t="shared" si="26"/>
        <v/>
      </c>
      <c r="G137" s="9" t="str">
        <f t="shared" si="27"/>
        <v/>
      </c>
      <c r="H137" s="62" t="str">
        <f>IF(AND(B137="",D137="",F137="",G137=""),"",IF($L$3='Data Entry'!$BJ$5,VLOOKUP(F137,Mark,21,0),IF($L$3='Data Entry'!$BJ$6,VLOOKUP(F137,Mark,25,0),IF($L$3='Data Entry'!$BJ$7,VLOOKUP(F137,Mark,29,0),""))))</f>
        <v/>
      </c>
      <c r="I137" s="62" t="str">
        <f>IF(AND(B137="",D137="",F137="",G137=""),"",IF($L$3='Data Entry'!$BJ$5,VLOOKUP(F137,Mark,22,0),IF($L$3='Data Entry'!$BJ$6,VLOOKUP(F137,Mark,26,0),IF($L$3='Data Entry'!$BJ$7,VLOOKUP(F137,Mark,30,0),""))))</f>
        <v/>
      </c>
      <c r="J137" s="62" t="str">
        <f>IF(AND(B137="",D137="",F137="",G137=""),"",IF($L$3='Data Entry'!$BJ$5,VLOOKUP(F137,Mark,23,0),IF($L$3='Data Entry'!$BJ$6,VLOOKUP(F137,Mark,27,0),IF($L$3='Data Entry'!$BJ$7,VLOOKUP(F137,Mark,31,0),""))))</f>
        <v/>
      </c>
      <c r="K137" s="62" t="str">
        <f>IF(AND(B137="",D137="",F137="",G137=""),"",IF($L$3='Data Entry'!$BJ$5,VLOOKUP(F137,Mark,24,0),IF($L$3='Data Entry'!$BJ$6,VLOOKUP(F137,Mark,28,0),IF($L$3='Data Entry'!$BJ$7,VLOOKUP(F137,Mark,32,0),""))))</f>
        <v/>
      </c>
      <c r="L137" s="36" t="str">
        <f t="shared" si="29"/>
        <v/>
      </c>
      <c r="M137" s="63" t="str">
        <f t="shared" si="30"/>
        <v/>
      </c>
      <c r="N137" s="63" t="str">
        <f t="shared" si="28"/>
        <v/>
      </c>
      <c r="O137" s="71" t="str">
        <f t="shared" si="31"/>
        <v/>
      </c>
      <c r="P137" s="10"/>
    </row>
    <row r="138" spans="1:16">
      <c r="A138" s="7">
        <v>133</v>
      </c>
      <c r="B138" s="32" t="str">
        <f t="shared" si="22"/>
        <v/>
      </c>
      <c r="C138" s="42" t="str">
        <f t="shared" si="23"/>
        <v/>
      </c>
      <c r="D138" s="8" t="str">
        <f t="shared" si="24"/>
        <v/>
      </c>
      <c r="E138" s="8" t="str">
        <f t="shared" si="25"/>
        <v/>
      </c>
      <c r="F138" s="5" t="str">
        <f t="shared" si="26"/>
        <v/>
      </c>
      <c r="G138" s="9" t="str">
        <f t="shared" si="27"/>
        <v/>
      </c>
      <c r="H138" s="62" t="str">
        <f>IF(AND(B138="",D138="",F138="",G138=""),"",IF($L$3='Data Entry'!$BJ$5,VLOOKUP(F138,Mark,21,0),IF($L$3='Data Entry'!$BJ$6,VLOOKUP(F138,Mark,25,0),IF($L$3='Data Entry'!$BJ$7,VLOOKUP(F138,Mark,29,0),""))))</f>
        <v/>
      </c>
      <c r="I138" s="62" t="str">
        <f>IF(AND(B138="",D138="",F138="",G138=""),"",IF($L$3='Data Entry'!$BJ$5,VLOOKUP(F138,Mark,22,0),IF($L$3='Data Entry'!$BJ$6,VLOOKUP(F138,Mark,26,0),IF($L$3='Data Entry'!$BJ$7,VLOOKUP(F138,Mark,30,0),""))))</f>
        <v/>
      </c>
      <c r="J138" s="62" t="str">
        <f>IF(AND(B138="",D138="",F138="",G138=""),"",IF($L$3='Data Entry'!$BJ$5,VLOOKUP(F138,Mark,23,0),IF($L$3='Data Entry'!$BJ$6,VLOOKUP(F138,Mark,27,0),IF($L$3='Data Entry'!$BJ$7,VLOOKUP(F138,Mark,31,0),""))))</f>
        <v/>
      </c>
      <c r="K138" s="62" t="str">
        <f>IF(AND(B138="",D138="",F138="",G138=""),"",IF($L$3='Data Entry'!$BJ$5,VLOOKUP(F138,Mark,24,0),IF($L$3='Data Entry'!$BJ$6,VLOOKUP(F138,Mark,28,0),IF($L$3='Data Entry'!$BJ$7,VLOOKUP(F138,Mark,32,0),""))))</f>
        <v/>
      </c>
      <c r="L138" s="36" t="str">
        <f t="shared" si="29"/>
        <v/>
      </c>
      <c r="M138" s="63" t="str">
        <f t="shared" si="30"/>
        <v/>
      </c>
      <c r="N138" s="63" t="str">
        <f t="shared" si="28"/>
        <v/>
      </c>
      <c r="O138" s="71" t="str">
        <f t="shared" si="31"/>
        <v/>
      </c>
      <c r="P138" s="10"/>
    </row>
    <row r="139" spans="1:16">
      <c r="A139" s="7">
        <v>134</v>
      </c>
      <c r="B139" s="32" t="str">
        <f t="shared" si="22"/>
        <v/>
      </c>
      <c r="C139" s="42" t="str">
        <f t="shared" si="23"/>
        <v/>
      </c>
      <c r="D139" s="8" t="str">
        <f t="shared" si="24"/>
        <v/>
      </c>
      <c r="E139" s="8" t="str">
        <f t="shared" si="25"/>
        <v/>
      </c>
      <c r="F139" s="5" t="str">
        <f t="shared" si="26"/>
        <v/>
      </c>
      <c r="G139" s="9" t="str">
        <f t="shared" si="27"/>
        <v/>
      </c>
      <c r="H139" s="62" t="str">
        <f>IF(AND(B139="",D139="",F139="",G139=""),"",IF($L$3='Data Entry'!$BJ$5,VLOOKUP(F139,Mark,21,0),IF($L$3='Data Entry'!$BJ$6,VLOOKUP(F139,Mark,25,0),IF($L$3='Data Entry'!$BJ$7,VLOOKUP(F139,Mark,29,0),""))))</f>
        <v/>
      </c>
      <c r="I139" s="62" t="str">
        <f>IF(AND(B139="",D139="",F139="",G139=""),"",IF($L$3='Data Entry'!$BJ$5,VLOOKUP(F139,Mark,22,0),IF($L$3='Data Entry'!$BJ$6,VLOOKUP(F139,Mark,26,0),IF($L$3='Data Entry'!$BJ$7,VLOOKUP(F139,Mark,30,0),""))))</f>
        <v/>
      </c>
      <c r="J139" s="62" t="str">
        <f>IF(AND(B139="",D139="",F139="",G139=""),"",IF($L$3='Data Entry'!$BJ$5,VLOOKUP(F139,Mark,23,0),IF($L$3='Data Entry'!$BJ$6,VLOOKUP(F139,Mark,27,0),IF($L$3='Data Entry'!$BJ$7,VLOOKUP(F139,Mark,31,0),""))))</f>
        <v/>
      </c>
      <c r="K139" s="62" t="str">
        <f>IF(AND(B139="",D139="",F139="",G139=""),"",IF($L$3='Data Entry'!$BJ$5,VLOOKUP(F139,Mark,24,0),IF($L$3='Data Entry'!$BJ$6,VLOOKUP(F139,Mark,28,0),IF($L$3='Data Entry'!$BJ$7,VLOOKUP(F139,Mark,32,0),""))))</f>
        <v/>
      </c>
      <c r="L139" s="36" t="str">
        <f t="shared" si="29"/>
        <v/>
      </c>
      <c r="M139" s="63" t="str">
        <f t="shared" si="30"/>
        <v/>
      </c>
      <c r="N139" s="63" t="str">
        <f t="shared" si="28"/>
        <v/>
      </c>
      <c r="O139" s="71" t="str">
        <f t="shared" si="31"/>
        <v/>
      </c>
      <c r="P139" s="10"/>
    </row>
    <row r="140" spans="1:16">
      <c r="A140" s="7">
        <v>135</v>
      </c>
      <c r="B140" s="32" t="str">
        <f t="shared" si="22"/>
        <v/>
      </c>
      <c r="C140" s="42" t="str">
        <f t="shared" si="23"/>
        <v/>
      </c>
      <c r="D140" s="8" t="str">
        <f t="shared" si="24"/>
        <v/>
      </c>
      <c r="E140" s="8" t="str">
        <f t="shared" si="25"/>
        <v/>
      </c>
      <c r="F140" s="5" t="str">
        <f t="shared" si="26"/>
        <v/>
      </c>
      <c r="G140" s="9" t="str">
        <f t="shared" si="27"/>
        <v/>
      </c>
      <c r="H140" s="62" t="str">
        <f>IF(AND(B140="",D140="",F140="",G140=""),"",IF($L$3='Data Entry'!$BJ$5,VLOOKUP(F140,Mark,21,0),IF($L$3='Data Entry'!$BJ$6,VLOOKUP(F140,Mark,25,0),IF($L$3='Data Entry'!$BJ$7,VLOOKUP(F140,Mark,29,0),""))))</f>
        <v/>
      </c>
      <c r="I140" s="62" t="str">
        <f>IF(AND(B140="",D140="",F140="",G140=""),"",IF($L$3='Data Entry'!$BJ$5,VLOOKUP(F140,Mark,22,0),IF($L$3='Data Entry'!$BJ$6,VLOOKUP(F140,Mark,26,0),IF($L$3='Data Entry'!$BJ$7,VLOOKUP(F140,Mark,30,0),""))))</f>
        <v/>
      </c>
      <c r="J140" s="62" t="str">
        <f>IF(AND(B140="",D140="",F140="",G140=""),"",IF($L$3='Data Entry'!$BJ$5,VLOOKUP(F140,Mark,23,0),IF($L$3='Data Entry'!$BJ$6,VLOOKUP(F140,Mark,27,0),IF($L$3='Data Entry'!$BJ$7,VLOOKUP(F140,Mark,31,0),""))))</f>
        <v/>
      </c>
      <c r="K140" s="62" t="str">
        <f>IF(AND(B140="",D140="",F140="",G140=""),"",IF($L$3='Data Entry'!$BJ$5,VLOOKUP(F140,Mark,24,0),IF($L$3='Data Entry'!$BJ$6,VLOOKUP(F140,Mark,28,0),IF($L$3='Data Entry'!$BJ$7,VLOOKUP(F140,Mark,32,0),""))))</f>
        <v/>
      </c>
      <c r="L140" s="36" t="str">
        <f t="shared" si="29"/>
        <v/>
      </c>
      <c r="M140" s="63" t="str">
        <f t="shared" si="30"/>
        <v/>
      </c>
      <c r="N140" s="63" t="str">
        <f t="shared" si="28"/>
        <v/>
      </c>
      <c r="O140" s="71" t="str">
        <f t="shared" si="31"/>
        <v/>
      </c>
      <c r="P140" s="10"/>
    </row>
    <row r="141" spans="1:16">
      <c r="A141" s="7">
        <v>136</v>
      </c>
      <c r="B141" s="32" t="str">
        <f t="shared" si="22"/>
        <v/>
      </c>
      <c r="C141" s="42" t="str">
        <f t="shared" si="23"/>
        <v/>
      </c>
      <c r="D141" s="8" t="str">
        <f t="shared" si="24"/>
        <v/>
      </c>
      <c r="E141" s="8" t="str">
        <f t="shared" si="25"/>
        <v/>
      </c>
      <c r="F141" s="5" t="str">
        <f t="shared" si="26"/>
        <v/>
      </c>
      <c r="G141" s="9" t="str">
        <f t="shared" si="27"/>
        <v/>
      </c>
      <c r="H141" s="62" t="str">
        <f>IF(AND(B141="",D141="",F141="",G141=""),"",IF($L$3='Data Entry'!$BJ$5,VLOOKUP(F141,Mark,21,0),IF($L$3='Data Entry'!$BJ$6,VLOOKUP(F141,Mark,25,0),IF($L$3='Data Entry'!$BJ$7,VLOOKUP(F141,Mark,29,0),""))))</f>
        <v/>
      </c>
      <c r="I141" s="62" t="str">
        <f>IF(AND(B141="",D141="",F141="",G141=""),"",IF($L$3='Data Entry'!$BJ$5,VLOOKUP(F141,Mark,22,0),IF($L$3='Data Entry'!$BJ$6,VLOOKUP(F141,Mark,26,0),IF($L$3='Data Entry'!$BJ$7,VLOOKUP(F141,Mark,30,0),""))))</f>
        <v/>
      </c>
      <c r="J141" s="62" t="str">
        <f>IF(AND(B141="",D141="",F141="",G141=""),"",IF($L$3='Data Entry'!$BJ$5,VLOOKUP(F141,Mark,23,0),IF($L$3='Data Entry'!$BJ$6,VLOOKUP(F141,Mark,27,0),IF($L$3='Data Entry'!$BJ$7,VLOOKUP(F141,Mark,31,0),""))))</f>
        <v/>
      </c>
      <c r="K141" s="62" t="str">
        <f>IF(AND(B141="",D141="",F141="",G141=""),"",IF($L$3='Data Entry'!$BJ$5,VLOOKUP(F141,Mark,24,0),IF($L$3='Data Entry'!$BJ$6,VLOOKUP(F141,Mark,28,0),IF($L$3='Data Entry'!$BJ$7,VLOOKUP(F141,Mark,32,0),""))))</f>
        <v/>
      </c>
      <c r="L141" s="36" t="str">
        <f t="shared" si="29"/>
        <v/>
      </c>
      <c r="M141" s="63" t="str">
        <f t="shared" si="30"/>
        <v/>
      </c>
      <c r="N141" s="63" t="str">
        <f t="shared" si="28"/>
        <v/>
      </c>
      <c r="O141" s="71" t="str">
        <f t="shared" si="31"/>
        <v/>
      </c>
      <c r="P141" s="10"/>
    </row>
    <row r="142" spans="1:16">
      <c r="A142" s="7">
        <v>137</v>
      </c>
      <c r="B142" s="32" t="str">
        <f t="shared" si="22"/>
        <v/>
      </c>
      <c r="C142" s="42" t="str">
        <f t="shared" si="23"/>
        <v/>
      </c>
      <c r="D142" s="8" t="str">
        <f t="shared" si="24"/>
        <v/>
      </c>
      <c r="E142" s="8" t="str">
        <f t="shared" si="25"/>
        <v/>
      </c>
      <c r="F142" s="5" t="str">
        <f t="shared" si="26"/>
        <v/>
      </c>
      <c r="G142" s="9" t="str">
        <f t="shared" si="27"/>
        <v/>
      </c>
      <c r="H142" s="62" t="str">
        <f>IF(AND(B142="",D142="",F142="",G142=""),"",IF($L$3='Data Entry'!$BJ$5,VLOOKUP(F142,Mark,21,0),IF($L$3='Data Entry'!$BJ$6,VLOOKUP(F142,Mark,25,0),IF($L$3='Data Entry'!$BJ$7,VLOOKUP(F142,Mark,29,0),""))))</f>
        <v/>
      </c>
      <c r="I142" s="62" t="str">
        <f>IF(AND(B142="",D142="",F142="",G142=""),"",IF($L$3='Data Entry'!$BJ$5,VLOOKUP(F142,Mark,22,0),IF($L$3='Data Entry'!$BJ$6,VLOOKUP(F142,Mark,26,0),IF($L$3='Data Entry'!$BJ$7,VLOOKUP(F142,Mark,30,0),""))))</f>
        <v/>
      </c>
      <c r="J142" s="62" t="str">
        <f>IF(AND(B142="",D142="",F142="",G142=""),"",IF($L$3='Data Entry'!$BJ$5,VLOOKUP(F142,Mark,23,0),IF($L$3='Data Entry'!$BJ$6,VLOOKUP(F142,Mark,27,0),IF($L$3='Data Entry'!$BJ$7,VLOOKUP(F142,Mark,31,0),""))))</f>
        <v/>
      </c>
      <c r="K142" s="62" t="str">
        <f>IF(AND(B142="",D142="",F142="",G142=""),"",IF($L$3='Data Entry'!$BJ$5,VLOOKUP(F142,Mark,24,0),IF($L$3='Data Entry'!$BJ$6,VLOOKUP(F142,Mark,28,0),IF($L$3='Data Entry'!$BJ$7,VLOOKUP(F142,Mark,32,0),""))))</f>
        <v/>
      </c>
      <c r="L142" s="36" t="str">
        <f t="shared" si="29"/>
        <v/>
      </c>
      <c r="M142" s="63" t="str">
        <f t="shared" si="30"/>
        <v/>
      </c>
      <c r="N142" s="63" t="str">
        <f t="shared" si="28"/>
        <v/>
      </c>
      <c r="O142" s="71" t="str">
        <f t="shared" si="31"/>
        <v/>
      </c>
      <c r="P142" s="10"/>
    </row>
    <row r="143" spans="1:16">
      <c r="A143" s="7">
        <v>138</v>
      </c>
      <c r="B143" s="32" t="str">
        <f t="shared" si="22"/>
        <v/>
      </c>
      <c r="C143" s="42" t="str">
        <f t="shared" si="23"/>
        <v/>
      </c>
      <c r="D143" s="8" t="str">
        <f t="shared" si="24"/>
        <v/>
      </c>
      <c r="E143" s="8" t="str">
        <f t="shared" si="25"/>
        <v/>
      </c>
      <c r="F143" s="5" t="str">
        <f t="shared" si="26"/>
        <v/>
      </c>
      <c r="G143" s="9" t="str">
        <f t="shared" si="27"/>
        <v/>
      </c>
      <c r="H143" s="62" t="str">
        <f>IF(AND(B143="",D143="",F143="",G143=""),"",IF($L$3='Data Entry'!$BJ$5,VLOOKUP(F143,Mark,21,0),IF($L$3='Data Entry'!$BJ$6,VLOOKUP(F143,Mark,25,0),IF($L$3='Data Entry'!$BJ$7,VLOOKUP(F143,Mark,29,0),""))))</f>
        <v/>
      </c>
      <c r="I143" s="62" t="str">
        <f>IF(AND(B143="",D143="",F143="",G143=""),"",IF($L$3='Data Entry'!$BJ$5,VLOOKUP(F143,Mark,22,0),IF($L$3='Data Entry'!$BJ$6,VLOOKUP(F143,Mark,26,0),IF($L$3='Data Entry'!$BJ$7,VLOOKUP(F143,Mark,30,0),""))))</f>
        <v/>
      </c>
      <c r="J143" s="62" t="str">
        <f>IF(AND(B143="",D143="",F143="",G143=""),"",IF($L$3='Data Entry'!$BJ$5,VLOOKUP(F143,Mark,23,0),IF($L$3='Data Entry'!$BJ$6,VLOOKUP(F143,Mark,27,0),IF($L$3='Data Entry'!$BJ$7,VLOOKUP(F143,Mark,31,0),""))))</f>
        <v/>
      </c>
      <c r="K143" s="62" t="str">
        <f>IF(AND(B143="",D143="",F143="",G143=""),"",IF($L$3='Data Entry'!$BJ$5,VLOOKUP(F143,Mark,24,0),IF($L$3='Data Entry'!$BJ$6,VLOOKUP(F143,Mark,28,0),IF($L$3='Data Entry'!$BJ$7,VLOOKUP(F143,Mark,32,0),""))))</f>
        <v/>
      </c>
      <c r="L143" s="36" t="str">
        <f t="shared" si="29"/>
        <v/>
      </c>
      <c r="M143" s="63" t="str">
        <f t="shared" si="30"/>
        <v/>
      </c>
      <c r="N143" s="63" t="str">
        <f t="shared" si="28"/>
        <v/>
      </c>
      <c r="O143" s="71" t="str">
        <f t="shared" si="31"/>
        <v/>
      </c>
      <c r="P143" s="10"/>
    </row>
    <row r="144" spans="1:16">
      <c r="A144" s="7">
        <v>139</v>
      </c>
      <c r="B144" s="32" t="str">
        <f t="shared" si="22"/>
        <v/>
      </c>
      <c r="C144" s="42" t="str">
        <f t="shared" si="23"/>
        <v/>
      </c>
      <c r="D144" s="8" t="str">
        <f t="shared" si="24"/>
        <v/>
      </c>
      <c r="E144" s="8" t="str">
        <f t="shared" si="25"/>
        <v/>
      </c>
      <c r="F144" s="5" t="str">
        <f t="shared" si="26"/>
        <v/>
      </c>
      <c r="G144" s="9" t="str">
        <f t="shared" si="27"/>
        <v/>
      </c>
      <c r="H144" s="62" t="str">
        <f>IF(AND(B144="",D144="",F144="",G144=""),"",IF($L$3='Data Entry'!$BJ$5,VLOOKUP(F144,Mark,21,0),IF($L$3='Data Entry'!$BJ$6,VLOOKUP(F144,Mark,25,0),IF($L$3='Data Entry'!$BJ$7,VLOOKUP(F144,Mark,29,0),""))))</f>
        <v/>
      </c>
      <c r="I144" s="62" t="str">
        <f>IF(AND(B144="",D144="",F144="",G144=""),"",IF($L$3='Data Entry'!$BJ$5,VLOOKUP(F144,Mark,22,0),IF($L$3='Data Entry'!$BJ$6,VLOOKUP(F144,Mark,26,0),IF($L$3='Data Entry'!$BJ$7,VLOOKUP(F144,Mark,30,0),""))))</f>
        <v/>
      </c>
      <c r="J144" s="62" t="str">
        <f>IF(AND(B144="",D144="",F144="",G144=""),"",IF($L$3='Data Entry'!$BJ$5,VLOOKUP(F144,Mark,23,0),IF($L$3='Data Entry'!$BJ$6,VLOOKUP(F144,Mark,27,0),IF($L$3='Data Entry'!$BJ$7,VLOOKUP(F144,Mark,31,0),""))))</f>
        <v/>
      </c>
      <c r="K144" s="62" t="str">
        <f>IF(AND(B144="",D144="",F144="",G144=""),"",IF($L$3='Data Entry'!$BJ$5,VLOOKUP(F144,Mark,24,0),IF($L$3='Data Entry'!$BJ$6,VLOOKUP(F144,Mark,28,0),IF($L$3='Data Entry'!$BJ$7,VLOOKUP(F144,Mark,32,0),""))))</f>
        <v/>
      </c>
      <c r="L144" s="36" t="str">
        <f t="shared" si="29"/>
        <v/>
      </c>
      <c r="M144" s="63" t="str">
        <f t="shared" si="30"/>
        <v/>
      </c>
      <c r="N144" s="63" t="str">
        <f t="shared" si="28"/>
        <v/>
      </c>
      <c r="O144" s="71" t="str">
        <f t="shared" si="31"/>
        <v/>
      </c>
      <c r="P144" s="10"/>
    </row>
    <row r="145" spans="1:16">
      <c r="A145" s="7">
        <v>140</v>
      </c>
      <c r="B145" s="32" t="str">
        <f t="shared" si="22"/>
        <v/>
      </c>
      <c r="C145" s="42" t="str">
        <f t="shared" si="23"/>
        <v/>
      </c>
      <c r="D145" s="8" t="str">
        <f t="shared" si="24"/>
        <v/>
      </c>
      <c r="E145" s="8" t="str">
        <f t="shared" si="25"/>
        <v/>
      </c>
      <c r="F145" s="5" t="str">
        <f t="shared" si="26"/>
        <v/>
      </c>
      <c r="G145" s="9" t="str">
        <f t="shared" si="27"/>
        <v/>
      </c>
      <c r="H145" s="62" t="str">
        <f>IF(AND(B145="",D145="",F145="",G145=""),"",IF($L$3='Data Entry'!$BJ$5,VLOOKUP(F145,Mark,21,0),IF($L$3='Data Entry'!$BJ$6,VLOOKUP(F145,Mark,25,0),IF($L$3='Data Entry'!$BJ$7,VLOOKUP(F145,Mark,29,0),""))))</f>
        <v/>
      </c>
      <c r="I145" s="62" t="str">
        <f>IF(AND(B145="",D145="",F145="",G145=""),"",IF($L$3='Data Entry'!$BJ$5,VLOOKUP(F145,Mark,22,0),IF($L$3='Data Entry'!$BJ$6,VLOOKUP(F145,Mark,26,0),IF($L$3='Data Entry'!$BJ$7,VLOOKUP(F145,Mark,30,0),""))))</f>
        <v/>
      </c>
      <c r="J145" s="62" t="str">
        <f>IF(AND(B145="",D145="",F145="",G145=""),"",IF($L$3='Data Entry'!$BJ$5,VLOOKUP(F145,Mark,23,0),IF($L$3='Data Entry'!$BJ$6,VLOOKUP(F145,Mark,27,0),IF($L$3='Data Entry'!$BJ$7,VLOOKUP(F145,Mark,31,0),""))))</f>
        <v/>
      </c>
      <c r="K145" s="62" t="str">
        <f>IF(AND(B145="",D145="",F145="",G145=""),"",IF($L$3='Data Entry'!$BJ$5,VLOOKUP(F145,Mark,24,0),IF($L$3='Data Entry'!$BJ$6,VLOOKUP(F145,Mark,28,0),IF($L$3='Data Entry'!$BJ$7,VLOOKUP(F145,Mark,32,0),""))))</f>
        <v/>
      </c>
      <c r="L145" s="36" t="str">
        <f t="shared" si="29"/>
        <v/>
      </c>
      <c r="M145" s="63" t="str">
        <f t="shared" si="30"/>
        <v/>
      </c>
      <c r="N145" s="63" t="str">
        <f t="shared" si="28"/>
        <v/>
      </c>
      <c r="O145" s="71" t="str">
        <f t="shared" si="31"/>
        <v/>
      </c>
      <c r="P145" s="10"/>
    </row>
    <row r="146" spans="1:16">
      <c r="A146" s="7">
        <v>141</v>
      </c>
      <c r="B146" s="32" t="str">
        <f t="shared" si="22"/>
        <v/>
      </c>
      <c r="C146" s="42" t="str">
        <f t="shared" si="23"/>
        <v/>
      </c>
      <c r="D146" s="8" t="str">
        <f t="shared" si="24"/>
        <v/>
      </c>
      <c r="E146" s="8" t="str">
        <f t="shared" si="25"/>
        <v/>
      </c>
      <c r="F146" s="5" t="str">
        <f t="shared" si="26"/>
        <v/>
      </c>
      <c r="G146" s="9" t="str">
        <f t="shared" si="27"/>
        <v/>
      </c>
      <c r="H146" s="62" t="str">
        <f>IF(AND(B146="",D146="",F146="",G146=""),"",IF($L$3='Data Entry'!$BJ$5,VLOOKUP(F146,Mark,21,0),IF($L$3='Data Entry'!$BJ$6,VLOOKUP(F146,Mark,25,0),IF($L$3='Data Entry'!$BJ$7,VLOOKUP(F146,Mark,29,0),""))))</f>
        <v/>
      </c>
      <c r="I146" s="62" t="str">
        <f>IF(AND(B146="",D146="",F146="",G146=""),"",IF($L$3='Data Entry'!$BJ$5,VLOOKUP(F146,Mark,22,0),IF($L$3='Data Entry'!$BJ$6,VLOOKUP(F146,Mark,26,0),IF($L$3='Data Entry'!$BJ$7,VLOOKUP(F146,Mark,30,0),""))))</f>
        <v/>
      </c>
      <c r="J146" s="62" t="str">
        <f>IF(AND(B146="",D146="",F146="",G146=""),"",IF($L$3='Data Entry'!$BJ$5,VLOOKUP(F146,Mark,23,0),IF($L$3='Data Entry'!$BJ$6,VLOOKUP(F146,Mark,27,0),IF($L$3='Data Entry'!$BJ$7,VLOOKUP(F146,Mark,31,0),""))))</f>
        <v/>
      </c>
      <c r="K146" s="62" t="str">
        <f>IF(AND(B146="",D146="",F146="",G146=""),"",IF($L$3='Data Entry'!$BJ$5,VLOOKUP(F146,Mark,24,0),IF($L$3='Data Entry'!$BJ$6,VLOOKUP(F146,Mark,28,0),IF($L$3='Data Entry'!$BJ$7,VLOOKUP(F146,Mark,32,0),""))))</f>
        <v/>
      </c>
      <c r="L146" s="36" t="str">
        <f t="shared" si="29"/>
        <v/>
      </c>
      <c r="M146" s="63" t="str">
        <f t="shared" si="30"/>
        <v/>
      </c>
      <c r="N146" s="63" t="str">
        <f t="shared" si="28"/>
        <v/>
      </c>
      <c r="O146" s="71" t="str">
        <f t="shared" si="31"/>
        <v/>
      </c>
      <c r="P146" s="10"/>
    </row>
    <row r="147" spans="1:16">
      <c r="A147" s="7">
        <v>142</v>
      </c>
      <c r="B147" s="32" t="str">
        <f t="shared" si="22"/>
        <v/>
      </c>
      <c r="C147" s="42" t="str">
        <f t="shared" si="23"/>
        <v/>
      </c>
      <c r="D147" s="8" t="str">
        <f t="shared" si="24"/>
        <v/>
      </c>
      <c r="E147" s="8" t="str">
        <f t="shared" si="25"/>
        <v/>
      </c>
      <c r="F147" s="5" t="str">
        <f t="shared" si="26"/>
        <v/>
      </c>
      <c r="G147" s="9" t="str">
        <f t="shared" si="27"/>
        <v/>
      </c>
      <c r="H147" s="62" t="str">
        <f>IF(AND(B147="",D147="",F147="",G147=""),"",IF($L$3='Data Entry'!$BJ$5,VLOOKUP(F147,Mark,21,0),IF($L$3='Data Entry'!$BJ$6,VLOOKUP(F147,Mark,25,0),IF($L$3='Data Entry'!$BJ$7,VLOOKUP(F147,Mark,29,0),""))))</f>
        <v/>
      </c>
      <c r="I147" s="62" t="str">
        <f>IF(AND(B147="",D147="",F147="",G147=""),"",IF($L$3='Data Entry'!$BJ$5,VLOOKUP(F147,Mark,22,0),IF($L$3='Data Entry'!$BJ$6,VLOOKUP(F147,Mark,26,0),IF($L$3='Data Entry'!$BJ$7,VLOOKUP(F147,Mark,30,0),""))))</f>
        <v/>
      </c>
      <c r="J147" s="62" t="str">
        <f>IF(AND(B147="",D147="",F147="",G147=""),"",IF($L$3='Data Entry'!$BJ$5,VLOOKUP(F147,Mark,23,0),IF($L$3='Data Entry'!$BJ$6,VLOOKUP(F147,Mark,27,0),IF($L$3='Data Entry'!$BJ$7,VLOOKUP(F147,Mark,31,0),""))))</f>
        <v/>
      </c>
      <c r="K147" s="62" t="str">
        <f>IF(AND(B147="",D147="",F147="",G147=""),"",IF($L$3='Data Entry'!$BJ$5,VLOOKUP(F147,Mark,24,0),IF($L$3='Data Entry'!$BJ$6,VLOOKUP(F147,Mark,28,0),IF($L$3='Data Entry'!$BJ$7,VLOOKUP(F147,Mark,32,0),""))))</f>
        <v/>
      </c>
      <c r="L147" s="36" t="str">
        <f t="shared" si="29"/>
        <v/>
      </c>
      <c r="M147" s="63" t="str">
        <f t="shared" si="30"/>
        <v/>
      </c>
      <c r="N147" s="63" t="str">
        <f t="shared" si="28"/>
        <v/>
      </c>
      <c r="O147" s="71" t="str">
        <f t="shared" si="31"/>
        <v/>
      </c>
      <c r="P147" s="10"/>
    </row>
    <row r="148" spans="1:16">
      <c r="A148" s="7">
        <v>143</v>
      </c>
      <c r="B148" s="32" t="str">
        <f t="shared" si="22"/>
        <v/>
      </c>
      <c r="C148" s="42" t="str">
        <f t="shared" si="23"/>
        <v/>
      </c>
      <c r="D148" s="8" t="str">
        <f t="shared" si="24"/>
        <v/>
      </c>
      <c r="E148" s="8" t="str">
        <f t="shared" si="25"/>
        <v/>
      </c>
      <c r="F148" s="5" t="str">
        <f t="shared" si="26"/>
        <v/>
      </c>
      <c r="G148" s="9" t="str">
        <f t="shared" si="27"/>
        <v/>
      </c>
      <c r="H148" s="62" t="str">
        <f>IF(AND(B148="",D148="",F148="",G148=""),"",IF($L$3='Data Entry'!$BJ$5,VLOOKUP(F148,Mark,21,0),IF($L$3='Data Entry'!$BJ$6,VLOOKUP(F148,Mark,25,0),IF($L$3='Data Entry'!$BJ$7,VLOOKUP(F148,Mark,29,0),""))))</f>
        <v/>
      </c>
      <c r="I148" s="62" t="str">
        <f>IF(AND(B148="",D148="",F148="",G148=""),"",IF($L$3='Data Entry'!$BJ$5,VLOOKUP(F148,Mark,22,0),IF($L$3='Data Entry'!$BJ$6,VLOOKUP(F148,Mark,26,0),IF($L$3='Data Entry'!$BJ$7,VLOOKUP(F148,Mark,30,0),""))))</f>
        <v/>
      </c>
      <c r="J148" s="62" t="str">
        <f>IF(AND(B148="",D148="",F148="",G148=""),"",IF($L$3='Data Entry'!$BJ$5,VLOOKUP(F148,Mark,23,0),IF($L$3='Data Entry'!$BJ$6,VLOOKUP(F148,Mark,27,0),IF($L$3='Data Entry'!$BJ$7,VLOOKUP(F148,Mark,31,0),""))))</f>
        <v/>
      </c>
      <c r="K148" s="62" t="str">
        <f>IF(AND(B148="",D148="",F148="",G148=""),"",IF($L$3='Data Entry'!$BJ$5,VLOOKUP(F148,Mark,24,0),IF($L$3='Data Entry'!$BJ$6,VLOOKUP(F148,Mark,28,0),IF($L$3='Data Entry'!$BJ$7,VLOOKUP(F148,Mark,32,0),""))))</f>
        <v/>
      </c>
      <c r="L148" s="36" t="str">
        <f t="shared" si="29"/>
        <v/>
      </c>
      <c r="M148" s="63" t="str">
        <f t="shared" si="30"/>
        <v/>
      </c>
      <c r="N148" s="63" t="str">
        <f t="shared" si="28"/>
        <v/>
      </c>
      <c r="O148" s="71" t="str">
        <f t="shared" si="31"/>
        <v/>
      </c>
      <c r="P148" s="10"/>
    </row>
    <row r="149" spans="1:16">
      <c r="A149" s="7">
        <v>144</v>
      </c>
      <c r="B149" s="32" t="str">
        <f t="shared" si="22"/>
        <v/>
      </c>
      <c r="C149" s="42" t="str">
        <f t="shared" si="23"/>
        <v/>
      </c>
      <c r="D149" s="8" t="str">
        <f t="shared" si="24"/>
        <v/>
      </c>
      <c r="E149" s="8" t="str">
        <f t="shared" si="25"/>
        <v/>
      </c>
      <c r="F149" s="5" t="str">
        <f t="shared" si="26"/>
        <v/>
      </c>
      <c r="G149" s="9" t="str">
        <f t="shared" si="27"/>
        <v/>
      </c>
      <c r="H149" s="62" t="str">
        <f>IF(AND(B149="",D149="",F149="",G149=""),"",IF($L$3='Data Entry'!$BJ$5,VLOOKUP(F149,Mark,21,0),IF($L$3='Data Entry'!$BJ$6,VLOOKUP(F149,Mark,25,0),IF($L$3='Data Entry'!$BJ$7,VLOOKUP(F149,Mark,29,0),""))))</f>
        <v/>
      </c>
      <c r="I149" s="62" t="str">
        <f>IF(AND(B149="",D149="",F149="",G149=""),"",IF($L$3='Data Entry'!$BJ$5,VLOOKUP(F149,Mark,22,0),IF($L$3='Data Entry'!$BJ$6,VLOOKUP(F149,Mark,26,0),IF($L$3='Data Entry'!$BJ$7,VLOOKUP(F149,Mark,30,0),""))))</f>
        <v/>
      </c>
      <c r="J149" s="62" t="str">
        <f>IF(AND(B149="",D149="",F149="",G149=""),"",IF($L$3='Data Entry'!$BJ$5,VLOOKUP(F149,Mark,23,0),IF($L$3='Data Entry'!$BJ$6,VLOOKUP(F149,Mark,27,0),IF($L$3='Data Entry'!$BJ$7,VLOOKUP(F149,Mark,31,0),""))))</f>
        <v/>
      </c>
      <c r="K149" s="62" t="str">
        <f>IF(AND(B149="",D149="",F149="",G149=""),"",IF($L$3='Data Entry'!$BJ$5,VLOOKUP(F149,Mark,24,0),IF($L$3='Data Entry'!$BJ$6,VLOOKUP(F149,Mark,28,0),IF($L$3='Data Entry'!$BJ$7,VLOOKUP(F149,Mark,32,0),""))))</f>
        <v/>
      </c>
      <c r="L149" s="36" t="str">
        <f t="shared" si="29"/>
        <v/>
      </c>
      <c r="M149" s="63" t="str">
        <f t="shared" si="30"/>
        <v/>
      </c>
      <c r="N149" s="63" t="str">
        <f t="shared" si="28"/>
        <v/>
      </c>
      <c r="O149" s="71" t="str">
        <f t="shared" si="31"/>
        <v/>
      </c>
      <c r="P149" s="10"/>
    </row>
    <row r="150" spans="1:16">
      <c r="A150" s="7">
        <v>145</v>
      </c>
      <c r="B150" s="32" t="str">
        <f t="shared" si="22"/>
        <v/>
      </c>
      <c r="C150" s="42" t="str">
        <f t="shared" si="23"/>
        <v/>
      </c>
      <c r="D150" s="8" t="str">
        <f t="shared" si="24"/>
        <v/>
      </c>
      <c r="E150" s="8" t="str">
        <f t="shared" si="25"/>
        <v/>
      </c>
      <c r="F150" s="5" t="str">
        <f t="shared" si="26"/>
        <v/>
      </c>
      <c r="G150" s="9" t="str">
        <f t="shared" si="27"/>
        <v/>
      </c>
      <c r="H150" s="62" t="str">
        <f>IF(AND(B150="",D150="",F150="",G150=""),"",IF($L$3='Data Entry'!$BJ$5,VLOOKUP(F150,Mark,21,0),IF($L$3='Data Entry'!$BJ$6,VLOOKUP(F150,Mark,25,0),IF($L$3='Data Entry'!$BJ$7,VLOOKUP(F150,Mark,29,0),""))))</f>
        <v/>
      </c>
      <c r="I150" s="62" t="str">
        <f>IF(AND(B150="",D150="",F150="",G150=""),"",IF($L$3='Data Entry'!$BJ$5,VLOOKUP(F150,Mark,22,0),IF($L$3='Data Entry'!$BJ$6,VLOOKUP(F150,Mark,26,0),IF($L$3='Data Entry'!$BJ$7,VLOOKUP(F150,Mark,30,0),""))))</f>
        <v/>
      </c>
      <c r="J150" s="62" t="str">
        <f>IF(AND(B150="",D150="",F150="",G150=""),"",IF($L$3='Data Entry'!$BJ$5,VLOOKUP(F150,Mark,23,0),IF($L$3='Data Entry'!$BJ$6,VLOOKUP(F150,Mark,27,0),IF($L$3='Data Entry'!$BJ$7,VLOOKUP(F150,Mark,31,0),""))))</f>
        <v/>
      </c>
      <c r="K150" s="62" t="str">
        <f>IF(AND(B150="",D150="",F150="",G150=""),"",IF($L$3='Data Entry'!$BJ$5,VLOOKUP(F150,Mark,24,0),IF($L$3='Data Entry'!$BJ$6,VLOOKUP(F150,Mark,28,0),IF($L$3='Data Entry'!$BJ$7,VLOOKUP(F150,Mark,32,0),""))))</f>
        <v/>
      </c>
      <c r="L150" s="36" t="str">
        <f t="shared" si="29"/>
        <v/>
      </c>
      <c r="M150" s="63" t="str">
        <f t="shared" si="30"/>
        <v/>
      </c>
      <c r="N150" s="63" t="str">
        <f t="shared" si="28"/>
        <v/>
      </c>
      <c r="O150" s="71" t="str">
        <f t="shared" si="31"/>
        <v/>
      </c>
      <c r="P150" s="10"/>
    </row>
    <row r="151" spans="1:16">
      <c r="A151" s="7">
        <v>146</v>
      </c>
      <c r="B151" s="32" t="str">
        <f t="shared" si="22"/>
        <v/>
      </c>
      <c r="C151" s="42" t="str">
        <f t="shared" si="23"/>
        <v/>
      </c>
      <c r="D151" s="8" t="str">
        <f t="shared" si="24"/>
        <v/>
      </c>
      <c r="E151" s="8" t="str">
        <f t="shared" si="25"/>
        <v/>
      </c>
      <c r="F151" s="5" t="str">
        <f t="shared" si="26"/>
        <v/>
      </c>
      <c r="G151" s="9" t="str">
        <f t="shared" si="27"/>
        <v/>
      </c>
      <c r="H151" s="62" t="str">
        <f>IF(AND(B151="",D151="",F151="",G151=""),"",IF($L$3='Data Entry'!$BJ$5,VLOOKUP(F151,Mark,21,0),IF($L$3='Data Entry'!$BJ$6,VLOOKUP(F151,Mark,25,0),IF($L$3='Data Entry'!$BJ$7,VLOOKUP(F151,Mark,29,0),""))))</f>
        <v/>
      </c>
      <c r="I151" s="62" t="str">
        <f>IF(AND(B151="",D151="",F151="",G151=""),"",IF($L$3='Data Entry'!$BJ$5,VLOOKUP(F151,Mark,22,0),IF($L$3='Data Entry'!$BJ$6,VLOOKUP(F151,Mark,26,0),IF($L$3='Data Entry'!$BJ$7,VLOOKUP(F151,Mark,30,0),""))))</f>
        <v/>
      </c>
      <c r="J151" s="62" t="str">
        <f>IF(AND(B151="",D151="",F151="",G151=""),"",IF($L$3='Data Entry'!$BJ$5,VLOOKUP(F151,Mark,23,0),IF($L$3='Data Entry'!$BJ$6,VLOOKUP(F151,Mark,27,0),IF($L$3='Data Entry'!$BJ$7,VLOOKUP(F151,Mark,31,0),""))))</f>
        <v/>
      </c>
      <c r="K151" s="62" t="str">
        <f>IF(AND(B151="",D151="",F151="",G151=""),"",IF($L$3='Data Entry'!$BJ$5,VLOOKUP(F151,Mark,24,0),IF($L$3='Data Entry'!$BJ$6,VLOOKUP(F151,Mark,28,0),IF($L$3='Data Entry'!$BJ$7,VLOOKUP(F151,Mark,32,0),""))))</f>
        <v/>
      </c>
      <c r="L151" s="36" t="str">
        <f t="shared" si="29"/>
        <v/>
      </c>
      <c r="M151" s="63" t="str">
        <f t="shared" si="30"/>
        <v/>
      </c>
      <c r="N151" s="63" t="str">
        <f t="shared" si="28"/>
        <v/>
      </c>
      <c r="O151" s="71" t="str">
        <f t="shared" si="31"/>
        <v/>
      </c>
      <c r="P151" s="10"/>
    </row>
    <row r="152" spans="1:16">
      <c r="A152" s="7">
        <v>147</v>
      </c>
      <c r="B152" s="32" t="str">
        <f t="shared" si="22"/>
        <v/>
      </c>
      <c r="C152" s="42" t="str">
        <f t="shared" si="23"/>
        <v/>
      </c>
      <c r="D152" s="8" t="str">
        <f t="shared" si="24"/>
        <v/>
      </c>
      <c r="E152" s="8" t="str">
        <f t="shared" si="25"/>
        <v/>
      </c>
      <c r="F152" s="5" t="str">
        <f t="shared" si="26"/>
        <v/>
      </c>
      <c r="G152" s="9" t="str">
        <f t="shared" si="27"/>
        <v/>
      </c>
      <c r="H152" s="62" t="str">
        <f>IF(AND(B152="",D152="",F152="",G152=""),"",IF($L$3='Data Entry'!$BJ$5,VLOOKUP(F152,Mark,21,0),IF($L$3='Data Entry'!$BJ$6,VLOOKUP(F152,Mark,25,0),IF($L$3='Data Entry'!$BJ$7,VLOOKUP(F152,Mark,29,0),""))))</f>
        <v/>
      </c>
      <c r="I152" s="62" t="str">
        <f>IF(AND(B152="",D152="",F152="",G152=""),"",IF($L$3='Data Entry'!$BJ$5,VLOOKUP(F152,Mark,22,0),IF($L$3='Data Entry'!$BJ$6,VLOOKUP(F152,Mark,26,0),IF($L$3='Data Entry'!$BJ$7,VLOOKUP(F152,Mark,30,0),""))))</f>
        <v/>
      </c>
      <c r="J152" s="62" t="str">
        <f>IF(AND(B152="",D152="",F152="",G152=""),"",IF($L$3='Data Entry'!$BJ$5,VLOOKUP(F152,Mark,23,0),IF($L$3='Data Entry'!$BJ$6,VLOOKUP(F152,Mark,27,0),IF($L$3='Data Entry'!$BJ$7,VLOOKUP(F152,Mark,31,0),""))))</f>
        <v/>
      </c>
      <c r="K152" s="62" t="str">
        <f>IF(AND(B152="",D152="",F152="",G152=""),"",IF($L$3='Data Entry'!$BJ$5,VLOOKUP(F152,Mark,24,0),IF($L$3='Data Entry'!$BJ$6,VLOOKUP(F152,Mark,28,0),IF($L$3='Data Entry'!$BJ$7,VLOOKUP(F152,Mark,32,0),""))))</f>
        <v/>
      </c>
      <c r="L152" s="36" t="str">
        <f t="shared" si="29"/>
        <v/>
      </c>
      <c r="M152" s="63" t="str">
        <f t="shared" si="30"/>
        <v/>
      </c>
      <c r="N152" s="63" t="str">
        <f t="shared" si="28"/>
        <v/>
      </c>
      <c r="O152" s="71" t="str">
        <f t="shared" si="31"/>
        <v/>
      </c>
      <c r="P152" s="10"/>
    </row>
    <row r="153" spans="1:16">
      <c r="A153" s="7">
        <v>148</v>
      </c>
      <c r="B153" s="32" t="str">
        <f t="shared" si="22"/>
        <v/>
      </c>
      <c r="C153" s="42" t="str">
        <f t="shared" si="23"/>
        <v/>
      </c>
      <c r="D153" s="8" t="str">
        <f t="shared" si="24"/>
        <v/>
      </c>
      <c r="E153" s="8" t="str">
        <f t="shared" si="25"/>
        <v/>
      </c>
      <c r="F153" s="5" t="str">
        <f t="shared" si="26"/>
        <v/>
      </c>
      <c r="G153" s="9" t="str">
        <f t="shared" si="27"/>
        <v/>
      </c>
      <c r="H153" s="62" t="str">
        <f>IF(AND(B153="",D153="",F153="",G153=""),"",IF($L$3='Data Entry'!$BJ$5,VLOOKUP(F153,Mark,21,0),IF($L$3='Data Entry'!$BJ$6,VLOOKUP(F153,Mark,25,0),IF($L$3='Data Entry'!$BJ$7,VLOOKUP(F153,Mark,29,0),""))))</f>
        <v/>
      </c>
      <c r="I153" s="62" t="str">
        <f>IF(AND(B153="",D153="",F153="",G153=""),"",IF($L$3='Data Entry'!$BJ$5,VLOOKUP(F153,Mark,22,0),IF($L$3='Data Entry'!$BJ$6,VLOOKUP(F153,Mark,26,0),IF($L$3='Data Entry'!$BJ$7,VLOOKUP(F153,Mark,30,0),""))))</f>
        <v/>
      </c>
      <c r="J153" s="62" t="str">
        <f>IF(AND(B153="",D153="",F153="",G153=""),"",IF($L$3='Data Entry'!$BJ$5,VLOOKUP(F153,Mark,23,0),IF($L$3='Data Entry'!$BJ$6,VLOOKUP(F153,Mark,27,0),IF($L$3='Data Entry'!$BJ$7,VLOOKUP(F153,Mark,31,0),""))))</f>
        <v/>
      </c>
      <c r="K153" s="62" t="str">
        <f>IF(AND(B153="",D153="",F153="",G153=""),"",IF($L$3='Data Entry'!$BJ$5,VLOOKUP(F153,Mark,24,0),IF($L$3='Data Entry'!$BJ$6,VLOOKUP(F153,Mark,28,0),IF($L$3='Data Entry'!$BJ$7,VLOOKUP(F153,Mark,32,0),""))))</f>
        <v/>
      </c>
      <c r="L153" s="36" t="str">
        <f t="shared" si="29"/>
        <v/>
      </c>
      <c r="M153" s="63" t="str">
        <f t="shared" si="30"/>
        <v/>
      </c>
      <c r="N153" s="63" t="str">
        <f t="shared" si="28"/>
        <v/>
      </c>
      <c r="O153" s="71" t="str">
        <f t="shared" si="31"/>
        <v/>
      </c>
      <c r="P153" s="10"/>
    </row>
    <row r="154" spans="1:16">
      <c r="A154" s="7">
        <v>149</v>
      </c>
      <c r="B154" s="32" t="str">
        <f t="shared" si="22"/>
        <v/>
      </c>
      <c r="C154" s="42" t="str">
        <f t="shared" si="23"/>
        <v/>
      </c>
      <c r="D154" s="8" t="str">
        <f t="shared" si="24"/>
        <v/>
      </c>
      <c r="E154" s="8" t="str">
        <f t="shared" si="25"/>
        <v/>
      </c>
      <c r="F154" s="5" t="str">
        <f t="shared" si="26"/>
        <v/>
      </c>
      <c r="G154" s="9" t="str">
        <f t="shared" si="27"/>
        <v/>
      </c>
      <c r="H154" s="62" t="str">
        <f>IF(AND(B154="",D154="",F154="",G154=""),"",IF($L$3='Data Entry'!$BJ$5,VLOOKUP(F154,Mark,21,0),IF($L$3='Data Entry'!$BJ$6,VLOOKUP(F154,Mark,25,0),IF($L$3='Data Entry'!$BJ$7,VLOOKUP(F154,Mark,29,0),""))))</f>
        <v/>
      </c>
      <c r="I154" s="62" t="str">
        <f>IF(AND(B154="",D154="",F154="",G154=""),"",IF($L$3='Data Entry'!$BJ$5,VLOOKUP(F154,Mark,22,0),IF($L$3='Data Entry'!$BJ$6,VLOOKUP(F154,Mark,26,0),IF($L$3='Data Entry'!$BJ$7,VLOOKUP(F154,Mark,30,0),""))))</f>
        <v/>
      </c>
      <c r="J154" s="62" t="str">
        <f>IF(AND(B154="",D154="",F154="",G154=""),"",IF($L$3='Data Entry'!$BJ$5,VLOOKUP(F154,Mark,23,0),IF($L$3='Data Entry'!$BJ$6,VLOOKUP(F154,Mark,27,0),IF($L$3='Data Entry'!$BJ$7,VLOOKUP(F154,Mark,31,0),""))))</f>
        <v/>
      </c>
      <c r="K154" s="62" t="str">
        <f>IF(AND(B154="",D154="",F154="",G154=""),"",IF($L$3='Data Entry'!$BJ$5,VLOOKUP(F154,Mark,24,0),IF($L$3='Data Entry'!$BJ$6,VLOOKUP(F154,Mark,28,0),IF($L$3='Data Entry'!$BJ$7,VLOOKUP(F154,Mark,32,0),""))))</f>
        <v/>
      </c>
      <c r="L154" s="36" t="str">
        <f t="shared" si="29"/>
        <v/>
      </c>
      <c r="M154" s="63" t="str">
        <f t="shared" si="30"/>
        <v/>
      </c>
      <c r="N154" s="63" t="str">
        <f t="shared" si="28"/>
        <v/>
      </c>
      <c r="O154" s="71" t="str">
        <f t="shared" si="31"/>
        <v/>
      </c>
      <c r="P154" s="10"/>
    </row>
    <row r="155" spans="1:16">
      <c r="A155" s="7">
        <v>150</v>
      </c>
      <c r="B155" s="32" t="str">
        <f t="shared" si="22"/>
        <v/>
      </c>
      <c r="C155" s="42" t="str">
        <f t="shared" si="23"/>
        <v/>
      </c>
      <c r="D155" s="8" t="str">
        <f t="shared" si="24"/>
        <v/>
      </c>
      <c r="E155" s="8" t="str">
        <f t="shared" si="25"/>
        <v/>
      </c>
      <c r="F155" s="5" t="str">
        <f t="shared" si="26"/>
        <v/>
      </c>
      <c r="G155" s="9" t="str">
        <f t="shared" si="27"/>
        <v/>
      </c>
      <c r="H155" s="62" t="str">
        <f>IF(AND(B155="",D155="",F155="",G155=""),"",IF($L$3='Data Entry'!$BJ$5,VLOOKUP(F155,Mark,21,0),IF($L$3='Data Entry'!$BJ$6,VLOOKUP(F155,Mark,25,0),IF($L$3='Data Entry'!$BJ$7,VLOOKUP(F155,Mark,29,0),""))))</f>
        <v/>
      </c>
      <c r="I155" s="62" t="str">
        <f>IF(AND(B155="",D155="",F155="",G155=""),"",IF($L$3='Data Entry'!$BJ$5,VLOOKUP(F155,Mark,22,0),IF($L$3='Data Entry'!$BJ$6,VLOOKUP(F155,Mark,26,0),IF($L$3='Data Entry'!$BJ$7,VLOOKUP(F155,Mark,30,0),""))))</f>
        <v/>
      </c>
      <c r="J155" s="62" t="str">
        <f>IF(AND(B155="",D155="",F155="",G155=""),"",IF($L$3='Data Entry'!$BJ$5,VLOOKUP(F155,Mark,23,0),IF($L$3='Data Entry'!$BJ$6,VLOOKUP(F155,Mark,27,0),IF($L$3='Data Entry'!$BJ$7,VLOOKUP(F155,Mark,31,0),""))))</f>
        <v/>
      </c>
      <c r="K155" s="62" t="str">
        <f>IF(AND(B155="",D155="",F155="",G155=""),"",IF($L$3='Data Entry'!$BJ$5,VLOOKUP(F155,Mark,24,0),IF($L$3='Data Entry'!$BJ$6,VLOOKUP(F155,Mark,28,0),IF($L$3='Data Entry'!$BJ$7,VLOOKUP(F155,Mark,32,0),""))))</f>
        <v/>
      </c>
      <c r="L155" s="36" t="str">
        <f t="shared" si="29"/>
        <v/>
      </c>
      <c r="M155" s="63" t="str">
        <f t="shared" si="30"/>
        <v/>
      </c>
      <c r="N155" s="63" t="str">
        <f t="shared" si="28"/>
        <v/>
      </c>
      <c r="O155" s="71" t="str">
        <f t="shared" si="31"/>
        <v/>
      </c>
      <c r="P155" s="10"/>
    </row>
    <row r="156" spans="1:16">
      <c r="A156" s="7">
        <v>151</v>
      </c>
      <c r="B156" s="32" t="str">
        <f t="shared" si="22"/>
        <v/>
      </c>
      <c r="C156" s="42" t="str">
        <f t="shared" si="23"/>
        <v/>
      </c>
      <c r="D156" s="8" t="str">
        <f t="shared" si="24"/>
        <v/>
      </c>
      <c r="E156" s="8" t="str">
        <f t="shared" si="25"/>
        <v/>
      </c>
      <c r="F156" s="5" t="str">
        <f t="shared" si="26"/>
        <v/>
      </c>
      <c r="G156" s="9" t="str">
        <f t="shared" si="27"/>
        <v/>
      </c>
      <c r="H156" s="62" t="str">
        <f>IF(AND(B156="",D156="",F156="",G156=""),"",IF($L$3='Data Entry'!$BJ$5,VLOOKUP(F156,Mark,21,0),IF($L$3='Data Entry'!$BJ$6,VLOOKUP(F156,Mark,25,0),IF($L$3='Data Entry'!$BJ$7,VLOOKUP(F156,Mark,29,0),""))))</f>
        <v/>
      </c>
      <c r="I156" s="62" t="str">
        <f>IF(AND(B156="",D156="",F156="",G156=""),"",IF($L$3='Data Entry'!$BJ$5,VLOOKUP(F156,Mark,22,0),IF($L$3='Data Entry'!$BJ$6,VLOOKUP(F156,Mark,26,0),IF($L$3='Data Entry'!$BJ$7,VLOOKUP(F156,Mark,30,0),""))))</f>
        <v/>
      </c>
      <c r="J156" s="62" t="str">
        <f>IF(AND(B156="",D156="",F156="",G156=""),"",IF($L$3='Data Entry'!$BJ$5,VLOOKUP(F156,Mark,23,0),IF($L$3='Data Entry'!$BJ$6,VLOOKUP(F156,Mark,27,0),IF($L$3='Data Entry'!$BJ$7,VLOOKUP(F156,Mark,31,0),""))))</f>
        <v/>
      </c>
      <c r="K156" s="62" t="str">
        <f>IF(AND(B156="",D156="",F156="",G156=""),"",IF($L$3='Data Entry'!$BJ$5,VLOOKUP(F156,Mark,24,0),IF($L$3='Data Entry'!$BJ$6,VLOOKUP(F156,Mark,28,0),IF($L$3='Data Entry'!$BJ$7,VLOOKUP(F156,Mark,32,0),""))))</f>
        <v/>
      </c>
      <c r="L156" s="36" t="str">
        <f t="shared" si="29"/>
        <v/>
      </c>
      <c r="M156" s="63" t="str">
        <f t="shared" si="30"/>
        <v/>
      </c>
      <c r="N156" s="63" t="str">
        <f t="shared" si="28"/>
        <v/>
      </c>
      <c r="O156" s="71" t="str">
        <f t="shared" si="31"/>
        <v/>
      </c>
      <c r="P156" s="10"/>
    </row>
    <row r="157" spans="1:16">
      <c r="A157" s="7">
        <v>152</v>
      </c>
      <c r="B157" s="32" t="str">
        <f t="shared" si="22"/>
        <v/>
      </c>
      <c r="C157" s="42" t="str">
        <f t="shared" si="23"/>
        <v/>
      </c>
      <c r="D157" s="8" t="str">
        <f t="shared" si="24"/>
        <v/>
      </c>
      <c r="E157" s="8" t="str">
        <f t="shared" si="25"/>
        <v/>
      </c>
      <c r="F157" s="5" t="str">
        <f t="shared" si="26"/>
        <v/>
      </c>
      <c r="G157" s="9" t="str">
        <f t="shared" si="27"/>
        <v/>
      </c>
      <c r="H157" s="62" t="str">
        <f>IF(AND(B157="",D157="",F157="",G157=""),"",IF($L$3='Data Entry'!$BJ$5,VLOOKUP(F157,Mark,21,0),IF($L$3='Data Entry'!$BJ$6,VLOOKUP(F157,Mark,25,0),IF($L$3='Data Entry'!$BJ$7,VLOOKUP(F157,Mark,29,0),""))))</f>
        <v/>
      </c>
      <c r="I157" s="62" t="str">
        <f>IF(AND(B157="",D157="",F157="",G157=""),"",IF($L$3='Data Entry'!$BJ$5,VLOOKUP(F157,Mark,22,0),IF($L$3='Data Entry'!$BJ$6,VLOOKUP(F157,Mark,26,0),IF($L$3='Data Entry'!$BJ$7,VLOOKUP(F157,Mark,30,0),""))))</f>
        <v/>
      </c>
      <c r="J157" s="62" t="str">
        <f>IF(AND(B157="",D157="",F157="",G157=""),"",IF($L$3='Data Entry'!$BJ$5,VLOOKUP(F157,Mark,23,0),IF($L$3='Data Entry'!$BJ$6,VLOOKUP(F157,Mark,27,0),IF($L$3='Data Entry'!$BJ$7,VLOOKUP(F157,Mark,31,0),""))))</f>
        <v/>
      </c>
      <c r="K157" s="62" t="str">
        <f>IF(AND(B157="",D157="",F157="",G157=""),"",IF($L$3='Data Entry'!$BJ$5,VLOOKUP(F157,Mark,24,0),IF($L$3='Data Entry'!$BJ$6,VLOOKUP(F157,Mark,28,0),IF($L$3='Data Entry'!$BJ$7,VLOOKUP(F157,Mark,32,0),""))))</f>
        <v/>
      </c>
      <c r="L157" s="36" t="str">
        <f t="shared" si="29"/>
        <v/>
      </c>
      <c r="M157" s="63" t="str">
        <f t="shared" si="30"/>
        <v/>
      </c>
      <c r="N157" s="63" t="str">
        <f t="shared" si="28"/>
        <v/>
      </c>
      <c r="O157" s="71" t="str">
        <f t="shared" si="31"/>
        <v/>
      </c>
      <c r="P157" s="10"/>
    </row>
    <row r="158" spans="1:16">
      <c r="A158" s="7">
        <v>153</v>
      </c>
      <c r="B158" s="32" t="str">
        <f t="shared" si="22"/>
        <v/>
      </c>
      <c r="C158" s="42" t="str">
        <f t="shared" si="23"/>
        <v/>
      </c>
      <c r="D158" s="8" t="str">
        <f t="shared" si="24"/>
        <v/>
      </c>
      <c r="E158" s="8" t="str">
        <f t="shared" si="25"/>
        <v/>
      </c>
      <c r="F158" s="5" t="str">
        <f t="shared" si="26"/>
        <v/>
      </c>
      <c r="G158" s="9" t="str">
        <f t="shared" si="27"/>
        <v/>
      </c>
      <c r="H158" s="62" t="str">
        <f>IF(AND(B158="",D158="",F158="",G158=""),"",IF($L$3='Data Entry'!$BJ$5,VLOOKUP(F158,Mark,21,0),IF($L$3='Data Entry'!$BJ$6,VLOOKUP(F158,Mark,25,0),IF($L$3='Data Entry'!$BJ$7,VLOOKUP(F158,Mark,29,0),""))))</f>
        <v/>
      </c>
      <c r="I158" s="62" t="str">
        <f>IF(AND(B158="",D158="",F158="",G158=""),"",IF($L$3='Data Entry'!$BJ$5,VLOOKUP(F158,Mark,22,0),IF($L$3='Data Entry'!$BJ$6,VLOOKUP(F158,Mark,26,0),IF($L$3='Data Entry'!$BJ$7,VLOOKUP(F158,Mark,30,0),""))))</f>
        <v/>
      </c>
      <c r="J158" s="62" t="str">
        <f>IF(AND(B158="",D158="",F158="",G158=""),"",IF($L$3='Data Entry'!$BJ$5,VLOOKUP(F158,Mark,23,0),IF($L$3='Data Entry'!$BJ$6,VLOOKUP(F158,Mark,27,0),IF($L$3='Data Entry'!$BJ$7,VLOOKUP(F158,Mark,31,0),""))))</f>
        <v/>
      </c>
      <c r="K158" s="62" t="str">
        <f>IF(AND(B158="",D158="",F158="",G158=""),"",IF($L$3='Data Entry'!$BJ$5,VLOOKUP(F158,Mark,24,0),IF($L$3='Data Entry'!$BJ$6,VLOOKUP(F158,Mark,28,0),IF($L$3='Data Entry'!$BJ$7,VLOOKUP(F158,Mark,32,0),""))))</f>
        <v/>
      </c>
      <c r="L158" s="36" t="str">
        <f t="shared" si="29"/>
        <v/>
      </c>
      <c r="M158" s="63" t="str">
        <f t="shared" si="30"/>
        <v/>
      </c>
      <c r="N158" s="63" t="str">
        <f t="shared" si="28"/>
        <v/>
      </c>
      <c r="O158" s="71" t="str">
        <f t="shared" si="31"/>
        <v/>
      </c>
      <c r="P158" s="10"/>
    </row>
    <row r="159" spans="1:16">
      <c r="A159" s="7">
        <v>154</v>
      </c>
      <c r="B159" s="32" t="str">
        <f t="shared" si="22"/>
        <v/>
      </c>
      <c r="C159" s="42" t="str">
        <f t="shared" si="23"/>
        <v/>
      </c>
      <c r="D159" s="8" t="str">
        <f t="shared" si="24"/>
        <v/>
      </c>
      <c r="E159" s="8" t="str">
        <f t="shared" si="25"/>
        <v/>
      </c>
      <c r="F159" s="5" t="str">
        <f t="shared" si="26"/>
        <v/>
      </c>
      <c r="G159" s="9" t="str">
        <f t="shared" si="27"/>
        <v/>
      </c>
      <c r="H159" s="62" t="str">
        <f>IF(AND(B159="",D159="",F159="",G159=""),"",IF($L$3='Data Entry'!$BJ$5,VLOOKUP(F159,Mark,21,0),IF($L$3='Data Entry'!$BJ$6,VLOOKUP(F159,Mark,25,0),IF($L$3='Data Entry'!$BJ$7,VLOOKUP(F159,Mark,29,0),""))))</f>
        <v/>
      </c>
      <c r="I159" s="62" t="str">
        <f>IF(AND(B159="",D159="",F159="",G159=""),"",IF($L$3='Data Entry'!$BJ$5,VLOOKUP(F159,Mark,22,0),IF($L$3='Data Entry'!$BJ$6,VLOOKUP(F159,Mark,26,0),IF($L$3='Data Entry'!$BJ$7,VLOOKUP(F159,Mark,30,0),""))))</f>
        <v/>
      </c>
      <c r="J159" s="62" t="str">
        <f>IF(AND(B159="",D159="",F159="",G159=""),"",IF($L$3='Data Entry'!$BJ$5,VLOOKUP(F159,Mark,23,0),IF($L$3='Data Entry'!$BJ$6,VLOOKUP(F159,Mark,27,0),IF($L$3='Data Entry'!$BJ$7,VLOOKUP(F159,Mark,31,0),""))))</f>
        <v/>
      </c>
      <c r="K159" s="62" t="str">
        <f>IF(AND(B159="",D159="",F159="",G159=""),"",IF($L$3='Data Entry'!$BJ$5,VLOOKUP(F159,Mark,24,0),IF($L$3='Data Entry'!$BJ$6,VLOOKUP(F159,Mark,28,0),IF($L$3='Data Entry'!$BJ$7,VLOOKUP(F159,Mark,32,0),""))))</f>
        <v/>
      </c>
      <c r="L159" s="36" t="str">
        <f t="shared" si="29"/>
        <v/>
      </c>
      <c r="M159" s="63" t="str">
        <f t="shared" si="30"/>
        <v/>
      </c>
      <c r="N159" s="63" t="str">
        <f t="shared" si="28"/>
        <v/>
      </c>
      <c r="O159" s="71" t="str">
        <f t="shared" si="31"/>
        <v/>
      </c>
      <c r="P159" s="10"/>
    </row>
    <row r="160" spans="1:16">
      <c r="A160" s="7">
        <v>155</v>
      </c>
      <c r="B160" s="32" t="str">
        <f t="shared" si="22"/>
        <v/>
      </c>
      <c r="C160" s="42" t="str">
        <f t="shared" si="23"/>
        <v/>
      </c>
      <c r="D160" s="8" t="str">
        <f t="shared" si="24"/>
        <v/>
      </c>
      <c r="E160" s="8" t="str">
        <f t="shared" si="25"/>
        <v/>
      </c>
      <c r="F160" s="5" t="str">
        <f t="shared" si="26"/>
        <v/>
      </c>
      <c r="G160" s="9" t="str">
        <f t="shared" si="27"/>
        <v/>
      </c>
      <c r="H160" s="62" t="str">
        <f>IF(AND(B160="",D160="",F160="",G160=""),"",IF($L$3='Data Entry'!$BJ$5,VLOOKUP(F160,Mark,21,0),IF($L$3='Data Entry'!$BJ$6,VLOOKUP(F160,Mark,25,0),IF($L$3='Data Entry'!$BJ$7,VLOOKUP(F160,Mark,29,0),""))))</f>
        <v/>
      </c>
      <c r="I160" s="62" t="str">
        <f>IF(AND(B160="",D160="",F160="",G160=""),"",IF($L$3='Data Entry'!$BJ$5,VLOOKUP(F160,Mark,22,0),IF($L$3='Data Entry'!$BJ$6,VLOOKUP(F160,Mark,26,0),IF($L$3='Data Entry'!$BJ$7,VLOOKUP(F160,Mark,30,0),""))))</f>
        <v/>
      </c>
      <c r="J160" s="62" t="str">
        <f>IF(AND(B160="",D160="",F160="",G160=""),"",IF($L$3='Data Entry'!$BJ$5,VLOOKUP(F160,Mark,23,0),IF($L$3='Data Entry'!$BJ$6,VLOOKUP(F160,Mark,27,0),IF($L$3='Data Entry'!$BJ$7,VLOOKUP(F160,Mark,31,0),""))))</f>
        <v/>
      </c>
      <c r="K160" s="62" t="str">
        <f>IF(AND(B160="",D160="",F160="",G160=""),"",IF($L$3='Data Entry'!$BJ$5,VLOOKUP(F160,Mark,24,0),IF($L$3='Data Entry'!$BJ$6,VLOOKUP(F160,Mark,28,0),IF($L$3='Data Entry'!$BJ$7,VLOOKUP(F160,Mark,32,0),""))))</f>
        <v/>
      </c>
      <c r="L160" s="36" t="str">
        <f>IF(AND(H160="",I160="",J160="",K160=""),"",IF($L$3="","",SUM(H160,I160,J160,K160)))</f>
        <v/>
      </c>
      <c r="M160" s="63" t="str">
        <f>IFERROR(IF(OR(L160="",$L$3="",D160=""),"",ROUNDUP(L160*$M$5%,0)),"")</f>
        <v/>
      </c>
      <c r="N160" s="63" t="str">
        <f t="shared" si="28"/>
        <v/>
      </c>
      <c r="O160" s="71" t="str">
        <f>IFERROR(IF(F160="","",IF(L160="","",IF(M160="","",SUM(M160:N160)))),"")</f>
        <v/>
      </c>
      <c r="P160" s="10"/>
    </row>
    <row r="161" spans="1:16">
      <c r="A161" s="11"/>
      <c r="B161" s="11"/>
      <c r="C161" s="11"/>
      <c r="D161" s="12"/>
      <c r="E161" s="12"/>
      <c r="F161" s="13"/>
      <c r="G161" s="14"/>
      <c r="H161" s="14"/>
      <c r="I161" s="14"/>
      <c r="J161" s="14"/>
      <c r="K161" s="15"/>
      <c r="L161" s="15"/>
      <c r="M161" s="15"/>
      <c r="N161" s="15"/>
      <c r="O161" s="15"/>
      <c r="P161" s="16"/>
    </row>
    <row r="162" spans="1:16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6"/>
    </row>
    <row r="163" spans="1:16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ht="18.75" customHeight="1">
      <c r="A164" s="17"/>
      <c r="B164" s="17"/>
      <c r="C164" s="17"/>
      <c r="D164" s="17" t="s">
        <v>1</v>
      </c>
      <c r="E164" s="17"/>
      <c r="F164" s="17"/>
      <c r="G164" s="17"/>
      <c r="H164" s="17"/>
      <c r="I164" s="17"/>
      <c r="J164" s="17"/>
      <c r="K164" s="75" t="s">
        <v>2</v>
      </c>
      <c r="L164" s="17"/>
      <c r="M164" s="17"/>
      <c r="N164" s="17"/>
      <c r="O164" s="17"/>
      <c r="P164" s="17"/>
    </row>
    <row r="165" spans="1:16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</row>
    <row r="166" spans="1:1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1:16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</row>
    <row r="168" spans="1:16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</sheetData>
  <sheetProtection password="F51B" sheet="1" objects="1" scenarios="1" formatColumns="0" formatRows="0"/>
  <protectedRanges>
    <protectedRange password="EA02" sqref="D6:E162" name="details"/>
    <protectedRange password="EA02" sqref="G6:J162" name="details_1"/>
    <protectedRange password="DC77" sqref="L3:O3" name="Range3"/>
  </protectedRanges>
  <mergeCells count="13">
    <mergeCell ref="G4:G5"/>
    <mergeCell ref="A4:A5"/>
    <mergeCell ref="B4:B5"/>
    <mergeCell ref="C4:C5"/>
    <mergeCell ref="D4:D5"/>
    <mergeCell ref="E4:E5"/>
    <mergeCell ref="F4:F5"/>
    <mergeCell ref="A1:P1"/>
    <mergeCell ref="A2:P2"/>
    <mergeCell ref="A3:B3"/>
    <mergeCell ref="L3:P3"/>
    <mergeCell ref="I3:K3"/>
    <mergeCell ref="E3:F3"/>
  </mergeCells>
  <dataValidations count="2">
    <dataValidation type="list" allowBlank="1" showInputMessage="1" showErrorMessage="1" sqref="L3:P3">
      <formula1>$AH$1:$AH$4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7" right="0.45" top="0.25" bottom="0.25" header="0.3" footer="0.3"/>
  <pageSetup paperSize="9" scale="79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view="pageBreakPreview" zoomScaleSheetLayoutView="100" workbookViewId="0">
      <selection activeCell="Q14" sqref="Q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4.25" style="2" customWidth="1"/>
    <col min="17" max="21" width="9.125" style="2" customWidth="1"/>
    <col min="22" max="16384" width="9.125" style="2"/>
  </cols>
  <sheetData>
    <row r="1" spans="1:16" ht="24.75" customHeight="1">
      <c r="A1" s="191" t="str">
        <f>IF('Data Entry'!$K$3="Hindi",IF('Data Entry'!A1="","",'Data Entry'!A1),IF('Data Entry'!A2="","",'Data Entry'!A2))</f>
        <v xml:space="preserve">महात्मा गाँधी राजकीय विद्यालय (अंग्रेजी माध्यम) बर, पाली 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6" ht="19.5" customHeight="1">
      <c r="A2" s="199" t="str">
        <f>IF('Data Entry'!A3="","",'Data Entry'!A3)</f>
        <v>सत्रांक वर्कशीट 2023-2024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6" s="31" customFormat="1" ht="19.5" customHeight="1">
      <c r="A3" s="193" t="str">
        <f>IF('Data Entry'!$K$3="Hindi",CONCATENATE("कक्षा :-   ",'Data Entry'!H4," "),CONCATENATE("Class :-   ",'Data Entry'!H4," "))</f>
        <v xml:space="preserve">कक्षा :-   8 </v>
      </c>
      <c r="B3" s="193"/>
      <c r="C3" s="66" t="str">
        <f>IF('Praptra-B'!C3="","",'Praptra-B'!C3)</f>
        <v>A</v>
      </c>
      <c r="D3" s="74"/>
      <c r="E3" s="193" t="str">
        <f>IF('Data Entry'!$K$3="Hindi","प्रपत्र - 'ब' + 'स''","Format - 'B' + 'C'")</f>
        <v>प्रपत्र - 'ब' + 'स''</v>
      </c>
      <c r="F3" s="193"/>
      <c r="G3" s="193"/>
      <c r="H3" s="76"/>
      <c r="I3" s="76"/>
      <c r="J3" s="65"/>
      <c r="K3" s="65"/>
      <c r="L3" s="65"/>
      <c r="M3" s="65"/>
    </row>
    <row r="4" spans="1:16" ht="111" customHeight="1">
      <c r="A4" s="187" t="str">
        <f>IF('Data Entry'!$K$3="Hindi","क्र. स.","Sr. No. ")</f>
        <v>क्र. स.</v>
      </c>
      <c r="B4" s="184" t="str">
        <f>IF('Data Entry'!$K$3="Hindi","प्रवेशांक","SR. NO.")</f>
        <v>प्रवेशांक</v>
      </c>
      <c r="C4" s="184" t="str">
        <f>IF('Data Entry'!$K$3="Hindi","जन्म दिनांक","Date of Birth")</f>
        <v>जन्म दिनांक</v>
      </c>
      <c r="D4" s="187" t="str">
        <f>IF('Data Entry'!$K$3="Hindi","विद्यार्थी का नाम","Student's Name")</f>
        <v>विद्यार्थी का नाम</v>
      </c>
      <c r="E4" s="187" t="str">
        <f>IF('Data Entry'!$K$3="Hindi","पिता का नाम","Father's Name")</f>
        <v>पिता का नाम</v>
      </c>
      <c r="F4" s="184" t="str">
        <f>IF('Data Entry'!$K$3="Hindi","कक्षा रोल न. ","Class Roll No.")</f>
        <v xml:space="preserve">कक्षा रोल न. </v>
      </c>
      <c r="G4" s="188" t="str">
        <f>IF('Data Entry'!$K$3="Hindi","बोर्ड रोल न. ","Board Roll No.")</f>
        <v xml:space="preserve">बोर्ड रोल न. </v>
      </c>
      <c r="H4" s="117" t="str">
        <f>IF('Data Entry'!$K$3="Hindi","हिन्दी ","Hindi ")</f>
        <v xml:space="preserve">हिन्दी </v>
      </c>
      <c r="I4" s="119" t="str">
        <f>IF('Data Entry'!$K$3="Hindi","अंग्रेजी ","English")</f>
        <v xml:space="preserve">अंग्रेजी </v>
      </c>
      <c r="J4" s="119" t="str">
        <f>IF('Data Entry'!$K$3="Hindi","गणित ","Maths")</f>
        <v xml:space="preserve">गणित </v>
      </c>
      <c r="K4" s="119" t="str">
        <f>IF('Data Entry'!$K$3="Hindi","तृतीय भाषा","Third Lan.")</f>
        <v>तृतीय भाषा</v>
      </c>
      <c r="L4" s="119" t="str">
        <f>IF('Data Entry'!$K$3="Hindi","विज्ञान","Science")</f>
        <v>विज्ञान</v>
      </c>
      <c r="M4" s="119" t="str">
        <f>IF('Data Entry'!$K$3="Hindi","सामाजिक विज्ञान","Social Science")</f>
        <v>सामाजिक विज्ञान</v>
      </c>
    </row>
    <row r="5" spans="1:16" ht="21.75" customHeight="1">
      <c r="A5" s="187"/>
      <c r="B5" s="184"/>
      <c r="C5" s="184"/>
      <c r="D5" s="187"/>
      <c r="E5" s="187"/>
      <c r="F5" s="184"/>
      <c r="G5" s="190"/>
      <c r="H5" s="43">
        <v>20</v>
      </c>
      <c r="I5" s="43">
        <v>20</v>
      </c>
      <c r="J5" s="43">
        <v>20</v>
      </c>
      <c r="K5" s="43">
        <v>20</v>
      </c>
      <c r="L5" s="43">
        <v>20</v>
      </c>
      <c r="M5" s="43">
        <v>20</v>
      </c>
    </row>
    <row r="6" spans="1:16" ht="21.95" customHeight="1">
      <c r="A6" s="7">
        <v>1</v>
      </c>
      <c r="B6" s="32">
        <f t="shared" ref="B6:B37" si="0">IFERROR(IF($C$3="","",VLOOKUP(A6,NAME,4,0)),"")</f>
        <v>896</v>
      </c>
      <c r="C6" s="42">
        <f t="shared" ref="C6:C37" si="1">IFERROR(IF($C$3="","",VLOOKUP(A6,NAME,11,0)),"")</f>
        <v>41074</v>
      </c>
      <c r="D6" s="8" t="str">
        <f t="shared" ref="D6:D37" si="2">IFERROR(IF($C$3="","",VLOOKUP(A6,NAME,6,0)),"")</f>
        <v>ARJUN KEER</v>
      </c>
      <c r="E6" s="8" t="str">
        <f t="shared" ref="E6:E37" si="3">IFERROR(IF($C$3="","",VLOOKUP(A6,NAME,8,0)),"")</f>
        <v>ASHOK KEER</v>
      </c>
      <c r="F6" s="5">
        <f t="shared" ref="F6:F37" si="4">IFERROR(IF($C$3="","",VLOOKUP(A6,NAME,12,0)),"")</f>
        <v>601</v>
      </c>
      <c r="G6" s="9" t="str">
        <f t="shared" ref="G6:G37" si="5">IFERROR(IF($C$3="","",VLOOKUP(A6,NAME,13,0)),"")</f>
        <v/>
      </c>
      <c r="H6" s="34">
        <f t="shared" ref="H6:H37" si="6">IF(AND(B6="",D6="",F6="",G6=""),"",VLOOKUP(F6,sessional,2,0))</f>
        <v>18</v>
      </c>
      <c r="I6" s="34">
        <f t="shared" ref="I6:I37" si="7">IF(AND(B6="",D6="",F6="",G6=""),"",VLOOKUP(F6,sessional,3,0))</f>
        <v>18</v>
      </c>
      <c r="J6" s="34">
        <f t="shared" ref="J6:J37" si="8">IF(AND(B6="",D6="",F6="",G6=""),"",VLOOKUP(F6,sessional,4,0))</f>
        <v>17</v>
      </c>
      <c r="K6" s="35">
        <f t="shared" ref="K6:K37" si="9">IF(AND(B6="",D6="",F6="",G6=""),"",VLOOKUP(F6,sessional,5,0))</f>
        <v>19</v>
      </c>
      <c r="L6" s="35">
        <f t="shared" ref="L6:L37" si="10">IF(AND(B6="",D6="",F6="",G6=""),"",VLOOKUP(F6,sessional,6,0))</f>
        <v>16</v>
      </c>
      <c r="M6" s="41">
        <f t="shared" ref="M6:M37" si="11">IF(AND(B6="",D6="",F6="",G6=""),"",VLOOKUP(F6,sessional,7,0))</f>
        <v>16</v>
      </c>
    </row>
    <row r="7" spans="1:16" ht="21.95" customHeight="1">
      <c r="A7" s="7">
        <v>2</v>
      </c>
      <c r="B7" s="32">
        <f t="shared" si="0"/>
        <v>821</v>
      </c>
      <c r="C7" s="42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34">
        <f t="shared" si="6"/>
        <v>18</v>
      </c>
      <c r="I7" s="34">
        <f t="shared" si="7"/>
        <v>18</v>
      </c>
      <c r="J7" s="34">
        <f t="shared" si="8"/>
        <v>17</v>
      </c>
      <c r="K7" s="35">
        <f t="shared" si="9"/>
        <v>16</v>
      </c>
      <c r="L7" s="35">
        <f t="shared" si="10"/>
        <v>17</v>
      </c>
      <c r="M7" s="41">
        <f t="shared" si="11"/>
        <v>16</v>
      </c>
      <c r="P7" s="95" t="s">
        <v>1674</v>
      </c>
    </row>
    <row r="8" spans="1:16" ht="21.95" customHeight="1">
      <c r="A8" s="7">
        <v>3</v>
      </c>
      <c r="B8" s="32">
        <f t="shared" si="0"/>
        <v>899</v>
      </c>
      <c r="C8" s="42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34">
        <f t="shared" si="6"/>
        <v>19</v>
      </c>
      <c r="I8" s="34">
        <f t="shared" si="7"/>
        <v>18</v>
      </c>
      <c r="J8" s="34">
        <f t="shared" si="8"/>
        <v>17</v>
      </c>
      <c r="K8" s="35">
        <f t="shared" si="9"/>
        <v>19</v>
      </c>
      <c r="L8" s="35">
        <f t="shared" si="10"/>
        <v>18</v>
      </c>
      <c r="M8" s="41">
        <f t="shared" si="11"/>
        <v>16</v>
      </c>
      <c r="P8" s="96" t="s">
        <v>1682</v>
      </c>
    </row>
    <row r="9" spans="1:16" ht="21.95" customHeight="1">
      <c r="A9" s="7">
        <v>4</v>
      </c>
      <c r="B9" s="32">
        <f t="shared" si="0"/>
        <v>898</v>
      </c>
      <c r="C9" s="42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34">
        <f t="shared" si="6"/>
        <v>18</v>
      </c>
      <c r="I9" s="34">
        <f t="shared" si="7"/>
        <v>15</v>
      </c>
      <c r="J9" s="34">
        <f t="shared" si="8"/>
        <v>17</v>
      </c>
      <c r="K9" s="35">
        <f t="shared" si="9"/>
        <v>19</v>
      </c>
      <c r="L9" s="35">
        <f t="shared" si="10"/>
        <v>17</v>
      </c>
      <c r="M9" s="41">
        <f t="shared" si="11"/>
        <v>16</v>
      </c>
    </row>
    <row r="10" spans="1:16" ht="21.95" customHeight="1">
      <c r="A10" s="7">
        <v>5</v>
      </c>
      <c r="B10" s="32">
        <f t="shared" si="0"/>
        <v>825</v>
      </c>
      <c r="C10" s="42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34">
        <f t="shared" si="6"/>
        <v>16</v>
      </c>
      <c r="I10" s="34">
        <f t="shared" si="7"/>
        <v>8</v>
      </c>
      <c r="J10" s="34">
        <f t="shared" si="8"/>
        <v>8</v>
      </c>
      <c r="K10" s="35">
        <f t="shared" si="9"/>
        <v>17</v>
      </c>
      <c r="L10" s="35">
        <f t="shared" si="10"/>
        <v>17</v>
      </c>
      <c r="M10" s="41">
        <f t="shared" si="11"/>
        <v>16</v>
      </c>
    </row>
    <row r="11" spans="1:16" ht="21.95" customHeight="1">
      <c r="A11" s="7">
        <v>6</v>
      </c>
      <c r="B11" s="32">
        <f t="shared" si="0"/>
        <v>901</v>
      </c>
      <c r="C11" s="42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34">
        <f t="shared" si="6"/>
        <v>14</v>
      </c>
      <c r="I11" s="34">
        <f t="shared" si="7"/>
        <v>7</v>
      </c>
      <c r="J11" s="34">
        <f t="shared" si="8"/>
        <v>8</v>
      </c>
      <c r="K11" s="35">
        <f t="shared" si="9"/>
        <v>18</v>
      </c>
      <c r="L11" s="35">
        <f t="shared" si="10"/>
        <v>16</v>
      </c>
      <c r="M11" s="41">
        <f t="shared" si="11"/>
        <v>18</v>
      </c>
    </row>
    <row r="12" spans="1:16" ht="21.95" customHeight="1">
      <c r="A12" s="7">
        <v>7</v>
      </c>
      <c r="B12" s="32">
        <f t="shared" si="0"/>
        <v>897</v>
      </c>
      <c r="C12" s="42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34" t="str">
        <f t="shared" si="6"/>
        <v/>
      </c>
      <c r="I12" s="34" t="str">
        <f t="shared" si="7"/>
        <v/>
      </c>
      <c r="J12" s="34" t="str">
        <f t="shared" si="8"/>
        <v/>
      </c>
      <c r="K12" s="35" t="str">
        <f t="shared" si="9"/>
        <v/>
      </c>
      <c r="L12" s="35" t="str">
        <f t="shared" si="10"/>
        <v/>
      </c>
      <c r="M12" s="41" t="str">
        <f t="shared" si="11"/>
        <v/>
      </c>
    </row>
    <row r="13" spans="1:16" ht="21.95" customHeight="1">
      <c r="A13" s="7">
        <v>8</v>
      </c>
      <c r="B13" s="32">
        <f t="shared" si="0"/>
        <v>900</v>
      </c>
      <c r="C13" s="42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34" t="str">
        <f t="shared" si="6"/>
        <v/>
      </c>
      <c r="I13" s="34" t="str">
        <f t="shared" si="7"/>
        <v/>
      </c>
      <c r="J13" s="34" t="str">
        <f t="shared" si="8"/>
        <v/>
      </c>
      <c r="K13" s="35" t="str">
        <f t="shared" si="9"/>
        <v/>
      </c>
      <c r="L13" s="35" t="str">
        <f t="shared" si="10"/>
        <v/>
      </c>
      <c r="M13" s="41" t="str">
        <f t="shared" si="11"/>
        <v/>
      </c>
    </row>
    <row r="14" spans="1:16" ht="21.95" customHeight="1">
      <c r="A14" s="7">
        <v>9</v>
      </c>
      <c r="B14" s="32">
        <f t="shared" si="0"/>
        <v>541</v>
      </c>
      <c r="C14" s="42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34" t="str">
        <f t="shared" si="6"/>
        <v/>
      </c>
      <c r="I14" s="34" t="str">
        <f t="shared" si="7"/>
        <v/>
      </c>
      <c r="J14" s="34" t="str">
        <f t="shared" si="8"/>
        <v/>
      </c>
      <c r="K14" s="35" t="str">
        <f t="shared" si="9"/>
        <v/>
      </c>
      <c r="L14" s="35" t="str">
        <f t="shared" si="10"/>
        <v/>
      </c>
      <c r="M14" s="41" t="str">
        <f t="shared" si="11"/>
        <v/>
      </c>
    </row>
    <row r="15" spans="1:16">
      <c r="A15" s="7">
        <v>10</v>
      </c>
      <c r="B15" s="32">
        <f t="shared" si="0"/>
        <v>830</v>
      </c>
      <c r="C15" s="42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34" t="str">
        <f t="shared" si="6"/>
        <v/>
      </c>
      <c r="I15" s="34" t="str">
        <f t="shared" si="7"/>
        <v/>
      </c>
      <c r="J15" s="34" t="str">
        <f t="shared" si="8"/>
        <v/>
      </c>
      <c r="K15" s="35" t="str">
        <f t="shared" si="9"/>
        <v/>
      </c>
      <c r="L15" s="35" t="str">
        <f t="shared" si="10"/>
        <v/>
      </c>
      <c r="M15" s="41" t="str">
        <f t="shared" si="11"/>
        <v/>
      </c>
    </row>
    <row r="16" spans="1:16">
      <c r="A16" s="7">
        <v>11</v>
      </c>
      <c r="B16" s="32">
        <f t="shared" si="0"/>
        <v>822</v>
      </c>
      <c r="C16" s="42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34" t="str">
        <f t="shared" si="6"/>
        <v/>
      </c>
      <c r="I16" s="34" t="str">
        <f t="shared" si="7"/>
        <v/>
      </c>
      <c r="J16" s="34" t="str">
        <f t="shared" si="8"/>
        <v/>
      </c>
      <c r="K16" s="35" t="str">
        <f t="shared" si="9"/>
        <v/>
      </c>
      <c r="L16" s="35" t="str">
        <f t="shared" si="10"/>
        <v/>
      </c>
      <c r="M16" s="41" t="str">
        <f t="shared" si="11"/>
        <v/>
      </c>
    </row>
    <row r="17" spans="1:13">
      <c r="A17" s="7">
        <v>12</v>
      </c>
      <c r="B17" s="32">
        <f t="shared" si="0"/>
        <v>829</v>
      </c>
      <c r="C17" s="42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34" t="str">
        <f t="shared" si="6"/>
        <v/>
      </c>
      <c r="I17" s="34" t="str">
        <f t="shared" si="7"/>
        <v/>
      </c>
      <c r="J17" s="34" t="str">
        <f t="shared" si="8"/>
        <v/>
      </c>
      <c r="K17" s="35" t="str">
        <f t="shared" si="9"/>
        <v/>
      </c>
      <c r="L17" s="35" t="str">
        <f t="shared" si="10"/>
        <v/>
      </c>
      <c r="M17" s="41" t="str">
        <f t="shared" si="11"/>
        <v/>
      </c>
    </row>
    <row r="18" spans="1:13">
      <c r="A18" s="7">
        <v>13</v>
      </c>
      <c r="B18" s="32">
        <f t="shared" si="0"/>
        <v>817</v>
      </c>
      <c r="C18" s="42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34" t="str">
        <f t="shared" si="6"/>
        <v/>
      </c>
      <c r="I18" s="34" t="str">
        <f t="shared" si="7"/>
        <v/>
      </c>
      <c r="J18" s="34" t="str">
        <f t="shared" si="8"/>
        <v/>
      </c>
      <c r="K18" s="35" t="str">
        <f t="shared" si="9"/>
        <v/>
      </c>
      <c r="L18" s="35" t="str">
        <f t="shared" si="10"/>
        <v/>
      </c>
      <c r="M18" s="41" t="str">
        <f t="shared" si="11"/>
        <v/>
      </c>
    </row>
    <row r="19" spans="1:13" ht="21">
      <c r="A19" s="7">
        <v>14</v>
      </c>
      <c r="B19" s="32">
        <f t="shared" si="0"/>
        <v>824</v>
      </c>
      <c r="C19" s="42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34" t="str">
        <f t="shared" si="6"/>
        <v/>
      </c>
      <c r="I19" s="34" t="str">
        <f t="shared" si="7"/>
        <v/>
      </c>
      <c r="J19" s="34" t="str">
        <f t="shared" si="8"/>
        <v/>
      </c>
      <c r="K19" s="35" t="str">
        <f t="shared" si="9"/>
        <v/>
      </c>
      <c r="L19" s="35" t="str">
        <f t="shared" si="10"/>
        <v/>
      </c>
      <c r="M19" s="41" t="str">
        <f t="shared" si="11"/>
        <v/>
      </c>
    </row>
    <row r="20" spans="1:13">
      <c r="A20" s="7">
        <v>15</v>
      </c>
      <c r="B20" s="32">
        <f t="shared" si="0"/>
        <v>823</v>
      </c>
      <c r="C20" s="42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34" t="str">
        <f t="shared" si="6"/>
        <v/>
      </c>
      <c r="I20" s="34" t="str">
        <f t="shared" si="7"/>
        <v/>
      </c>
      <c r="J20" s="34" t="str">
        <f t="shared" si="8"/>
        <v/>
      </c>
      <c r="K20" s="35" t="str">
        <f t="shared" si="9"/>
        <v/>
      </c>
      <c r="L20" s="35" t="str">
        <f t="shared" si="10"/>
        <v/>
      </c>
      <c r="M20" s="41" t="str">
        <f t="shared" si="11"/>
        <v/>
      </c>
    </row>
    <row r="21" spans="1:13">
      <c r="A21" s="7">
        <v>16</v>
      </c>
      <c r="B21" s="32">
        <f t="shared" si="0"/>
        <v>587</v>
      </c>
      <c r="C21" s="42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34" t="str">
        <f t="shared" si="6"/>
        <v/>
      </c>
      <c r="I21" s="34" t="str">
        <f t="shared" si="7"/>
        <v/>
      </c>
      <c r="J21" s="34" t="str">
        <f t="shared" si="8"/>
        <v/>
      </c>
      <c r="K21" s="35" t="str">
        <f t="shared" si="9"/>
        <v/>
      </c>
      <c r="L21" s="35" t="str">
        <f t="shared" si="10"/>
        <v/>
      </c>
      <c r="M21" s="41" t="str">
        <f t="shared" si="11"/>
        <v/>
      </c>
    </row>
    <row r="22" spans="1:13">
      <c r="A22" s="7">
        <v>17</v>
      </c>
      <c r="B22" s="32">
        <f t="shared" si="0"/>
        <v>710</v>
      </c>
      <c r="C22" s="42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34" t="str">
        <f t="shared" si="6"/>
        <v/>
      </c>
      <c r="I22" s="34" t="str">
        <f t="shared" si="7"/>
        <v/>
      </c>
      <c r="J22" s="34" t="str">
        <f t="shared" si="8"/>
        <v/>
      </c>
      <c r="K22" s="35" t="str">
        <f t="shared" si="9"/>
        <v/>
      </c>
      <c r="L22" s="35" t="str">
        <f t="shared" si="10"/>
        <v/>
      </c>
      <c r="M22" s="41" t="str">
        <f t="shared" si="11"/>
        <v/>
      </c>
    </row>
    <row r="23" spans="1:13">
      <c r="A23" s="7">
        <v>18</v>
      </c>
      <c r="B23" s="32">
        <f t="shared" si="0"/>
        <v>542</v>
      </c>
      <c r="C23" s="42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34" t="str">
        <f t="shared" si="6"/>
        <v/>
      </c>
      <c r="I23" s="34" t="str">
        <f t="shared" si="7"/>
        <v/>
      </c>
      <c r="J23" s="34" t="str">
        <f t="shared" si="8"/>
        <v/>
      </c>
      <c r="K23" s="35" t="str">
        <f t="shared" si="9"/>
        <v/>
      </c>
      <c r="L23" s="35" t="str">
        <f t="shared" si="10"/>
        <v/>
      </c>
      <c r="M23" s="41" t="str">
        <f t="shared" si="11"/>
        <v/>
      </c>
    </row>
    <row r="24" spans="1:13">
      <c r="A24" s="7">
        <v>19</v>
      </c>
      <c r="B24" s="32">
        <f t="shared" si="0"/>
        <v>718</v>
      </c>
      <c r="C24" s="42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34" t="str">
        <f t="shared" si="6"/>
        <v/>
      </c>
      <c r="I24" s="34" t="str">
        <f t="shared" si="7"/>
        <v/>
      </c>
      <c r="J24" s="34" t="str">
        <f t="shared" si="8"/>
        <v/>
      </c>
      <c r="K24" s="35" t="str">
        <f t="shared" si="9"/>
        <v/>
      </c>
      <c r="L24" s="35" t="str">
        <f t="shared" si="10"/>
        <v/>
      </c>
      <c r="M24" s="41" t="str">
        <f t="shared" si="11"/>
        <v/>
      </c>
    </row>
    <row r="25" spans="1:13">
      <c r="A25" s="7">
        <v>20</v>
      </c>
      <c r="B25" s="32">
        <f t="shared" si="0"/>
        <v>454</v>
      </c>
      <c r="C25" s="42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34" t="str">
        <f t="shared" si="6"/>
        <v/>
      </c>
      <c r="I25" s="34" t="str">
        <f t="shared" si="7"/>
        <v/>
      </c>
      <c r="J25" s="34" t="str">
        <f t="shared" si="8"/>
        <v/>
      </c>
      <c r="K25" s="35" t="str">
        <f t="shared" si="9"/>
        <v/>
      </c>
      <c r="L25" s="35" t="str">
        <f t="shared" si="10"/>
        <v/>
      </c>
      <c r="M25" s="41" t="str">
        <f t="shared" si="11"/>
        <v/>
      </c>
    </row>
    <row r="26" spans="1:13">
      <c r="A26" s="7">
        <v>21</v>
      </c>
      <c r="B26" s="32">
        <f t="shared" si="0"/>
        <v>976</v>
      </c>
      <c r="C26" s="42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34" t="str">
        <f t="shared" si="6"/>
        <v/>
      </c>
      <c r="I26" s="34" t="str">
        <f t="shared" si="7"/>
        <v/>
      </c>
      <c r="J26" s="34" t="str">
        <f t="shared" si="8"/>
        <v/>
      </c>
      <c r="K26" s="35" t="str">
        <f t="shared" si="9"/>
        <v/>
      </c>
      <c r="L26" s="35" t="str">
        <f t="shared" si="10"/>
        <v/>
      </c>
      <c r="M26" s="41" t="str">
        <f t="shared" si="11"/>
        <v/>
      </c>
    </row>
    <row r="27" spans="1:13">
      <c r="A27" s="7">
        <v>22</v>
      </c>
      <c r="B27" s="32">
        <f t="shared" si="0"/>
        <v>221</v>
      </c>
      <c r="C27" s="42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34" t="str">
        <f t="shared" si="6"/>
        <v/>
      </c>
      <c r="I27" s="34" t="str">
        <f t="shared" si="7"/>
        <v/>
      </c>
      <c r="J27" s="34" t="str">
        <f t="shared" si="8"/>
        <v/>
      </c>
      <c r="K27" s="35" t="str">
        <f t="shared" si="9"/>
        <v/>
      </c>
      <c r="L27" s="35" t="str">
        <f t="shared" si="10"/>
        <v/>
      </c>
      <c r="M27" s="41" t="str">
        <f t="shared" si="11"/>
        <v/>
      </c>
    </row>
    <row r="28" spans="1:13">
      <c r="A28" s="7">
        <v>23</v>
      </c>
      <c r="B28" s="32">
        <f t="shared" si="0"/>
        <v>729</v>
      </c>
      <c r="C28" s="42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34" t="str">
        <f t="shared" si="6"/>
        <v/>
      </c>
      <c r="I28" s="34" t="str">
        <f t="shared" si="7"/>
        <v/>
      </c>
      <c r="J28" s="34" t="str">
        <f t="shared" si="8"/>
        <v/>
      </c>
      <c r="K28" s="35" t="str">
        <f t="shared" si="9"/>
        <v/>
      </c>
      <c r="L28" s="35" t="str">
        <f t="shared" si="10"/>
        <v/>
      </c>
      <c r="M28" s="41" t="str">
        <f t="shared" si="11"/>
        <v/>
      </c>
    </row>
    <row r="29" spans="1:13">
      <c r="A29" s="7">
        <v>24</v>
      </c>
      <c r="B29" s="32">
        <f t="shared" si="0"/>
        <v>518</v>
      </c>
      <c r="C29" s="42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34" t="str">
        <f t="shared" si="6"/>
        <v/>
      </c>
      <c r="I29" s="34" t="str">
        <f t="shared" si="7"/>
        <v/>
      </c>
      <c r="J29" s="34" t="str">
        <f t="shared" si="8"/>
        <v/>
      </c>
      <c r="K29" s="35" t="str">
        <f t="shared" si="9"/>
        <v/>
      </c>
      <c r="L29" s="35" t="str">
        <f t="shared" si="10"/>
        <v/>
      </c>
      <c r="M29" s="41" t="str">
        <f t="shared" si="11"/>
        <v/>
      </c>
    </row>
    <row r="30" spans="1:13">
      <c r="A30" s="7">
        <v>25</v>
      </c>
      <c r="B30" s="32">
        <f t="shared" si="0"/>
        <v>866</v>
      </c>
      <c r="C30" s="42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34" t="str">
        <f t="shared" si="6"/>
        <v/>
      </c>
      <c r="I30" s="34" t="str">
        <f t="shared" si="7"/>
        <v/>
      </c>
      <c r="J30" s="34" t="str">
        <f t="shared" si="8"/>
        <v/>
      </c>
      <c r="K30" s="35" t="str">
        <f t="shared" si="9"/>
        <v/>
      </c>
      <c r="L30" s="35" t="str">
        <f t="shared" si="10"/>
        <v/>
      </c>
      <c r="M30" s="41" t="str">
        <f t="shared" si="11"/>
        <v/>
      </c>
    </row>
    <row r="31" spans="1:13">
      <c r="A31" s="7">
        <v>26</v>
      </c>
      <c r="B31" s="32">
        <f t="shared" si="0"/>
        <v>544</v>
      </c>
      <c r="C31" s="42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34" t="str">
        <f t="shared" si="6"/>
        <v/>
      </c>
      <c r="I31" s="34" t="str">
        <f t="shared" si="7"/>
        <v/>
      </c>
      <c r="J31" s="34" t="str">
        <f t="shared" si="8"/>
        <v/>
      </c>
      <c r="K31" s="35" t="str">
        <f t="shared" si="9"/>
        <v/>
      </c>
      <c r="L31" s="35" t="str">
        <f t="shared" si="10"/>
        <v/>
      </c>
      <c r="M31" s="41" t="str">
        <f t="shared" si="11"/>
        <v/>
      </c>
    </row>
    <row r="32" spans="1:13">
      <c r="A32" s="7">
        <v>27</v>
      </c>
      <c r="B32" s="32">
        <f t="shared" si="0"/>
        <v>224</v>
      </c>
      <c r="C32" s="42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34" t="str">
        <f t="shared" si="6"/>
        <v/>
      </c>
      <c r="I32" s="34" t="str">
        <f t="shared" si="7"/>
        <v/>
      </c>
      <c r="J32" s="34" t="str">
        <f t="shared" si="8"/>
        <v/>
      </c>
      <c r="K32" s="35" t="str">
        <f t="shared" si="9"/>
        <v/>
      </c>
      <c r="L32" s="35" t="str">
        <f t="shared" si="10"/>
        <v/>
      </c>
      <c r="M32" s="41" t="str">
        <f t="shared" si="11"/>
        <v/>
      </c>
    </row>
    <row r="33" spans="1:13">
      <c r="A33" s="7">
        <v>28</v>
      </c>
      <c r="B33" s="32">
        <f t="shared" si="0"/>
        <v>726</v>
      </c>
      <c r="C33" s="42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34" t="str">
        <f t="shared" si="6"/>
        <v/>
      </c>
      <c r="I33" s="34" t="str">
        <f t="shared" si="7"/>
        <v/>
      </c>
      <c r="J33" s="34" t="str">
        <f t="shared" si="8"/>
        <v/>
      </c>
      <c r="K33" s="35" t="str">
        <f t="shared" si="9"/>
        <v/>
      </c>
      <c r="L33" s="35" t="str">
        <f t="shared" si="10"/>
        <v/>
      </c>
      <c r="M33" s="41" t="str">
        <f t="shared" si="11"/>
        <v/>
      </c>
    </row>
    <row r="34" spans="1:13">
      <c r="A34" s="7">
        <v>29</v>
      </c>
      <c r="B34" s="32">
        <f t="shared" si="0"/>
        <v>912</v>
      </c>
      <c r="C34" s="42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34" t="str">
        <f t="shared" si="6"/>
        <v/>
      </c>
      <c r="I34" s="34" t="str">
        <f t="shared" si="7"/>
        <v/>
      </c>
      <c r="J34" s="34" t="str">
        <f t="shared" si="8"/>
        <v/>
      </c>
      <c r="K34" s="35" t="str">
        <f t="shared" si="9"/>
        <v/>
      </c>
      <c r="L34" s="35" t="str">
        <f t="shared" si="10"/>
        <v/>
      </c>
      <c r="M34" s="41" t="str">
        <f t="shared" si="11"/>
        <v/>
      </c>
    </row>
    <row r="35" spans="1:13">
      <c r="A35" s="7">
        <v>30</v>
      </c>
      <c r="B35" s="32">
        <f t="shared" si="0"/>
        <v>869</v>
      </c>
      <c r="C35" s="42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34" t="str">
        <f t="shared" si="6"/>
        <v/>
      </c>
      <c r="I35" s="34" t="str">
        <f t="shared" si="7"/>
        <v/>
      </c>
      <c r="J35" s="34" t="str">
        <f t="shared" si="8"/>
        <v/>
      </c>
      <c r="K35" s="35" t="str">
        <f t="shared" si="9"/>
        <v/>
      </c>
      <c r="L35" s="35" t="str">
        <f t="shared" si="10"/>
        <v/>
      </c>
      <c r="M35" s="41" t="str">
        <f t="shared" si="11"/>
        <v/>
      </c>
    </row>
    <row r="36" spans="1:13">
      <c r="A36" s="7">
        <v>31</v>
      </c>
      <c r="B36" s="32" t="str">
        <f t="shared" si="0"/>
        <v/>
      </c>
      <c r="C36" s="42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4" t="str">
        <f t="shared" si="6"/>
        <v/>
      </c>
      <c r="I36" s="34" t="str">
        <f t="shared" si="7"/>
        <v/>
      </c>
      <c r="J36" s="34" t="str">
        <f t="shared" si="8"/>
        <v/>
      </c>
      <c r="K36" s="35" t="str">
        <f t="shared" si="9"/>
        <v/>
      </c>
      <c r="L36" s="35" t="str">
        <f t="shared" si="10"/>
        <v/>
      </c>
      <c r="M36" s="41" t="str">
        <f t="shared" si="11"/>
        <v/>
      </c>
    </row>
    <row r="37" spans="1:13">
      <c r="A37" s="7">
        <v>32</v>
      </c>
      <c r="B37" s="32" t="str">
        <f t="shared" si="0"/>
        <v/>
      </c>
      <c r="C37" s="42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4" t="str">
        <f t="shared" si="6"/>
        <v/>
      </c>
      <c r="I37" s="34" t="str">
        <f t="shared" si="7"/>
        <v/>
      </c>
      <c r="J37" s="34" t="str">
        <f t="shared" si="8"/>
        <v/>
      </c>
      <c r="K37" s="35" t="str">
        <f t="shared" si="9"/>
        <v/>
      </c>
      <c r="L37" s="35" t="str">
        <f t="shared" si="10"/>
        <v/>
      </c>
      <c r="M37" s="41" t="str">
        <f t="shared" si="11"/>
        <v/>
      </c>
    </row>
    <row r="38" spans="1:13">
      <c r="A38" s="7">
        <v>33</v>
      </c>
      <c r="B38" s="32" t="str">
        <f t="shared" ref="B38:B69" si="12">IFERROR(IF($C$3="","",VLOOKUP(A38,NAME,4,0)),"")</f>
        <v/>
      </c>
      <c r="C38" s="42" t="str">
        <f t="shared" ref="C38:C69" si="13">IFERROR(IF($C$3="","",VLOOKUP(A38,NAME,11,0)),"")</f>
        <v/>
      </c>
      <c r="D38" s="8" t="str">
        <f t="shared" ref="D38:D69" si="14">IFERROR(IF($C$3="","",VLOOKUP(A38,NAME,6,0)),"")</f>
        <v/>
      </c>
      <c r="E38" s="8" t="str">
        <f t="shared" ref="E38:E69" si="15">IFERROR(IF($C$3="","",VLOOKUP(A38,NAME,8,0)),"")</f>
        <v/>
      </c>
      <c r="F38" s="5" t="str">
        <f t="shared" ref="F38:F69" si="16">IFERROR(IF($C$3="","",VLOOKUP(A38,NAME,12,0)),"")</f>
        <v/>
      </c>
      <c r="G38" s="9" t="str">
        <f t="shared" ref="G38:G69" si="17">IFERROR(IF($C$3="","",VLOOKUP(A38,NAME,13,0)),"")</f>
        <v/>
      </c>
      <c r="H38" s="34" t="str">
        <f t="shared" ref="H38:H69" si="18">IF(AND(B38="",D38="",F38="",G38=""),"",VLOOKUP(F38,sessional,2,0))</f>
        <v/>
      </c>
      <c r="I38" s="34" t="str">
        <f t="shared" ref="I38:I69" si="19">IF(AND(B38="",D38="",F38="",G38=""),"",VLOOKUP(F38,sessional,3,0))</f>
        <v/>
      </c>
      <c r="J38" s="34" t="str">
        <f t="shared" ref="J38:J69" si="20">IF(AND(B38="",D38="",F38="",G38=""),"",VLOOKUP(F38,sessional,4,0))</f>
        <v/>
      </c>
      <c r="K38" s="35" t="str">
        <f t="shared" ref="K38:K69" si="21">IF(AND(B38="",D38="",F38="",G38=""),"",VLOOKUP(F38,sessional,5,0))</f>
        <v/>
      </c>
      <c r="L38" s="35" t="str">
        <f t="shared" ref="L38:L69" si="22">IF(AND(B38="",D38="",F38="",G38=""),"",VLOOKUP(F38,sessional,6,0))</f>
        <v/>
      </c>
      <c r="M38" s="41" t="str">
        <f t="shared" ref="M38:M69" si="23">IF(AND(B38="",D38="",F38="",G38=""),"",VLOOKUP(F38,sessional,7,0))</f>
        <v/>
      </c>
    </row>
    <row r="39" spans="1:13">
      <c r="A39" s="7">
        <v>34</v>
      </c>
      <c r="B39" s="32" t="str">
        <f t="shared" si="12"/>
        <v/>
      </c>
      <c r="C39" s="42" t="str">
        <f t="shared" si="13"/>
        <v/>
      </c>
      <c r="D39" s="8" t="str">
        <f t="shared" si="14"/>
        <v/>
      </c>
      <c r="E39" s="8" t="str">
        <f t="shared" si="15"/>
        <v/>
      </c>
      <c r="F39" s="5" t="str">
        <f t="shared" si="16"/>
        <v/>
      </c>
      <c r="G39" s="9" t="str">
        <f t="shared" si="17"/>
        <v/>
      </c>
      <c r="H39" s="34" t="str">
        <f t="shared" si="18"/>
        <v/>
      </c>
      <c r="I39" s="34" t="str">
        <f t="shared" si="19"/>
        <v/>
      </c>
      <c r="J39" s="34" t="str">
        <f t="shared" si="20"/>
        <v/>
      </c>
      <c r="K39" s="35" t="str">
        <f t="shared" si="21"/>
        <v/>
      </c>
      <c r="L39" s="35" t="str">
        <f t="shared" si="22"/>
        <v/>
      </c>
      <c r="M39" s="41" t="str">
        <f t="shared" si="23"/>
        <v/>
      </c>
    </row>
    <row r="40" spans="1:13">
      <c r="A40" s="7">
        <v>35</v>
      </c>
      <c r="B40" s="32" t="str">
        <f t="shared" si="12"/>
        <v/>
      </c>
      <c r="C40" s="42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34" t="str">
        <f t="shared" si="18"/>
        <v/>
      </c>
      <c r="I40" s="34" t="str">
        <f t="shared" si="19"/>
        <v/>
      </c>
      <c r="J40" s="34" t="str">
        <f t="shared" si="20"/>
        <v/>
      </c>
      <c r="K40" s="35" t="str">
        <f t="shared" si="21"/>
        <v/>
      </c>
      <c r="L40" s="35" t="str">
        <f t="shared" si="22"/>
        <v/>
      </c>
      <c r="M40" s="41" t="str">
        <f t="shared" si="23"/>
        <v/>
      </c>
    </row>
    <row r="41" spans="1:13">
      <c r="A41" s="7">
        <v>36</v>
      </c>
      <c r="B41" s="32" t="str">
        <f t="shared" si="12"/>
        <v/>
      </c>
      <c r="C41" s="42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34" t="str">
        <f t="shared" si="18"/>
        <v/>
      </c>
      <c r="I41" s="34" t="str">
        <f t="shared" si="19"/>
        <v/>
      </c>
      <c r="J41" s="34" t="str">
        <f t="shared" si="20"/>
        <v/>
      </c>
      <c r="K41" s="35" t="str">
        <f t="shared" si="21"/>
        <v/>
      </c>
      <c r="L41" s="35" t="str">
        <f t="shared" si="22"/>
        <v/>
      </c>
      <c r="M41" s="41" t="str">
        <f t="shared" si="23"/>
        <v/>
      </c>
    </row>
    <row r="42" spans="1:13">
      <c r="A42" s="7">
        <v>37</v>
      </c>
      <c r="B42" s="32" t="str">
        <f t="shared" si="12"/>
        <v/>
      </c>
      <c r="C42" s="42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34" t="str">
        <f t="shared" si="18"/>
        <v/>
      </c>
      <c r="I42" s="34" t="str">
        <f t="shared" si="19"/>
        <v/>
      </c>
      <c r="J42" s="34" t="str">
        <f t="shared" si="20"/>
        <v/>
      </c>
      <c r="K42" s="35" t="str">
        <f t="shared" si="21"/>
        <v/>
      </c>
      <c r="L42" s="35" t="str">
        <f t="shared" si="22"/>
        <v/>
      </c>
      <c r="M42" s="41" t="str">
        <f t="shared" si="23"/>
        <v/>
      </c>
    </row>
    <row r="43" spans="1:13">
      <c r="A43" s="7">
        <v>38</v>
      </c>
      <c r="B43" s="32" t="str">
        <f t="shared" si="12"/>
        <v/>
      </c>
      <c r="C43" s="42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34" t="str">
        <f t="shared" si="18"/>
        <v/>
      </c>
      <c r="I43" s="34" t="str">
        <f t="shared" si="19"/>
        <v/>
      </c>
      <c r="J43" s="34" t="str">
        <f t="shared" si="20"/>
        <v/>
      </c>
      <c r="K43" s="35" t="str">
        <f t="shared" si="21"/>
        <v/>
      </c>
      <c r="L43" s="35" t="str">
        <f t="shared" si="22"/>
        <v/>
      </c>
      <c r="M43" s="41" t="str">
        <f t="shared" si="23"/>
        <v/>
      </c>
    </row>
    <row r="44" spans="1:13">
      <c r="A44" s="7">
        <v>39</v>
      </c>
      <c r="B44" s="32" t="str">
        <f t="shared" si="12"/>
        <v/>
      </c>
      <c r="C44" s="42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34" t="str">
        <f t="shared" si="18"/>
        <v/>
      </c>
      <c r="I44" s="34" t="str">
        <f t="shared" si="19"/>
        <v/>
      </c>
      <c r="J44" s="34" t="str">
        <f t="shared" si="20"/>
        <v/>
      </c>
      <c r="K44" s="35" t="str">
        <f t="shared" si="21"/>
        <v/>
      </c>
      <c r="L44" s="35" t="str">
        <f t="shared" si="22"/>
        <v/>
      </c>
      <c r="M44" s="41" t="str">
        <f t="shared" si="23"/>
        <v/>
      </c>
    </row>
    <row r="45" spans="1:13">
      <c r="A45" s="7">
        <v>40</v>
      </c>
      <c r="B45" s="32" t="str">
        <f t="shared" si="12"/>
        <v/>
      </c>
      <c r="C45" s="42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34" t="str">
        <f t="shared" si="18"/>
        <v/>
      </c>
      <c r="I45" s="34" t="str">
        <f t="shared" si="19"/>
        <v/>
      </c>
      <c r="J45" s="34" t="str">
        <f t="shared" si="20"/>
        <v/>
      </c>
      <c r="K45" s="35" t="str">
        <f t="shared" si="21"/>
        <v/>
      </c>
      <c r="L45" s="35" t="str">
        <f t="shared" si="22"/>
        <v/>
      </c>
      <c r="M45" s="41" t="str">
        <f t="shared" si="23"/>
        <v/>
      </c>
    </row>
    <row r="46" spans="1:13">
      <c r="A46" s="7">
        <v>41</v>
      </c>
      <c r="B46" s="32" t="str">
        <f t="shared" si="12"/>
        <v/>
      </c>
      <c r="C46" s="42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34" t="str">
        <f t="shared" si="18"/>
        <v/>
      </c>
      <c r="I46" s="34" t="str">
        <f t="shared" si="19"/>
        <v/>
      </c>
      <c r="J46" s="34" t="str">
        <f t="shared" si="20"/>
        <v/>
      </c>
      <c r="K46" s="35" t="str">
        <f t="shared" si="21"/>
        <v/>
      </c>
      <c r="L46" s="35" t="str">
        <f t="shared" si="22"/>
        <v/>
      </c>
      <c r="M46" s="41" t="str">
        <f t="shared" si="23"/>
        <v/>
      </c>
    </row>
    <row r="47" spans="1:13">
      <c r="A47" s="7">
        <v>42</v>
      </c>
      <c r="B47" s="32" t="str">
        <f t="shared" si="12"/>
        <v/>
      </c>
      <c r="C47" s="42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34" t="str">
        <f t="shared" si="18"/>
        <v/>
      </c>
      <c r="I47" s="34" t="str">
        <f t="shared" si="19"/>
        <v/>
      </c>
      <c r="J47" s="34" t="str">
        <f t="shared" si="20"/>
        <v/>
      </c>
      <c r="K47" s="35" t="str">
        <f t="shared" si="21"/>
        <v/>
      </c>
      <c r="L47" s="35" t="str">
        <f t="shared" si="22"/>
        <v/>
      </c>
      <c r="M47" s="41" t="str">
        <f t="shared" si="23"/>
        <v/>
      </c>
    </row>
    <row r="48" spans="1:13">
      <c r="A48" s="7">
        <v>43</v>
      </c>
      <c r="B48" s="32" t="str">
        <f t="shared" si="12"/>
        <v/>
      </c>
      <c r="C48" s="42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34" t="str">
        <f t="shared" si="18"/>
        <v/>
      </c>
      <c r="I48" s="34" t="str">
        <f t="shared" si="19"/>
        <v/>
      </c>
      <c r="J48" s="34" t="str">
        <f t="shared" si="20"/>
        <v/>
      </c>
      <c r="K48" s="35" t="str">
        <f t="shared" si="21"/>
        <v/>
      </c>
      <c r="L48" s="35" t="str">
        <f t="shared" si="22"/>
        <v/>
      </c>
      <c r="M48" s="41" t="str">
        <f t="shared" si="23"/>
        <v/>
      </c>
    </row>
    <row r="49" spans="1:13">
      <c r="A49" s="7">
        <v>44</v>
      </c>
      <c r="B49" s="32" t="str">
        <f t="shared" si="12"/>
        <v/>
      </c>
      <c r="C49" s="42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34" t="str">
        <f t="shared" si="18"/>
        <v/>
      </c>
      <c r="I49" s="34" t="str">
        <f t="shared" si="19"/>
        <v/>
      </c>
      <c r="J49" s="34" t="str">
        <f t="shared" si="20"/>
        <v/>
      </c>
      <c r="K49" s="35" t="str">
        <f t="shared" si="21"/>
        <v/>
      </c>
      <c r="L49" s="35" t="str">
        <f t="shared" si="22"/>
        <v/>
      </c>
      <c r="M49" s="41" t="str">
        <f t="shared" si="23"/>
        <v/>
      </c>
    </row>
    <row r="50" spans="1:13">
      <c r="A50" s="7">
        <v>45</v>
      </c>
      <c r="B50" s="32" t="str">
        <f t="shared" si="12"/>
        <v/>
      </c>
      <c r="C50" s="42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34" t="str">
        <f t="shared" si="18"/>
        <v/>
      </c>
      <c r="I50" s="34" t="str">
        <f t="shared" si="19"/>
        <v/>
      </c>
      <c r="J50" s="34" t="str">
        <f t="shared" si="20"/>
        <v/>
      </c>
      <c r="K50" s="35" t="str">
        <f t="shared" si="21"/>
        <v/>
      </c>
      <c r="L50" s="35" t="str">
        <f t="shared" si="22"/>
        <v/>
      </c>
      <c r="M50" s="41" t="str">
        <f t="shared" si="23"/>
        <v/>
      </c>
    </row>
    <row r="51" spans="1:13">
      <c r="A51" s="7">
        <v>46</v>
      </c>
      <c r="B51" s="32" t="str">
        <f t="shared" si="12"/>
        <v/>
      </c>
      <c r="C51" s="42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34" t="str">
        <f t="shared" si="18"/>
        <v/>
      </c>
      <c r="I51" s="34" t="str">
        <f t="shared" si="19"/>
        <v/>
      </c>
      <c r="J51" s="34" t="str">
        <f t="shared" si="20"/>
        <v/>
      </c>
      <c r="K51" s="35" t="str">
        <f t="shared" si="21"/>
        <v/>
      </c>
      <c r="L51" s="35" t="str">
        <f t="shared" si="22"/>
        <v/>
      </c>
      <c r="M51" s="41" t="str">
        <f t="shared" si="23"/>
        <v/>
      </c>
    </row>
    <row r="52" spans="1:13">
      <c r="A52" s="7">
        <v>47</v>
      </c>
      <c r="B52" s="32" t="str">
        <f t="shared" si="12"/>
        <v/>
      </c>
      <c r="C52" s="42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34" t="str">
        <f t="shared" si="18"/>
        <v/>
      </c>
      <c r="I52" s="34" t="str">
        <f t="shared" si="19"/>
        <v/>
      </c>
      <c r="J52" s="34" t="str">
        <f t="shared" si="20"/>
        <v/>
      </c>
      <c r="K52" s="35" t="str">
        <f t="shared" si="21"/>
        <v/>
      </c>
      <c r="L52" s="35" t="str">
        <f t="shared" si="22"/>
        <v/>
      </c>
      <c r="M52" s="41" t="str">
        <f t="shared" si="23"/>
        <v/>
      </c>
    </row>
    <row r="53" spans="1:13">
      <c r="A53" s="7">
        <v>48</v>
      </c>
      <c r="B53" s="32" t="str">
        <f t="shared" si="12"/>
        <v/>
      </c>
      <c r="C53" s="42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34" t="str">
        <f t="shared" si="18"/>
        <v/>
      </c>
      <c r="I53" s="34" t="str">
        <f t="shared" si="19"/>
        <v/>
      </c>
      <c r="J53" s="34" t="str">
        <f t="shared" si="20"/>
        <v/>
      </c>
      <c r="K53" s="35" t="str">
        <f t="shared" si="21"/>
        <v/>
      </c>
      <c r="L53" s="35" t="str">
        <f t="shared" si="22"/>
        <v/>
      </c>
      <c r="M53" s="41" t="str">
        <f t="shared" si="23"/>
        <v/>
      </c>
    </row>
    <row r="54" spans="1:13">
      <c r="A54" s="7">
        <v>49</v>
      </c>
      <c r="B54" s="32" t="str">
        <f t="shared" si="12"/>
        <v/>
      </c>
      <c r="C54" s="42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34" t="str">
        <f t="shared" si="18"/>
        <v/>
      </c>
      <c r="I54" s="34" t="str">
        <f t="shared" si="19"/>
        <v/>
      </c>
      <c r="J54" s="34" t="str">
        <f t="shared" si="20"/>
        <v/>
      </c>
      <c r="K54" s="35" t="str">
        <f t="shared" si="21"/>
        <v/>
      </c>
      <c r="L54" s="35" t="str">
        <f t="shared" si="22"/>
        <v/>
      </c>
      <c r="M54" s="41" t="str">
        <f t="shared" si="23"/>
        <v/>
      </c>
    </row>
    <row r="55" spans="1:13">
      <c r="A55" s="7">
        <v>50</v>
      </c>
      <c r="B55" s="32" t="str">
        <f t="shared" si="12"/>
        <v/>
      </c>
      <c r="C55" s="42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34" t="str">
        <f t="shared" si="18"/>
        <v/>
      </c>
      <c r="I55" s="34" t="str">
        <f t="shared" si="19"/>
        <v/>
      </c>
      <c r="J55" s="34" t="str">
        <f t="shared" si="20"/>
        <v/>
      </c>
      <c r="K55" s="35" t="str">
        <f t="shared" si="21"/>
        <v/>
      </c>
      <c r="L55" s="35" t="str">
        <f t="shared" si="22"/>
        <v/>
      </c>
      <c r="M55" s="41" t="str">
        <f t="shared" si="23"/>
        <v/>
      </c>
    </row>
    <row r="56" spans="1:13">
      <c r="A56" s="7">
        <v>51</v>
      </c>
      <c r="B56" s="32" t="str">
        <f t="shared" si="12"/>
        <v/>
      </c>
      <c r="C56" s="42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34" t="str">
        <f t="shared" si="18"/>
        <v/>
      </c>
      <c r="I56" s="34" t="str">
        <f t="shared" si="19"/>
        <v/>
      </c>
      <c r="J56" s="34" t="str">
        <f t="shared" si="20"/>
        <v/>
      </c>
      <c r="K56" s="35" t="str">
        <f t="shared" si="21"/>
        <v/>
      </c>
      <c r="L56" s="35" t="str">
        <f t="shared" si="22"/>
        <v/>
      </c>
      <c r="M56" s="41" t="str">
        <f t="shared" si="23"/>
        <v/>
      </c>
    </row>
    <row r="57" spans="1:13">
      <c r="A57" s="7">
        <v>52</v>
      </c>
      <c r="B57" s="32" t="str">
        <f t="shared" si="12"/>
        <v/>
      </c>
      <c r="C57" s="42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34" t="str">
        <f t="shared" si="18"/>
        <v/>
      </c>
      <c r="I57" s="34" t="str">
        <f t="shared" si="19"/>
        <v/>
      </c>
      <c r="J57" s="34" t="str">
        <f t="shared" si="20"/>
        <v/>
      </c>
      <c r="K57" s="35" t="str">
        <f t="shared" si="21"/>
        <v/>
      </c>
      <c r="L57" s="35" t="str">
        <f t="shared" si="22"/>
        <v/>
      </c>
      <c r="M57" s="41" t="str">
        <f t="shared" si="23"/>
        <v/>
      </c>
    </row>
    <row r="58" spans="1:13">
      <c r="A58" s="7">
        <v>53</v>
      </c>
      <c r="B58" s="32" t="str">
        <f t="shared" si="12"/>
        <v/>
      </c>
      <c r="C58" s="42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34" t="str">
        <f t="shared" si="18"/>
        <v/>
      </c>
      <c r="I58" s="34" t="str">
        <f t="shared" si="19"/>
        <v/>
      </c>
      <c r="J58" s="34" t="str">
        <f t="shared" si="20"/>
        <v/>
      </c>
      <c r="K58" s="35" t="str">
        <f t="shared" si="21"/>
        <v/>
      </c>
      <c r="L58" s="35" t="str">
        <f t="shared" si="22"/>
        <v/>
      </c>
      <c r="M58" s="41" t="str">
        <f t="shared" si="23"/>
        <v/>
      </c>
    </row>
    <row r="59" spans="1:13">
      <c r="A59" s="7">
        <v>54</v>
      </c>
      <c r="B59" s="32" t="str">
        <f t="shared" si="12"/>
        <v/>
      </c>
      <c r="C59" s="42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34" t="str">
        <f t="shared" si="18"/>
        <v/>
      </c>
      <c r="I59" s="34" t="str">
        <f t="shared" si="19"/>
        <v/>
      </c>
      <c r="J59" s="34" t="str">
        <f t="shared" si="20"/>
        <v/>
      </c>
      <c r="K59" s="35" t="str">
        <f t="shared" si="21"/>
        <v/>
      </c>
      <c r="L59" s="35" t="str">
        <f t="shared" si="22"/>
        <v/>
      </c>
      <c r="M59" s="41" t="str">
        <f t="shared" si="23"/>
        <v/>
      </c>
    </row>
    <row r="60" spans="1:13">
      <c r="A60" s="7">
        <v>55</v>
      </c>
      <c r="B60" s="32" t="str">
        <f t="shared" si="12"/>
        <v/>
      </c>
      <c r="C60" s="42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34" t="str">
        <f t="shared" si="18"/>
        <v/>
      </c>
      <c r="I60" s="34" t="str">
        <f t="shared" si="19"/>
        <v/>
      </c>
      <c r="J60" s="34" t="str">
        <f t="shared" si="20"/>
        <v/>
      </c>
      <c r="K60" s="35" t="str">
        <f t="shared" si="21"/>
        <v/>
      </c>
      <c r="L60" s="35" t="str">
        <f t="shared" si="22"/>
        <v/>
      </c>
      <c r="M60" s="41" t="str">
        <f t="shared" si="23"/>
        <v/>
      </c>
    </row>
    <row r="61" spans="1:13">
      <c r="A61" s="7">
        <v>56</v>
      </c>
      <c r="B61" s="32" t="str">
        <f t="shared" si="12"/>
        <v/>
      </c>
      <c r="C61" s="42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34" t="str">
        <f t="shared" si="18"/>
        <v/>
      </c>
      <c r="I61" s="34" t="str">
        <f t="shared" si="19"/>
        <v/>
      </c>
      <c r="J61" s="34" t="str">
        <f t="shared" si="20"/>
        <v/>
      </c>
      <c r="K61" s="35" t="str">
        <f t="shared" si="21"/>
        <v/>
      </c>
      <c r="L61" s="35" t="str">
        <f t="shared" si="22"/>
        <v/>
      </c>
      <c r="M61" s="41" t="str">
        <f t="shared" si="23"/>
        <v/>
      </c>
    </row>
    <row r="62" spans="1:13">
      <c r="A62" s="7">
        <v>57</v>
      </c>
      <c r="B62" s="32" t="str">
        <f t="shared" si="12"/>
        <v/>
      </c>
      <c r="C62" s="42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34" t="str">
        <f t="shared" si="18"/>
        <v/>
      </c>
      <c r="I62" s="34" t="str">
        <f t="shared" si="19"/>
        <v/>
      </c>
      <c r="J62" s="34" t="str">
        <f t="shared" si="20"/>
        <v/>
      </c>
      <c r="K62" s="35" t="str">
        <f t="shared" si="21"/>
        <v/>
      </c>
      <c r="L62" s="35" t="str">
        <f t="shared" si="22"/>
        <v/>
      </c>
      <c r="M62" s="41" t="str">
        <f t="shared" si="23"/>
        <v/>
      </c>
    </row>
    <row r="63" spans="1:13">
      <c r="A63" s="7">
        <v>58</v>
      </c>
      <c r="B63" s="32" t="str">
        <f t="shared" si="12"/>
        <v/>
      </c>
      <c r="C63" s="42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34" t="str">
        <f t="shared" si="18"/>
        <v/>
      </c>
      <c r="I63" s="34" t="str">
        <f t="shared" si="19"/>
        <v/>
      </c>
      <c r="J63" s="34" t="str">
        <f t="shared" si="20"/>
        <v/>
      </c>
      <c r="K63" s="35" t="str">
        <f t="shared" si="21"/>
        <v/>
      </c>
      <c r="L63" s="35" t="str">
        <f t="shared" si="22"/>
        <v/>
      </c>
      <c r="M63" s="41" t="str">
        <f t="shared" si="23"/>
        <v/>
      </c>
    </row>
    <row r="64" spans="1:13">
      <c r="A64" s="7">
        <v>59</v>
      </c>
      <c r="B64" s="32" t="str">
        <f t="shared" si="12"/>
        <v/>
      </c>
      <c r="C64" s="42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34" t="str">
        <f t="shared" si="18"/>
        <v/>
      </c>
      <c r="I64" s="34" t="str">
        <f t="shared" si="19"/>
        <v/>
      </c>
      <c r="J64" s="34" t="str">
        <f t="shared" si="20"/>
        <v/>
      </c>
      <c r="K64" s="35" t="str">
        <f t="shared" si="21"/>
        <v/>
      </c>
      <c r="L64" s="35" t="str">
        <f t="shared" si="22"/>
        <v/>
      </c>
      <c r="M64" s="41" t="str">
        <f t="shared" si="23"/>
        <v/>
      </c>
    </row>
    <row r="65" spans="1:13">
      <c r="A65" s="7">
        <v>60</v>
      </c>
      <c r="B65" s="32" t="str">
        <f t="shared" si="12"/>
        <v/>
      </c>
      <c r="C65" s="42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34" t="str">
        <f t="shared" si="18"/>
        <v/>
      </c>
      <c r="I65" s="34" t="str">
        <f t="shared" si="19"/>
        <v/>
      </c>
      <c r="J65" s="34" t="str">
        <f t="shared" si="20"/>
        <v/>
      </c>
      <c r="K65" s="35" t="str">
        <f t="shared" si="21"/>
        <v/>
      </c>
      <c r="L65" s="35" t="str">
        <f t="shared" si="22"/>
        <v/>
      </c>
      <c r="M65" s="41" t="str">
        <f t="shared" si="23"/>
        <v/>
      </c>
    </row>
    <row r="66" spans="1:13">
      <c r="A66" s="7">
        <v>61</v>
      </c>
      <c r="B66" s="32" t="str">
        <f t="shared" si="12"/>
        <v/>
      </c>
      <c r="C66" s="42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34" t="str">
        <f t="shared" si="18"/>
        <v/>
      </c>
      <c r="I66" s="34" t="str">
        <f t="shared" si="19"/>
        <v/>
      </c>
      <c r="J66" s="34" t="str">
        <f t="shared" si="20"/>
        <v/>
      </c>
      <c r="K66" s="35" t="str">
        <f t="shared" si="21"/>
        <v/>
      </c>
      <c r="L66" s="35" t="str">
        <f t="shared" si="22"/>
        <v/>
      </c>
      <c r="M66" s="41" t="str">
        <f t="shared" si="23"/>
        <v/>
      </c>
    </row>
    <row r="67" spans="1:13">
      <c r="A67" s="7">
        <v>62</v>
      </c>
      <c r="B67" s="32" t="str">
        <f t="shared" si="12"/>
        <v/>
      </c>
      <c r="C67" s="42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34" t="str">
        <f t="shared" si="18"/>
        <v/>
      </c>
      <c r="I67" s="34" t="str">
        <f t="shared" si="19"/>
        <v/>
      </c>
      <c r="J67" s="34" t="str">
        <f t="shared" si="20"/>
        <v/>
      </c>
      <c r="K67" s="35" t="str">
        <f t="shared" si="21"/>
        <v/>
      </c>
      <c r="L67" s="35" t="str">
        <f t="shared" si="22"/>
        <v/>
      </c>
      <c r="M67" s="41" t="str">
        <f t="shared" si="23"/>
        <v/>
      </c>
    </row>
    <row r="68" spans="1:13">
      <c r="A68" s="7">
        <v>63</v>
      </c>
      <c r="B68" s="32" t="str">
        <f t="shared" si="12"/>
        <v/>
      </c>
      <c r="C68" s="42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34" t="str">
        <f t="shared" si="18"/>
        <v/>
      </c>
      <c r="I68" s="34" t="str">
        <f t="shared" si="19"/>
        <v/>
      </c>
      <c r="J68" s="34" t="str">
        <f t="shared" si="20"/>
        <v/>
      </c>
      <c r="K68" s="35" t="str">
        <f t="shared" si="21"/>
        <v/>
      </c>
      <c r="L68" s="35" t="str">
        <f t="shared" si="22"/>
        <v/>
      </c>
      <c r="M68" s="41" t="str">
        <f t="shared" si="23"/>
        <v/>
      </c>
    </row>
    <row r="69" spans="1:13">
      <c r="A69" s="7">
        <v>64</v>
      </c>
      <c r="B69" s="32" t="str">
        <f t="shared" si="12"/>
        <v/>
      </c>
      <c r="C69" s="42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34" t="str">
        <f t="shared" si="18"/>
        <v/>
      </c>
      <c r="I69" s="34" t="str">
        <f t="shared" si="19"/>
        <v/>
      </c>
      <c r="J69" s="34" t="str">
        <f t="shared" si="20"/>
        <v/>
      </c>
      <c r="K69" s="35" t="str">
        <f t="shared" si="21"/>
        <v/>
      </c>
      <c r="L69" s="35" t="str">
        <f t="shared" si="22"/>
        <v/>
      </c>
      <c r="M69" s="41" t="str">
        <f t="shared" si="23"/>
        <v/>
      </c>
    </row>
    <row r="70" spans="1:13">
      <c r="A70" s="7">
        <v>65</v>
      </c>
      <c r="B70" s="32" t="str">
        <f t="shared" ref="B70:B101" si="24">IFERROR(IF($C$3="","",VLOOKUP(A70,NAME,4,0)),"")</f>
        <v/>
      </c>
      <c r="C70" s="42" t="str">
        <f t="shared" ref="C70:C101" si="25">IFERROR(IF($C$3="","",VLOOKUP(A70,NAME,11,0)),"")</f>
        <v/>
      </c>
      <c r="D70" s="8" t="str">
        <f t="shared" ref="D70:D101" si="26">IFERROR(IF($C$3="","",VLOOKUP(A70,NAME,6,0)),"")</f>
        <v/>
      </c>
      <c r="E70" s="8" t="str">
        <f t="shared" ref="E70:E101" si="27">IFERROR(IF($C$3="","",VLOOKUP(A70,NAME,8,0)),"")</f>
        <v/>
      </c>
      <c r="F70" s="5" t="str">
        <f t="shared" ref="F70:F101" si="28">IFERROR(IF($C$3="","",VLOOKUP(A70,NAME,12,0)),"")</f>
        <v/>
      </c>
      <c r="G70" s="9" t="str">
        <f t="shared" ref="G70:G101" si="29">IFERROR(IF($C$3="","",VLOOKUP(A70,NAME,13,0)),"")</f>
        <v/>
      </c>
      <c r="H70" s="34" t="str">
        <f t="shared" ref="H70:H101" si="30">IF(AND(B70="",D70="",F70="",G70=""),"",VLOOKUP(F70,sessional,2,0))</f>
        <v/>
      </c>
      <c r="I70" s="34" t="str">
        <f t="shared" ref="I70:I101" si="31">IF(AND(B70="",D70="",F70="",G70=""),"",VLOOKUP(F70,sessional,3,0))</f>
        <v/>
      </c>
      <c r="J70" s="34" t="str">
        <f t="shared" ref="J70:J101" si="32">IF(AND(B70="",D70="",F70="",G70=""),"",VLOOKUP(F70,sessional,4,0))</f>
        <v/>
      </c>
      <c r="K70" s="35" t="str">
        <f t="shared" ref="K70:K101" si="33">IF(AND(B70="",D70="",F70="",G70=""),"",VLOOKUP(F70,sessional,5,0))</f>
        <v/>
      </c>
      <c r="L70" s="35" t="str">
        <f t="shared" ref="L70:L101" si="34">IF(AND(B70="",D70="",F70="",G70=""),"",VLOOKUP(F70,sessional,6,0))</f>
        <v/>
      </c>
      <c r="M70" s="41" t="str">
        <f t="shared" ref="M70:M101" si="35">IF(AND(B70="",D70="",F70="",G70=""),"",VLOOKUP(F70,sessional,7,0))</f>
        <v/>
      </c>
    </row>
    <row r="71" spans="1:13">
      <c r="A71" s="7">
        <v>66</v>
      </c>
      <c r="B71" s="32" t="str">
        <f t="shared" si="24"/>
        <v/>
      </c>
      <c r="C71" s="42" t="str">
        <f t="shared" si="25"/>
        <v/>
      </c>
      <c r="D71" s="8" t="str">
        <f t="shared" si="26"/>
        <v/>
      </c>
      <c r="E71" s="8" t="str">
        <f t="shared" si="27"/>
        <v/>
      </c>
      <c r="F71" s="5" t="str">
        <f t="shared" si="28"/>
        <v/>
      </c>
      <c r="G71" s="9" t="str">
        <f t="shared" si="29"/>
        <v/>
      </c>
      <c r="H71" s="34" t="str">
        <f t="shared" si="30"/>
        <v/>
      </c>
      <c r="I71" s="34" t="str">
        <f t="shared" si="31"/>
        <v/>
      </c>
      <c r="J71" s="34" t="str">
        <f t="shared" si="32"/>
        <v/>
      </c>
      <c r="K71" s="35" t="str">
        <f t="shared" si="33"/>
        <v/>
      </c>
      <c r="L71" s="35" t="str">
        <f t="shared" si="34"/>
        <v/>
      </c>
      <c r="M71" s="41" t="str">
        <f t="shared" si="35"/>
        <v/>
      </c>
    </row>
    <row r="72" spans="1:13">
      <c r="A72" s="7">
        <v>67</v>
      </c>
      <c r="B72" s="32" t="str">
        <f t="shared" si="24"/>
        <v/>
      </c>
      <c r="C72" s="42" t="str">
        <f t="shared" si="25"/>
        <v/>
      </c>
      <c r="D72" s="8" t="str">
        <f t="shared" si="26"/>
        <v/>
      </c>
      <c r="E72" s="8" t="str">
        <f t="shared" si="27"/>
        <v/>
      </c>
      <c r="F72" s="5" t="str">
        <f t="shared" si="28"/>
        <v/>
      </c>
      <c r="G72" s="9" t="str">
        <f t="shared" si="29"/>
        <v/>
      </c>
      <c r="H72" s="34" t="str">
        <f t="shared" si="30"/>
        <v/>
      </c>
      <c r="I72" s="34" t="str">
        <f t="shared" si="31"/>
        <v/>
      </c>
      <c r="J72" s="34" t="str">
        <f t="shared" si="32"/>
        <v/>
      </c>
      <c r="K72" s="35" t="str">
        <f t="shared" si="33"/>
        <v/>
      </c>
      <c r="L72" s="35" t="str">
        <f t="shared" si="34"/>
        <v/>
      </c>
      <c r="M72" s="41" t="str">
        <f t="shared" si="35"/>
        <v/>
      </c>
    </row>
    <row r="73" spans="1:13">
      <c r="A73" s="7">
        <v>68</v>
      </c>
      <c r="B73" s="32" t="str">
        <f t="shared" si="24"/>
        <v/>
      </c>
      <c r="C73" s="42" t="str">
        <f t="shared" si="25"/>
        <v/>
      </c>
      <c r="D73" s="8" t="str">
        <f t="shared" si="26"/>
        <v/>
      </c>
      <c r="E73" s="8" t="str">
        <f t="shared" si="27"/>
        <v/>
      </c>
      <c r="F73" s="5" t="str">
        <f t="shared" si="28"/>
        <v/>
      </c>
      <c r="G73" s="9" t="str">
        <f t="shared" si="29"/>
        <v/>
      </c>
      <c r="H73" s="34" t="str">
        <f t="shared" si="30"/>
        <v/>
      </c>
      <c r="I73" s="34" t="str">
        <f t="shared" si="31"/>
        <v/>
      </c>
      <c r="J73" s="34" t="str">
        <f t="shared" si="32"/>
        <v/>
      </c>
      <c r="K73" s="35" t="str">
        <f t="shared" si="33"/>
        <v/>
      </c>
      <c r="L73" s="35" t="str">
        <f t="shared" si="34"/>
        <v/>
      </c>
      <c r="M73" s="41" t="str">
        <f t="shared" si="35"/>
        <v/>
      </c>
    </row>
    <row r="74" spans="1:13">
      <c r="A74" s="7">
        <v>69</v>
      </c>
      <c r="B74" s="32" t="str">
        <f t="shared" si="24"/>
        <v/>
      </c>
      <c r="C74" s="42" t="str">
        <f t="shared" si="25"/>
        <v/>
      </c>
      <c r="D74" s="8" t="str">
        <f t="shared" si="26"/>
        <v/>
      </c>
      <c r="E74" s="8" t="str">
        <f t="shared" si="27"/>
        <v/>
      </c>
      <c r="F74" s="5" t="str">
        <f t="shared" si="28"/>
        <v/>
      </c>
      <c r="G74" s="9" t="str">
        <f t="shared" si="29"/>
        <v/>
      </c>
      <c r="H74" s="34" t="str">
        <f t="shared" si="30"/>
        <v/>
      </c>
      <c r="I74" s="34" t="str">
        <f t="shared" si="31"/>
        <v/>
      </c>
      <c r="J74" s="34" t="str">
        <f t="shared" si="32"/>
        <v/>
      </c>
      <c r="K74" s="35" t="str">
        <f t="shared" si="33"/>
        <v/>
      </c>
      <c r="L74" s="35" t="str">
        <f t="shared" si="34"/>
        <v/>
      </c>
      <c r="M74" s="41" t="str">
        <f t="shared" si="35"/>
        <v/>
      </c>
    </row>
    <row r="75" spans="1:13">
      <c r="A75" s="7">
        <v>70</v>
      </c>
      <c r="B75" s="32" t="str">
        <f t="shared" si="24"/>
        <v/>
      </c>
      <c r="C75" s="42" t="str">
        <f t="shared" si="25"/>
        <v/>
      </c>
      <c r="D75" s="8" t="str">
        <f t="shared" si="26"/>
        <v/>
      </c>
      <c r="E75" s="8" t="str">
        <f t="shared" si="27"/>
        <v/>
      </c>
      <c r="F75" s="5" t="str">
        <f t="shared" si="28"/>
        <v/>
      </c>
      <c r="G75" s="9" t="str">
        <f t="shared" si="29"/>
        <v/>
      </c>
      <c r="H75" s="34" t="str">
        <f t="shared" si="30"/>
        <v/>
      </c>
      <c r="I75" s="34" t="str">
        <f t="shared" si="31"/>
        <v/>
      </c>
      <c r="J75" s="34" t="str">
        <f t="shared" si="32"/>
        <v/>
      </c>
      <c r="K75" s="35" t="str">
        <f t="shared" si="33"/>
        <v/>
      </c>
      <c r="L75" s="35" t="str">
        <f t="shared" si="34"/>
        <v/>
      </c>
      <c r="M75" s="41" t="str">
        <f t="shared" si="35"/>
        <v/>
      </c>
    </row>
    <row r="76" spans="1:13">
      <c r="A76" s="7">
        <v>71</v>
      </c>
      <c r="B76" s="32" t="str">
        <f t="shared" si="24"/>
        <v/>
      </c>
      <c r="C76" s="42" t="str">
        <f t="shared" si="25"/>
        <v/>
      </c>
      <c r="D76" s="8" t="str">
        <f t="shared" si="26"/>
        <v/>
      </c>
      <c r="E76" s="8" t="str">
        <f t="shared" si="27"/>
        <v/>
      </c>
      <c r="F76" s="5" t="str">
        <f t="shared" si="28"/>
        <v/>
      </c>
      <c r="G76" s="9" t="str">
        <f t="shared" si="29"/>
        <v/>
      </c>
      <c r="H76" s="34" t="str">
        <f t="shared" si="30"/>
        <v/>
      </c>
      <c r="I76" s="34" t="str">
        <f t="shared" si="31"/>
        <v/>
      </c>
      <c r="J76" s="34" t="str">
        <f t="shared" si="32"/>
        <v/>
      </c>
      <c r="K76" s="35" t="str">
        <f t="shared" si="33"/>
        <v/>
      </c>
      <c r="L76" s="35" t="str">
        <f t="shared" si="34"/>
        <v/>
      </c>
      <c r="M76" s="41" t="str">
        <f t="shared" si="35"/>
        <v/>
      </c>
    </row>
    <row r="77" spans="1:13">
      <c r="A77" s="7">
        <v>72</v>
      </c>
      <c r="B77" s="32" t="str">
        <f t="shared" si="24"/>
        <v/>
      </c>
      <c r="C77" s="42" t="str">
        <f t="shared" si="25"/>
        <v/>
      </c>
      <c r="D77" s="8" t="str">
        <f t="shared" si="26"/>
        <v/>
      </c>
      <c r="E77" s="8" t="str">
        <f t="shared" si="27"/>
        <v/>
      </c>
      <c r="F77" s="5" t="str">
        <f t="shared" si="28"/>
        <v/>
      </c>
      <c r="G77" s="9" t="str">
        <f t="shared" si="29"/>
        <v/>
      </c>
      <c r="H77" s="34" t="str">
        <f t="shared" si="30"/>
        <v/>
      </c>
      <c r="I77" s="34" t="str">
        <f t="shared" si="31"/>
        <v/>
      </c>
      <c r="J77" s="34" t="str">
        <f t="shared" si="32"/>
        <v/>
      </c>
      <c r="K77" s="35" t="str">
        <f t="shared" si="33"/>
        <v/>
      </c>
      <c r="L77" s="35" t="str">
        <f t="shared" si="34"/>
        <v/>
      </c>
      <c r="M77" s="41" t="str">
        <f t="shared" si="35"/>
        <v/>
      </c>
    </row>
    <row r="78" spans="1:13">
      <c r="A78" s="7">
        <v>73</v>
      </c>
      <c r="B78" s="32" t="str">
        <f t="shared" si="24"/>
        <v/>
      </c>
      <c r="C78" s="42" t="str">
        <f t="shared" si="25"/>
        <v/>
      </c>
      <c r="D78" s="8" t="str">
        <f t="shared" si="26"/>
        <v/>
      </c>
      <c r="E78" s="8" t="str">
        <f t="shared" si="27"/>
        <v/>
      </c>
      <c r="F78" s="5" t="str">
        <f t="shared" si="28"/>
        <v/>
      </c>
      <c r="G78" s="9" t="str">
        <f t="shared" si="29"/>
        <v/>
      </c>
      <c r="H78" s="34" t="str">
        <f t="shared" si="30"/>
        <v/>
      </c>
      <c r="I78" s="34" t="str">
        <f t="shared" si="31"/>
        <v/>
      </c>
      <c r="J78" s="34" t="str">
        <f t="shared" si="32"/>
        <v/>
      </c>
      <c r="K78" s="35" t="str">
        <f t="shared" si="33"/>
        <v/>
      </c>
      <c r="L78" s="35" t="str">
        <f t="shared" si="34"/>
        <v/>
      </c>
      <c r="M78" s="41" t="str">
        <f t="shared" si="35"/>
        <v/>
      </c>
    </row>
    <row r="79" spans="1:13">
      <c r="A79" s="7">
        <v>74</v>
      </c>
      <c r="B79" s="32" t="str">
        <f t="shared" si="24"/>
        <v/>
      </c>
      <c r="C79" s="42" t="str">
        <f t="shared" si="25"/>
        <v/>
      </c>
      <c r="D79" s="8" t="str">
        <f t="shared" si="26"/>
        <v/>
      </c>
      <c r="E79" s="8" t="str">
        <f t="shared" si="27"/>
        <v/>
      </c>
      <c r="F79" s="5" t="str">
        <f t="shared" si="28"/>
        <v/>
      </c>
      <c r="G79" s="9" t="str">
        <f t="shared" si="29"/>
        <v/>
      </c>
      <c r="H79" s="34" t="str">
        <f t="shared" si="30"/>
        <v/>
      </c>
      <c r="I79" s="34" t="str">
        <f t="shared" si="31"/>
        <v/>
      </c>
      <c r="J79" s="34" t="str">
        <f t="shared" si="32"/>
        <v/>
      </c>
      <c r="K79" s="35" t="str">
        <f t="shared" si="33"/>
        <v/>
      </c>
      <c r="L79" s="35" t="str">
        <f t="shared" si="34"/>
        <v/>
      </c>
      <c r="M79" s="41" t="str">
        <f t="shared" si="35"/>
        <v/>
      </c>
    </row>
    <row r="80" spans="1:13">
      <c r="A80" s="7">
        <v>75</v>
      </c>
      <c r="B80" s="32" t="str">
        <f t="shared" si="24"/>
        <v/>
      </c>
      <c r="C80" s="42" t="str">
        <f t="shared" si="25"/>
        <v/>
      </c>
      <c r="D80" s="8" t="str">
        <f t="shared" si="26"/>
        <v/>
      </c>
      <c r="E80" s="8" t="str">
        <f t="shared" si="27"/>
        <v/>
      </c>
      <c r="F80" s="5" t="str">
        <f t="shared" si="28"/>
        <v/>
      </c>
      <c r="G80" s="9" t="str">
        <f t="shared" si="29"/>
        <v/>
      </c>
      <c r="H80" s="34" t="str">
        <f t="shared" si="30"/>
        <v/>
      </c>
      <c r="I80" s="34" t="str">
        <f t="shared" si="31"/>
        <v/>
      </c>
      <c r="J80" s="34" t="str">
        <f t="shared" si="32"/>
        <v/>
      </c>
      <c r="K80" s="35" t="str">
        <f t="shared" si="33"/>
        <v/>
      </c>
      <c r="L80" s="35" t="str">
        <f t="shared" si="34"/>
        <v/>
      </c>
      <c r="M80" s="41" t="str">
        <f t="shared" si="35"/>
        <v/>
      </c>
    </row>
    <row r="81" spans="1:13">
      <c r="A81" s="7">
        <v>76</v>
      </c>
      <c r="B81" s="32" t="str">
        <f t="shared" si="24"/>
        <v/>
      </c>
      <c r="C81" s="42" t="str">
        <f t="shared" si="25"/>
        <v/>
      </c>
      <c r="D81" s="8" t="str">
        <f t="shared" si="26"/>
        <v/>
      </c>
      <c r="E81" s="8" t="str">
        <f t="shared" si="27"/>
        <v/>
      </c>
      <c r="F81" s="5" t="str">
        <f t="shared" si="28"/>
        <v/>
      </c>
      <c r="G81" s="9" t="str">
        <f t="shared" si="29"/>
        <v/>
      </c>
      <c r="H81" s="34" t="str">
        <f t="shared" si="30"/>
        <v/>
      </c>
      <c r="I81" s="34" t="str">
        <f t="shared" si="31"/>
        <v/>
      </c>
      <c r="J81" s="34" t="str">
        <f t="shared" si="32"/>
        <v/>
      </c>
      <c r="K81" s="35" t="str">
        <f t="shared" si="33"/>
        <v/>
      </c>
      <c r="L81" s="35" t="str">
        <f t="shared" si="34"/>
        <v/>
      </c>
      <c r="M81" s="41" t="str">
        <f t="shared" si="35"/>
        <v/>
      </c>
    </row>
    <row r="82" spans="1:13">
      <c r="A82" s="7">
        <v>77</v>
      </c>
      <c r="B82" s="32" t="str">
        <f t="shared" si="24"/>
        <v/>
      </c>
      <c r="C82" s="42" t="str">
        <f t="shared" si="25"/>
        <v/>
      </c>
      <c r="D82" s="8" t="str">
        <f t="shared" si="26"/>
        <v/>
      </c>
      <c r="E82" s="8" t="str">
        <f t="shared" si="27"/>
        <v/>
      </c>
      <c r="F82" s="5" t="str">
        <f t="shared" si="28"/>
        <v/>
      </c>
      <c r="G82" s="9" t="str">
        <f t="shared" si="29"/>
        <v/>
      </c>
      <c r="H82" s="34" t="str">
        <f t="shared" si="30"/>
        <v/>
      </c>
      <c r="I82" s="34" t="str">
        <f t="shared" si="31"/>
        <v/>
      </c>
      <c r="J82" s="34" t="str">
        <f t="shared" si="32"/>
        <v/>
      </c>
      <c r="K82" s="35" t="str">
        <f t="shared" si="33"/>
        <v/>
      </c>
      <c r="L82" s="35" t="str">
        <f t="shared" si="34"/>
        <v/>
      </c>
      <c r="M82" s="41" t="str">
        <f t="shared" si="35"/>
        <v/>
      </c>
    </row>
    <row r="83" spans="1:13">
      <c r="A83" s="7">
        <v>78</v>
      </c>
      <c r="B83" s="32" t="str">
        <f t="shared" si="24"/>
        <v/>
      </c>
      <c r="C83" s="42" t="str">
        <f t="shared" si="25"/>
        <v/>
      </c>
      <c r="D83" s="8" t="str">
        <f t="shared" si="26"/>
        <v/>
      </c>
      <c r="E83" s="8" t="str">
        <f t="shared" si="27"/>
        <v/>
      </c>
      <c r="F83" s="5" t="str">
        <f t="shared" si="28"/>
        <v/>
      </c>
      <c r="G83" s="9" t="str">
        <f t="shared" si="29"/>
        <v/>
      </c>
      <c r="H83" s="34" t="str">
        <f t="shared" si="30"/>
        <v/>
      </c>
      <c r="I83" s="34" t="str">
        <f t="shared" si="31"/>
        <v/>
      </c>
      <c r="J83" s="34" t="str">
        <f t="shared" si="32"/>
        <v/>
      </c>
      <c r="K83" s="35" t="str">
        <f t="shared" si="33"/>
        <v/>
      </c>
      <c r="L83" s="35" t="str">
        <f t="shared" si="34"/>
        <v/>
      </c>
      <c r="M83" s="41" t="str">
        <f t="shared" si="35"/>
        <v/>
      </c>
    </row>
    <row r="84" spans="1:13">
      <c r="A84" s="7">
        <v>79</v>
      </c>
      <c r="B84" s="32" t="str">
        <f t="shared" si="24"/>
        <v/>
      </c>
      <c r="C84" s="42" t="str">
        <f t="shared" si="25"/>
        <v/>
      </c>
      <c r="D84" s="8" t="str">
        <f t="shared" si="26"/>
        <v/>
      </c>
      <c r="E84" s="8" t="str">
        <f t="shared" si="27"/>
        <v/>
      </c>
      <c r="F84" s="5" t="str">
        <f t="shared" si="28"/>
        <v/>
      </c>
      <c r="G84" s="9" t="str">
        <f t="shared" si="29"/>
        <v/>
      </c>
      <c r="H84" s="34" t="str">
        <f t="shared" si="30"/>
        <v/>
      </c>
      <c r="I84" s="34" t="str">
        <f t="shared" si="31"/>
        <v/>
      </c>
      <c r="J84" s="34" t="str">
        <f t="shared" si="32"/>
        <v/>
      </c>
      <c r="K84" s="35" t="str">
        <f t="shared" si="33"/>
        <v/>
      </c>
      <c r="L84" s="35" t="str">
        <f t="shared" si="34"/>
        <v/>
      </c>
      <c r="M84" s="41" t="str">
        <f t="shared" si="35"/>
        <v/>
      </c>
    </row>
    <row r="85" spans="1:13">
      <c r="A85" s="7">
        <v>80</v>
      </c>
      <c r="B85" s="32" t="str">
        <f t="shared" si="24"/>
        <v/>
      </c>
      <c r="C85" s="42" t="str">
        <f t="shared" si="25"/>
        <v/>
      </c>
      <c r="D85" s="8" t="str">
        <f t="shared" si="26"/>
        <v/>
      </c>
      <c r="E85" s="8" t="str">
        <f t="shared" si="27"/>
        <v/>
      </c>
      <c r="F85" s="5" t="str">
        <f t="shared" si="28"/>
        <v/>
      </c>
      <c r="G85" s="9" t="str">
        <f t="shared" si="29"/>
        <v/>
      </c>
      <c r="H85" s="34" t="str">
        <f t="shared" si="30"/>
        <v/>
      </c>
      <c r="I85" s="34" t="str">
        <f t="shared" si="31"/>
        <v/>
      </c>
      <c r="J85" s="34" t="str">
        <f t="shared" si="32"/>
        <v/>
      </c>
      <c r="K85" s="35" t="str">
        <f t="shared" si="33"/>
        <v/>
      </c>
      <c r="L85" s="35" t="str">
        <f t="shared" si="34"/>
        <v/>
      </c>
      <c r="M85" s="41" t="str">
        <f t="shared" si="35"/>
        <v/>
      </c>
    </row>
    <row r="86" spans="1:13">
      <c r="A86" s="7">
        <v>81</v>
      </c>
      <c r="B86" s="32" t="str">
        <f t="shared" si="24"/>
        <v/>
      </c>
      <c r="C86" s="42" t="str">
        <f t="shared" si="25"/>
        <v/>
      </c>
      <c r="D86" s="8" t="str">
        <f t="shared" si="26"/>
        <v/>
      </c>
      <c r="E86" s="8" t="str">
        <f t="shared" si="27"/>
        <v/>
      </c>
      <c r="F86" s="5" t="str">
        <f t="shared" si="28"/>
        <v/>
      </c>
      <c r="G86" s="9" t="str">
        <f t="shared" si="29"/>
        <v/>
      </c>
      <c r="H86" s="34" t="str">
        <f t="shared" si="30"/>
        <v/>
      </c>
      <c r="I86" s="34" t="str">
        <f t="shared" si="31"/>
        <v/>
      </c>
      <c r="J86" s="34" t="str">
        <f t="shared" si="32"/>
        <v/>
      </c>
      <c r="K86" s="35" t="str">
        <f t="shared" si="33"/>
        <v/>
      </c>
      <c r="L86" s="35" t="str">
        <f t="shared" si="34"/>
        <v/>
      </c>
      <c r="M86" s="41" t="str">
        <f t="shared" si="35"/>
        <v/>
      </c>
    </row>
    <row r="87" spans="1:13">
      <c r="A87" s="7">
        <v>82</v>
      </c>
      <c r="B87" s="32" t="str">
        <f t="shared" si="24"/>
        <v/>
      </c>
      <c r="C87" s="42" t="str">
        <f t="shared" si="25"/>
        <v/>
      </c>
      <c r="D87" s="8" t="str">
        <f t="shared" si="26"/>
        <v/>
      </c>
      <c r="E87" s="8" t="str">
        <f t="shared" si="27"/>
        <v/>
      </c>
      <c r="F87" s="5" t="str">
        <f t="shared" si="28"/>
        <v/>
      </c>
      <c r="G87" s="9" t="str">
        <f t="shared" si="29"/>
        <v/>
      </c>
      <c r="H87" s="34" t="str">
        <f t="shared" si="30"/>
        <v/>
      </c>
      <c r="I87" s="34" t="str">
        <f t="shared" si="31"/>
        <v/>
      </c>
      <c r="J87" s="34" t="str">
        <f t="shared" si="32"/>
        <v/>
      </c>
      <c r="K87" s="35" t="str">
        <f t="shared" si="33"/>
        <v/>
      </c>
      <c r="L87" s="35" t="str">
        <f t="shared" si="34"/>
        <v/>
      </c>
      <c r="M87" s="41" t="str">
        <f t="shared" si="35"/>
        <v/>
      </c>
    </row>
    <row r="88" spans="1:13">
      <c r="A88" s="7">
        <v>83</v>
      </c>
      <c r="B88" s="32" t="str">
        <f t="shared" si="24"/>
        <v/>
      </c>
      <c r="C88" s="42" t="str">
        <f t="shared" si="25"/>
        <v/>
      </c>
      <c r="D88" s="8" t="str">
        <f t="shared" si="26"/>
        <v/>
      </c>
      <c r="E88" s="8" t="str">
        <f t="shared" si="27"/>
        <v/>
      </c>
      <c r="F88" s="5" t="str">
        <f t="shared" si="28"/>
        <v/>
      </c>
      <c r="G88" s="9" t="str">
        <f t="shared" si="29"/>
        <v/>
      </c>
      <c r="H88" s="34" t="str">
        <f t="shared" si="30"/>
        <v/>
      </c>
      <c r="I88" s="34" t="str">
        <f t="shared" si="31"/>
        <v/>
      </c>
      <c r="J88" s="34" t="str">
        <f t="shared" si="32"/>
        <v/>
      </c>
      <c r="K88" s="35" t="str">
        <f t="shared" si="33"/>
        <v/>
      </c>
      <c r="L88" s="35" t="str">
        <f t="shared" si="34"/>
        <v/>
      </c>
      <c r="M88" s="41" t="str">
        <f t="shared" si="35"/>
        <v/>
      </c>
    </row>
    <row r="89" spans="1:13">
      <c r="A89" s="7">
        <v>84</v>
      </c>
      <c r="B89" s="32" t="str">
        <f t="shared" si="24"/>
        <v/>
      </c>
      <c r="C89" s="42" t="str">
        <f t="shared" si="25"/>
        <v/>
      </c>
      <c r="D89" s="8" t="str">
        <f t="shared" si="26"/>
        <v/>
      </c>
      <c r="E89" s="8" t="str">
        <f t="shared" si="27"/>
        <v/>
      </c>
      <c r="F89" s="5" t="str">
        <f t="shared" si="28"/>
        <v/>
      </c>
      <c r="G89" s="9" t="str">
        <f t="shared" si="29"/>
        <v/>
      </c>
      <c r="H89" s="34" t="str">
        <f t="shared" si="30"/>
        <v/>
      </c>
      <c r="I89" s="34" t="str">
        <f t="shared" si="31"/>
        <v/>
      </c>
      <c r="J89" s="34" t="str">
        <f t="shared" si="32"/>
        <v/>
      </c>
      <c r="K89" s="35" t="str">
        <f t="shared" si="33"/>
        <v/>
      </c>
      <c r="L89" s="35" t="str">
        <f t="shared" si="34"/>
        <v/>
      </c>
      <c r="M89" s="41" t="str">
        <f t="shared" si="35"/>
        <v/>
      </c>
    </row>
    <row r="90" spans="1:13">
      <c r="A90" s="7">
        <v>85</v>
      </c>
      <c r="B90" s="32" t="str">
        <f t="shared" si="24"/>
        <v/>
      </c>
      <c r="C90" s="42" t="str">
        <f t="shared" si="25"/>
        <v/>
      </c>
      <c r="D90" s="8" t="str">
        <f t="shared" si="26"/>
        <v/>
      </c>
      <c r="E90" s="8" t="str">
        <f t="shared" si="27"/>
        <v/>
      </c>
      <c r="F90" s="5" t="str">
        <f t="shared" si="28"/>
        <v/>
      </c>
      <c r="G90" s="9" t="str">
        <f t="shared" si="29"/>
        <v/>
      </c>
      <c r="H90" s="34" t="str">
        <f t="shared" si="30"/>
        <v/>
      </c>
      <c r="I90" s="34" t="str">
        <f t="shared" si="31"/>
        <v/>
      </c>
      <c r="J90" s="34" t="str">
        <f t="shared" si="32"/>
        <v/>
      </c>
      <c r="K90" s="35" t="str">
        <f t="shared" si="33"/>
        <v/>
      </c>
      <c r="L90" s="35" t="str">
        <f t="shared" si="34"/>
        <v/>
      </c>
      <c r="M90" s="41" t="str">
        <f t="shared" si="35"/>
        <v/>
      </c>
    </row>
    <row r="91" spans="1:13">
      <c r="A91" s="7">
        <v>86</v>
      </c>
      <c r="B91" s="32" t="str">
        <f t="shared" si="24"/>
        <v/>
      </c>
      <c r="C91" s="42" t="str">
        <f t="shared" si="25"/>
        <v/>
      </c>
      <c r="D91" s="8" t="str">
        <f t="shared" si="26"/>
        <v/>
      </c>
      <c r="E91" s="8" t="str">
        <f t="shared" si="27"/>
        <v/>
      </c>
      <c r="F91" s="5" t="str">
        <f t="shared" si="28"/>
        <v/>
      </c>
      <c r="G91" s="9" t="str">
        <f t="shared" si="29"/>
        <v/>
      </c>
      <c r="H91" s="34" t="str">
        <f t="shared" si="30"/>
        <v/>
      </c>
      <c r="I91" s="34" t="str">
        <f t="shared" si="31"/>
        <v/>
      </c>
      <c r="J91" s="34" t="str">
        <f t="shared" si="32"/>
        <v/>
      </c>
      <c r="K91" s="35" t="str">
        <f t="shared" si="33"/>
        <v/>
      </c>
      <c r="L91" s="35" t="str">
        <f t="shared" si="34"/>
        <v/>
      </c>
      <c r="M91" s="41" t="str">
        <f t="shared" si="35"/>
        <v/>
      </c>
    </row>
    <row r="92" spans="1:13">
      <c r="A92" s="7">
        <v>87</v>
      </c>
      <c r="B92" s="32" t="str">
        <f t="shared" si="24"/>
        <v/>
      </c>
      <c r="C92" s="42" t="str">
        <f t="shared" si="25"/>
        <v/>
      </c>
      <c r="D92" s="8" t="str">
        <f t="shared" si="26"/>
        <v/>
      </c>
      <c r="E92" s="8" t="str">
        <f t="shared" si="27"/>
        <v/>
      </c>
      <c r="F92" s="5" t="str">
        <f t="shared" si="28"/>
        <v/>
      </c>
      <c r="G92" s="9" t="str">
        <f t="shared" si="29"/>
        <v/>
      </c>
      <c r="H92" s="34" t="str">
        <f t="shared" si="30"/>
        <v/>
      </c>
      <c r="I92" s="34" t="str">
        <f t="shared" si="31"/>
        <v/>
      </c>
      <c r="J92" s="34" t="str">
        <f t="shared" si="32"/>
        <v/>
      </c>
      <c r="K92" s="35" t="str">
        <f t="shared" si="33"/>
        <v/>
      </c>
      <c r="L92" s="35" t="str">
        <f t="shared" si="34"/>
        <v/>
      </c>
      <c r="M92" s="41" t="str">
        <f t="shared" si="35"/>
        <v/>
      </c>
    </row>
    <row r="93" spans="1:13">
      <c r="A93" s="7">
        <v>88</v>
      </c>
      <c r="B93" s="32" t="str">
        <f t="shared" si="24"/>
        <v/>
      </c>
      <c r="C93" s="42" t="str">
        <f t="shared" si="25"/>
        <v/>
      </c>
      <c r="D93" s="8" t="str">
        <f t="shared" si="26"/>
        <v/>
      </c>
      <c r="E93" s="8" t="str">
        <f t="shared" si="27"/>
        <v/>
      </c>
      <c r="F93" s="5" t="str">
        <f t="shared" si="28"/>
        <v/>
      </c>
      <c r="G93" s="9" t="str">
        <f t="shared" si="29"/>
        <v/>
      </c>
      <c r="H93" s="34" t="str">
        <f t="shared" si="30"/>
        <v/>
      </c>
      <c r="I93" s="34" t="str">
        <f t="shared" si="31"/>
        <v/>
      </c>
      <c r="J93" s="34" t="str">
        <f t="shared" si="32"/>
        <v/>
      </c>
      <c r="K93" s="35" t="str">
        <f t="shared" si="33"/>
        <v/>
      </c>
      <c r="L93" s="35" t="str">
        <f t="shared" si="34"/>
        <v/>
      </c>
      <c r="M93" s="41" t="str">
        <f t="shared" si="35"/>
        <v/>
      </c>
    </row>
    <row r="94" spans="1:13">
      <c r="A94" s="7">
        <v>89</v>
      </c>
      <c r="B94" s="32" t="str">
        <f t="shared" si="24"/>
        <v/>
      </c>
      <c r="C94" s="42" t="str">
        <f t="shared" si="25"/>
        <v/>
      </c>
      <c r="D94" s="8" t="str">
        <f t="shared" si="26"/>
        <v/>
      </c>
      <c r="E94" s="8" t="str">
        <f t="shared" si="27"/>
        <v/>
      </c>
      <c r="F94" s="5" t="str">
        <f t="shared" si="28"/>
        <v/>
      </c>
      <c r="G94" s="9" t="str">
        <f t="shared" si="29"/>
        <v/>
      </c>
      <c r="H94" s="34" t="str">
        <f t="shared" si="30"/>
        <v/>
      </c>
      <c r="I94" s="34" t="str">
        <f t="shared" si="31"/>
        <v/>
      </c>
      <c r="J94" s="34" t="str">
        <f t="shared" si="32"/>
        <v/>
      </c>
      <c r="K94" s="35" t="str">
        <f t="shared" si="33"/>
        <v/>
      </c>
      <c r="L94" s="35" t="str">
        <f t="shared" si="34"/>
        <v/>
      </c>
      <c r="M94" s="41" t="str">
        <f t="shared" si="35"/>
        <v/>
      </c>
    </row>
    <row r="95" spans="1:13">
      <c r="A95" s="7">
        <v>90</v>
      </c>
      <c r="B95" s="32" t="str">
        <f t="shared" si="24"/>
        <v/>
      </c>
      <c r="C95" s="42" t="str">
        <f t="shared" si="25"/>
        <v/>
      </c>
      <c r="D95" s="8" t="str">
        <f t="shared" si="26"/>
        <v/>
      </c>
      <c r="E95" s="8" t="str">
        <f t="shared" si="27"/>
        <v/>
      </c>
      <c r="F95" s="5" t="str">
        <f t="shared" si="28"/>
        <v/>
      </c>
      <c r="G95" s="9" t="str">
        <f t="shared" si="29"/>
        <v/>
      </c>
      <c r="H95" s="34" t="str">
        <f t="shared" si="30"/>
        <v/>
      </c>
      <c r="I95" s="34" t="str">
        <f t="shared" si="31"/>
        <v/>
      </c>
      <c r="J95" s="34" t="str">
        <f t="shared" si="32"/>
        <v/>
      </c>
      <c r="K95" s="35" t="str">
        <f t="shared" si="33"/>
        <v/>
      </c>
      <c r="L95" s="35" t="str">
        <f t="shared" si="34"/>
        <v/>
      </c>
      <c r="M95" s="41" t="str">
        <f t="shared" si="35"/>
        <v/>
      </c>
    </row>
    <row r="96" spans="1:13">
      <c r="A96" s="7">
        <v>91</v>
      </c>
      <c r="B96" s="32" t="str">
        <f t="shared" si="24"/>
        <v/>
      </c>
      <c r="C96" s="42" t="str">
        <f t="shared" si="25"/>
        <v/>
      </c>
      <c r="D96" s="8" t="str">
        <f t="shared" si="26"/>
        <v/>
      </c>
      <c r="E96" s="8" t="str">
        <f t="shared" si="27"/>
        <v/>
      </c>
      <c r="F96" s="5" t="str">
        <f t="shared" si="28"/>
        <v/>
      </c>
      <c r="G96" s="9" t="str">
        <f t="shared" si="29"/>
        <v/>
      </c>
      <c r="H96" s="34" t="str">
        <f t="shared" si="30"/>
        <v/>
      </c>
      <c r="I96" s="34" t="str">
        <f t="shared" si="31"/>
        <v/>
      </c>
      <c r="J96" s="34" t="str">
        <f t="shared" si="32"/>
        <v/>
      </c>
      <c r="K96" s="35" t="str">
        <f t="shared" si="33"/>
        <v/>
      </c>
      <c r="L96" s="35" t="str">
        <f t="shared" si="34"/>
        <v/>
      </c>
      <c r="M96" s="41" t="str">
        <f t="shared" si="35"/>
        <v/>
      </c>
    </row>
    <row r="97" spans="1:13">
      <c r="A97" s="7">
        <v>92</v>
      </c>
      <c r="B97" s="32" t="str">
        <f t="shared" si="24"/>
        <v/>
      </c>
      <c r="C97" s="42" t="str">
        <f t="shared" si="25"/>
        <v/>
      </c>
      <c r="D97" s="8" t="str">
        <f t="shared" si="26"/>
        <v/>
      </c>
      <c r="E97" s="8" t="str">
        <f t="shared" si="27"/>
        <v/>
      </c>
      <c r="F97" s="5" t="str">
        <f t="shared" si="28"/>
        <v/>
      </c>
      <c r="G97" s="9" t="str">
        <f t="shared" si="29"/>
        <v/>
      </c>
      <c r="H97" s="34" t="str">
        <f t="shared" si="30"/>
        <v/>
      </c>
      <c r="I97" s="34" t="str">
        <f t="shared" si="31"/>
        <v/>
      </c>
      <c r="J97" s="34" t="str">
        <f t="shared" si="32"/>
        <v/>
      </c>
      <c r="K97" s="35" t="str">
        <f t="shared" si="33"/>
        <v/>
      </c>
      <c r="L97" s="35" t="str">
        <f t="shared" si="34"/>
        <v/>
      </c>
      <c r="M97" s="41" t="str">
        <f t="shared" si="35"/>
        <v/>
      </c>
    </row>
    <row r="98" spans="1:13">
      <c r="A98" s="7">
        <v>93</v>
      </c>
      <c r="B98" s="32" t="str">
        <f t="shared" si="24"/>
        <v/>
      </c>
      <c r="C98" s="42" t="str">
        <f t="shared" si="25"/>
        <v/>
      </c>
      <c r="D98" s="8" t="str">
        <f t="shared" si="26"/>
        <v/>
      </c>
      <c r="E98" s="8" t="str">
        <f t="shared" si="27"/>
        <v/>
      </c>
      <c r="F98" s="5" t="str">
        <f t="shared" si="28"/>
        <v/>
      </c>
      <c r="G98" s="9" t="str">
        <f t="shared" si="29"/>
        <v/>
      </c>
      <c r="H98" s="34" t="str">
        <f t="shared" si="30"/>
        <v/>
      </c>
      <c r="I98" s="34" t="str">
        <f t="shared" si="31"/>
        <v/>
      </c>
      <c r="J98" s="34" t="str">
        <f t="shared" si="32"/>
        <v/>
      </c>
      <c r="K98" s="35" t="str">
        <f t="shared" si="33"/>
        <v/>
      </c>
      <c r="L98" s="35" t="str">
        <f t="shared" si="34"/>
        <v/>
      </c>
      <c r="M98" s="41" t="str">
        <f t="shared" si="35"/>
        <v/>
      </c>
    </row>
    <row r="99" spans="1:13">
      <c r="A99" s="7">
        <v>94</v>
      </c>
      <c r="B99" s="32" t="str">
        <f t="shared" si="24"/>
        <v/>
      </c>
      <c r="C99" s="42" t="str">
        <f t="shared" si="25"/>
        <v/>
      </c>
      <c r="D99" s="8" t="str">
        <f t="shared" si="26"/>
        <v/>
      </c>
      <c r="E99" s="8" t="str">
        <f t="shared" si="27"/>
        <v/>
      </c>
      <c r="F99" s="5" t="str">
        <f t="shared" si="28"/>
        <v/>
      </c>
      <c r="G99" s="9" t="str">
        <f t="shared" si="29"/>
        <v/>
      </c>
      <c r="H99" s="34" t="str">
        <f t="shared" si="30"/>
        <v/>
      </c>
      <c r="I99" s="34" t="str">
        <f t="shared" si="31"/>
        <v/>
      </c>
      <c r="J99" s="34" t="str">
        <f t="shared" si="32"/>
        <v/>
      </c>
      <c r="K99" s="35" t="str">
        <f t="shared" si="33"/>
        <v/>
      </c>
      <c r="L99" s="35" t="str">
        <f t="shared" si="34"/>
        <v/>
      </c>
      <c r="M99" s="41" t="str">
        <f t="shared" si="35"/>
        <v/>
      </c>
    </row>
    <row r="100" spans="1:13">
      <c r="A100" s="7">
        <v>95</v>
      </c>
      <c r="B100" s="32" t="str">
        <f t="shared" si="24"/>
        <v/>
      </c>
      <c r="C100" s="42" t="str">
        <f t="shared" si="25"/>
        <v/>
      </c>
      <c r="D100" s="8" t="str">
        <f t="shared" si="26"/>
        <v/>
      </c>
      <c r="E100" s="8" t="str">
        <f t="shared" si="27"/>
        <v/>
      </c>
      <c r="F100" s="5" t="str">
        <f t="shared" si="28"/>
        <v/>
      </c>
      <c r="G100" s="9" t="str">
        <f t="shared" si="29"/>
        <v/>
      </c>
      <c r="H100" s="34" t="str">
        <f t="shared" si="30"/>
        <v/>
      </c>
      <c r="I100" s="34" t="str">
        <f t="shared" si="31"/>
        <v/>
      </c>
      <c r="J100" s="34" t="str">
        <f t="shared" si="32"/>
        <v/>
      </c>
      <c r="K100" s="35" t="str">
        <f t="shared" si="33"/>
        <v/>
      </c>
      <c r="L100" s="35" t="str">
        <f t="shared" si="34"/>
        <v/>
      </c>
      <c r="M100" s="41" t="str">
        <f t="shared" si="35"/>
        <v/>
      </c>
    </row>
    <row r="101" spans="1:13">
      <c r="A101" s="7">
        <v>96</v>
      </c>
      <c r="B101" s="32" t="str">
        <f t="shared" si="24"/>
        <v/>
      </c>
      <c r="C101" s="42" t="str">
        <f t="shared" si="25"/>
        <v/>
      </c>
      <c r="D101" s="8" t="str">
        <f t="shared" si="26"/>
        <v/>
      </c>
      <c r="E101" s="8" t="str">
        <f t="shared" si="27"/>
        <v/>
      </c>
      <c r="F101" s="5" t="str">
        <f t="shared" si="28"/>
        <v/>
      </c>
      <c r="G101" s="9" t="str">
        <f t="shared" si="29"/>
        <v/>
      </c>
      <c r="H101" s="34" t="str">
        <f t="shared" si="30"/>
        <v/>
      </c>
      <c r="I101" s="34" t="str">
        <f t="shared" si="31"/>
        <v/>
      </c>
      <c r="J101" s="34" t="str">
        <f t="shared" si="32"/>
        <v/>
      </c>
      <c r="K101" s="35" t="str">
        <f t="shared" si="33"/>
        <v/>
      </c>
      <c r="L101" s="35" t="str">
        <f t="shared" si="34"/>
        <v/>
      </c>
      <c r="M101" s="41" t="str">
        <f t="shared" si="35"/>
        <v/>
      </c>
    </row>
    <row r="102" spans="1:13">
      <c r="A102" s="7">
        <v>97</v>
      </c>
      <c r="B102" s="32" t="str">
        <f t="shared" ref="B102:B133" si="36">IFERROR(IF($C$3="","",VLOOKUP(A102,NAME,4,0)),"")</f>
        <v/>
      </c>
      <c r="C102" s="42" t="str">
        <f t="shared" ref="C102:C133" si="37">IFERROR(IF($C$3="","",VLOOKUP(A102,NAME,11,0)),"")</f>
        <v/>
      </c>
      <c r="D102" s="8" t="str">
        <f t="shared" ref="D102:D133" si="38">IFERROR(IF($C$3="","",VLOOKUP(A102,NAME,6,0)),"")</f>
        <v/>
      </c>
      <c r="E102" s="8" t="str">
        <f t="shared" ref="E102:E133" si="39">IFERROR(IF($C$3="","",VLOOKUP(A102,NAME,8,0)),"")</f>
        <v/>
      </c>
      <c r="F102" s="5" t="str">
        <f t="shared" ref="F102:F133" si="40">IFERROR(IF($C$3="","",VLOOKUP(A102,NAME,12,0)),"")</f>
        <v/>
      </c>
      <c r="G102" s="9" t="str">
        <f t="shared" ref="G102:G133" si="41">IFERROR(IF($C$3="","",VLOOKUP(A102,NAME,13,0)),"")</f>
        <v/>
      </c>
      <c r="H102" s="34" t="str">
        <f t="shared" ref="H102:H133" si="42">IF(AND(B102="",D102="",F102="",G102=""),"",VLOOKUP(F102,sessional,2,0))</f>
        <v/>
      </c>
      <c r="I102" s="34" t="str">
        <f t="shared" ref="I102:I133" si="43">IF(AND(B102="",D102="",F102="",G102=""),"",VLOOKUP(F102,sessional,3,0))</f>
        <v/>
      </c>
      <c r="J102" s="34" t="str">
        <f t="shared" ref="J102:J133" si="44">IF(AND(B102="",D102="",F102="",G102=""),"",VLOOKUP(F102,sessional,4,0))</f>
        <v/>
      </c>
      <c r="K102" s="35" t="str">
        <f t="shared" ref="K102:K133" si="45">IF(AND(B102="",D102="",F102="",G102=""),"",VLOOKUP(F102,sessional,5,0))</f>
        <v/>
      </c>
      <c r="L102" s="35" t="str">
        <f t="shared" ref="L102:L133" si="46">IF(AND(B102="",D102="",F102="",G102=""),"",VLOOKUP(F102,sessional,6,0))</f>
        <v/>
      </c>
      <c r="M102" s="41" t="str">
        <f t="shared" ref="M102:M133" si="47">IF(AND(B102="",D102="",F102="",G102=""),"",VLOOKUP(F102,sessional,7,0))</f>
        <v/>
      </c>
    </row>
    <row r="103" spans="1:13">
      <c r="A103" s="7">
        <v>98</v>
      </c>
      <c r="B103" s="32" t="str">
        <f t="shared" si="36"/>
        <v/>
      </c>
      <c r="C103" s="42" t="str">
        <f t="shared" si="37"/>
        <v/>
      </c>
      <c r="D103" s="8" t="str">
        <f t="shared" si="38"/>
        <v/>
      </c>
      <c r="E103" s="8" t="str">
        <f t="shared" si="39"/>
        <v/>
      </c>
      <c r="F103" s="5" t="str">
        <f t="shared" si="40"/>
        <v/>
      </c>
      <c r="G103" s="9" t="str">
        <f t="shared" si="41"/>
        <v/>
      </c>
      <c r="H103" s="34" t="str">
        <f t="shared" si="42"/>
        <v/>
      </c>
      <c r="I103" s="34" t="str">
        <f t="shared" si="43"/>
        <v/>
      </c>
      <c r="J103" s="34" t="str">
        <f t="shared" si="44"/>
        <v/>
      </c>
      <c r="K103" s="35" t="str">
        <f t="shared" si="45"/>
        <v/>
      </c>
      <c r="L103" s="35" t="str">
        <f t="shared" si="46"/>
        <v/>
      </c>
      <c r="M103" s="41" t="str">
        <f t="shared" si="47"/>
        <v/>
      </c>
    </row>
    <row r="104" spans="1:13">
      <c r="A104" s="7">
        <v>99</v>
      </c>
      <c r="B104" s="32" t="str">
        <f t="shared" si="36"/>
        <v/>
      </c>
      <c r="C104" s="42" t="str">
        <f t="shared" si="37"/>
        <v/>
      </c>
      <c r="D104" s="8" t="str">
        <f t="shared" si="38"/>
        <v/>
      </c>
      <c r="E104" s="8" t="str">
        <f t="shared" si="39"/>
        <v/>
      </c>
      <c r="F104" s="5" t="str">
        <f t="shared" si="40"/>
        <v/>
      </c>
      <c r="G104" s="9" t="str">
        <f t="shared" si="41"/>
        <v/>
      </c>
      <c r="H104" s="34" t="str">
        <f t="shared" si="42"/>
        <v/>
      </c>
      <c r="I104" s="34" t="str">
        <f t="shared" si="43"/>
        <v/>
      </c>
      <c r="J104" s="34" t="str">
        <f t="shared" si="44"/>
        <v/>
      </c>
      <c r="K104" s="35" t="str">
        <f t="shared" si="45"/>
        <v/>
      </c>
      <c r="L104" s="35" t="str">
        <f t="shared" si="46"/>
        <v/>
      </c>
      <c r="M104" s="41" t="str">
        <f t="shared" si="47"/>
        <v/>
      </c>
    </row>
    <row r="105" spans="1:13">
      <c r="A105" s="7">
        <v>100</v>
      </c>
      <c r="B105" s="32" t="str">
        <f t="shared" si="36"/>
        <v/>
      </c>
      <c r="C105" s="42" t="str">
        <f t="shared" si="37"/>
        <v/>
      </c>
      <c r="D105" s="8" t="str">
        <f t="shared" si="38"/>
        <v/>
      </c>
      <c r="E105" s="8" t="str">
        <f t="shared" si="39"/>
        <v/>
      </c>
      <c r="F105" s="5" t="str">
        <f t="shared" si="40"/>
        <v/>
      </c>
      <c r="G105" s="9" t="str">
        <f t="shared" si="41"/>
        <v/>
      </c>
      <c r="H105" s="34" t="str">
        <f t="shared" si="42"/>
        <v/>
      </c>
      <c r="I105" s="34" t="str">
        <f t="shared" si="43"/>
        <v/>
      </c>
      <c r="J105" s="34" t="str">
        <f t="shared" si="44"/>
        <v/>
      </c>
      <c r="K105" s="35" t="str">
        <f t="shared" si="45"/>
        <v/>
      </c>
      <c r="L105" s="35" t="str">
        <f t="shared" si="46"/>
        <v/>
      </c>
      <c r="M105" s="41" t="str">
        <f t="shared" si="47"/>
        <v/>
      </c>
    </row>
    <row r="106" spans="1:13">
      <c r="A106" s="7">
        <v>101</v>
      </c>
      <c r="B106" s="32" t="str">
        <f t="shared" si="36"/>
        <v/>
      </c>
      <c r="C106" s="42" t="str">
        <f t="shared" si="37"/>
        <v/>
      </c>
      <c r="D106" s="8" t="str">
        <f t="shared" si="38"/>
        <v/>
      </c>
      <c r="E106" s="8" t="str">
        <f t="shared" si="39"/>
        <v/>
      </c>
      <c r="F106" s="5" t="str">
        <f t="shared" si="40"/>
        <v/>
      </c>
      <c r="G106" s="9" t="str">
        <f t="shared" si="41"/>
        <v/>
      </c>
      <c r="H106" s="34" t="str">
        <f t="shared" si="42"/>
        <v/>
      </c>
      <c r="I106" s="34" t="str">
        <f t="shared" si="43"/>
        <v/>
      </c>
      <c r="J106" s="34" t="str">
        <f t="shared" si="44"/>
        <v/>
      </c>
      <c r="K106" s="35" t="str">
        <f t="shared" si="45"/>
        <v/>
      </c>
      <c r="L106" s="35" t="str">
        <f t="shared" si="46"/>
        <v/>
      </c>
      <c r="M106" s="41" t="str">
        <f t="shared" si="47"/>
        <v/>
      </c>
    </row>
    <row r="107" spans="1:13">
      <c r="A107" s="7">
        <v>102</v>
      </c>
      <c r="B107" s="32" t="str">
        <f t="shared" si="36"/>
        <v/>
      </c>
      <c r="C107" s="42" t="str">
        <f t="shared" si="37"/>
        <v/>
      </c>
      <c r="D107" s="8" t="str">
        <f t="shared" si="38"/>
        <v/>
      </c>
      <c r="E107" s="8" t="str">
        <f t="shared" si="39"/>
        <v/>
      </c>
      <c r="F107" s="5" t="str">
        <f t="shared" si="40"/>
        <v/>
      </c>
      <c r="G107" s="9" t="str">
        <f t="shared" si="41"/>
        <v/>
      </c>
      <c r="H107" s="34" t="str">
        <f t="shared" si="42"/>
        <v/>
      </c>
      <c r="I107" s="34" t="str">
        <f t="shared" si="43"/>
        <v/>
      </c>
      <c r="J107" s="34" t="str">
        <f t="shared" si="44"/>
        <v/>
      </c>
      <c r="K107" s="35" t="str">
        <f t="shared" si="45"/>
        <v/>
      </c>
      <c r="L107" s="35" t="str">
        <f t="shared" si="46"/>
        <v/>
      </c>
      <c r="M107" s="41" t="str">
        <f t="shared" si="47"/>
        <v/>
      </c>
    </row>
    <row r="108" spans="1:13">
      <c r="A108" s="7">
        <v>103</v>
      </c>
      <c r="B108" s="32" t="str">
        <f t="shared" si="36"/>
        <v/>
      </c>
      <c r="C108" s="42" t="str">
        <f t="shared" si="37"/>
        <v/>
      </c>
      <c r="D108" s="8" t="str">
        <f t="shared" si="38"/>
        <v/>
      </c>
      <c r="E108" s="8" t="str">
        <f t="shared" si="39"/>
        <v/>
      </c>
      <c r="F108" s="5" t="str">
        <f t="shared" si="40"/>
        <v/>
      </c>
      <c r="G108" s="9" t="str">
        <f t="shared" si="41"/>
        <v/>
      </c>
      <c r="H108" s="34" t="str">
        <f t="shared" si="42"/>
        <v/>
      </c>
      <c r="I108" s="34" t="str">
        <f t="shared" si="43"/>
        <v/>
      </c>
      <c r="J108" s="34" t="str">
        <f t="shared" si="44"/>
        <v/>
      </c>
      <c r="K108" s="35" t="str">
        <f t="shared" si="45"/>
        <v/>
      </c>
      <c r="L108" s="35" t="str">
        <f t="shared" si="46"/>
        <v/>
      </c>
      <c r="M108" s="41" t="str">
        <f t="shared" si="47"/>
        <v/>
      </c>
    </row>
    <row r="109" spans="1:13">
      <c r="A109" s="7">
        <v>104</v>
      </c>
      <c r="B109" s="32" t="str">
        <f t="shared" si="36"/>
        <v/>
      </c>
      <c r="C109" s="42" t="str">
        <f t="shared" si="37"/>
        <v/>
      </c>
      <c r="D109" s="8" t="str">
        <f t="shared" si="38"/>
        <v/>
      </c>
      <c r="E109" s="8" t="str">
        <f t="shared" si="39"/>
        <v/>
      </c>
      <c r="F109" s="5" t="str">
        <f t="shared" si="40"/>
        <v/>
      </c>
      <c r="G109" s="9" t="str">
        <f t="shared" si="41"/>
        <v/>
      </c>
      <c r="H109" s="34" t="str">
        <f t="shared" si="42"/>
        <v/>
      </c>
      <c r="I109" s="34" t="str">
        <f t="shared" si="43"/>
        <v/>
      </c>
      <c r="J109" s="34" t="str">
        <f t="shared" si="44"/>
        <v/>
      </c>
      <c r="K109" s="35" t="str">
        <f t="shared" si="45"/>
        <v/>
      </c>
      <c r="L109" s="35" t="str">
        <f t="shared" si="46"/>
        <v/>
      </c>
      <c r="M109" s="41" t="str">
        <f t="shared" si="47"/>
        <v/>
      </c>
    </row>
    <row r="110" spans="1:13">
      <c r="A110" s="7">
        <v>105</v>
      </c>
      <c r="B110" s="32" t="str">
        <f t="shared" si="36"/>
        <v/>
      </c>
      <c r="C110" s="42" t="str">
        <f t="shared" si="37"/>
        <v/>
      </c>
      <c r="D110" s="8" t="str">
        <f t="shared" si="38"/>
        <v/>
      </c>
      <c r="E110" s="8" t="str">
        <f t="shared" si="39"/>
        <v/>
      </c>
      <c r="F110" s="5" t="str">
        <f t="shared" si="40"/>
        <v/>
      </c>
      <c r="G110" s="9" t="str">
        <f t="shared" si="41"/>
        <v/>
      </c>
      <c r="H110" s="34" t="str">
        <f t="shared" si="42"/>
        <v/>
      </c>
      <c r="I110" s="34" t="str">
        <f t="shared" si="43"/>
        <v/>
      </c>
      <c r="J110" s="34" t="str">
        <f t="shared" si="44"/>
        <v/>
      </c>
      <c r="K110" s="35" t="str">
        <f t="shared" si="45"/>
        <v/>
      </c>
      <c r="L110" s="35" t="str">
        <f t="shared" si="46"/>
        <v/>
      </c>
      <c r="M110" s="41" t="str">
        <f t="shared" si="47"/>
        <v/>
      </c>
    </row>
    <row r="111" spans="1:13">
      <c r="A111" s="7">
        <v>106</v>
      </c>
      <c r="B111" s="32" t="str">
        <f t="shared" si="36"/>
        <v/>
      </c>
      <c r="C111" s="42" t="str">
        <f t="shared" si="37"/>
        <v/>
      </c>
      <c r="D111" s="8" t="str">
        <f t="shared" si="38"/>
        <v/>
      </c>
      <c r="E111" s="8" t="str">
        <f t="shared" si="39"/>
        <v/>
      </c>
      <c r="F111" s="5" t="str">
        <f t="shared" si="40"/>
        <v/>
      </c>
      <c r="G111" s="9" t="str">
        <f t="shared" si="41"/>
        <v/>
      </c>
      <c r="H111" s="34" t="str">
        <f t="shared" si="42"/>
        <v/>
      </c>
      <c r="I111" s="34" t="str">
        <f t="shared" si="43"/>
        <v/>
      </c>
      <c r="J111" s="34" t="str">
        <f t="shared" si="44"/>
        <v/>
      </c>
      <c r="K111" s="35" t="str">
        <f t="shared" si="45"/>
        <v/>
      </c>
      <c r="L111" s="35" t="str">
        <f t="shared" si="46"/>
        <v/>
      </c>
      <c r="M111" s="41" t="str">
        <f t="shared" si="47"/>
        <v/>
      </c>
    </row>
    <row r="112" spans="1:13">
      <c r="A112" s="7">
        <v>107</v>
      </c>
      <c r="B112" s="32" t="str">
        <f t="shared" si="36"/>
        <v/>
      </c>
      <c r="C112" s="42" t="str">
        <f t="shared" si="37"/>
        <v/>
      </c>
      <c r="D112" s="8" t="str">
        <f t="shared" si="38"/>
        <v/>
      </c>
      <c r="E112" s="8" t="str">
        <f t="shared" si="39"/>
        <v/>
      </c>
      <c r="F112" s="5" t="str">
        <f t="shared" si="40"/>
        <v/>
      </c>
      <c r="G112" s="9" t="str">
        <f t="shared" si="41"/>
        <v/>
      </c>
      <c r="H112" s="34" t="str">
        <f t="shared" si="42"/>
        <v/>
      </c>
      <c r="I112" s="34" t="str">
        <f t="shared" si="43"/>
        <v/>
      </c>
      <c r="J112" s="34" t="str">
        <f t="shared" si="44"/>
        <v/>
      </c>
      <c r="K112" s="35" t="str">
        <f t="shared" si="45"/>
        <v/>
      </c>
      <c r="L112" s="35" t="str">
        <f t="shared" si="46"/>
        <v/>
      </c>
      <c r="M112" s="41" t="str">
        <f t="shared" si="47"/>
        <v/>
      </c>
    </row>
    <row r="113" spans="1:13">
      <c r="A113" s="7">
        <v>108</v>
      </c>
      <c r="B113" s="32" t="str">
        <f t="shared" si="36"/>
        <v/>
      </c>
      <c r="C113" s="42" t="str">
        <f t="shared" si="37"/>
        <v/>
      </c>
      <c r="D113" s="8" t="str">
        <f t="shared" si="38"/>
        <v/>
      </c>
      <c r="E113" s="8" t="str">
        <f t="shared" si="39"/>
        <v/>
      </c>
      <c r="F113" s="5" t="str">
        <f t="shared" si="40"/>
        <v/>
      </c>
      <c r="G113" s="9" t="str">
        <f t="shared" si="41"/>
        <v/>
      </c>
      <c r="H113" s="34" t="str">
        <f t="shared" si="42"/>
        <v/>
      </c>
      <c r="I113" s="34" t="str">
        <f t="shared" si="43"/>
        <v/>
      </c>
      <c r="J113" s="34" t="str">
        <f t="shared" si="44"/>
        <v/>
      </c>
      <c r="K113" s="35" t="str">
        <f t="shared" si="45"/>
        <v/>
      </c>
      <c r="L113" s="35" t="str">
        <f t="shared" si="46"/>
        <v/>
      </c>
      <c r="M113" s="41" t="str">
        <f t="shared" si="47"/>
        <v/>
      </c>
    </row>
    <row r="114" spans="1:13">
      <c r="A114" s="7">
        <v>109</v>
      </c>
      <c r="B114" s="32" t="str">
        <f t="shared" si="36"/>
        <v/>
      </c>
      <c r="C114" s="42" t="str">
        <f t="shared" si="37"/>
        <v/>
      </c>
      <c r="D114" s="8" t="str">
        <f t="shared" si="38"/>
        <v/>
      </c>
      <c r="E114" s="8" t="str">
        <f t="shared" si="39"/>
        <v/>
      </c>
      <c r="F114" s="5" t="str">
        <f t="shared" si="40"/>
        <v/>
      </c>
      <c r="G114" s="9" t="str">
        <f t="shared" si="41"/>
        <v/>
      </c>
      <c r="H114" s="34" t="str">
        <f t="shared" si="42"/>
        <v/>
      </c>
      <c r="I114" s="34" t="str">
        <f t="shared" si="43"/>
        <v/>
      </c>
      <c r="J114" s="34" t="str">
        <f t="shared" si="44"/>
        <v/>
      </c>
      <c r="K114" s="35" t="str">
        <f t="shared" si="45"/>
        <v/>
      </c>
      <c r="L114" s="35" t="str">
        <f t="shared" si="46"/>
        <v/>
      </c>
      <c r="M114" s="41" t="str">
        <f t="shared" si="47"/>
        <v/>
      </c>
    </row>
    <row r="115" spans="1:13">
      <c r="A115" s="7">
        <v>110</v>
      </c>
      <c r="B115" s="32" t="str">
        <f t="shared" si="36"/>
        <v/>
      </c>
      <c r="C115" s="42" t="str">
        <f t="shared" si="37"/>
        <v/>
      </c>
      <c r="D115" s="8" t="str">
        <f t="shared" si="38"/>
        <v/>
      </c>
      <c r="E115" s="8" t="str">
        <f t="shared" si="39"/>
        <v/>
      </c>
      <c r="F115" s="5" t="str">
        <f t="shared" si="40"/>
        <v/>
      </c>
      <c r="G115" s="9" t="str">
        <f t="shared" si="41"/>
        <v/>
      </c>
      <c r="H115" s="34" t="str">
        <f t="shared" si="42"/>
        <v/>
      </c>
      <c r="I115" s="34" t="str">
        <f t="shared" si="43"/>
        <v/>
      </c>
      <c r="J115" s="34" t="str">
        <f t="shared" si="44"/>
        <v/>
      </c>
      <c r="K115" s="35" t="str">
        <f t="shared" si="45"/>
        <v/>
      </c>
      <c r="L115" s="35" t="str">
        <f t="shared" si="46"/>
        <v/>
      </c>
      <c r="M115" s="41" t="str">
        <f t="shared" si="47"/>
        <v/>
      </c>
    </row>
    <row r="116" spans="1:13">
      <c r="A116" s="7">
        <v>111</v>
      </c>
      <c r="B116" s="32" t="str">
        <f t="shared" si="36"/>
        <v/>
      </c>
      <c r="C116" s="42" t="str">
        <f t="shared" si="37"/>
        <v/>
      </c>
      <c r="D116" s="8" t="str">
        <f t="shared" si="38"/>
        <v/>
      </c>
      <c r="E116" s="8" t="str">
        <f t="shared" si="39"/>
        <v/>
      </c>
      <c r="F116" s="5" t="str">
        <f t="shared" si="40"/>
        <v/>
      </c>
      <c r="G116" s="9" t="str">
        <f t="shared" si="41"/>
        <v/>
      </c>
      <c r="H116" s="34" t="str">
        <f t="shared" si="42"/>
        <v/>
      </c>
      <c r="I116" s="34" t="str">
        <f t="shared" si="43"/>
        <v/>
      </c>
      <c r="J116" s="34" t="str">
        <f t="shared" si="44"/>
        <v/>
      </c>
      <c r="K116" s="35" t="str">
        <f t="shared" si="45"/>
        <v/>
      </c>
      <c r="L116" s="35" t="str">
        <f t="shared" si="46"/>
        <v/>
      </c>
      <c r="M116" s="41" t="str">
        <f t="shared" si="47"/>
        <v/>
      </c>
    </row>
    <row r="117" spans="1:13">
      <c r="A117" s="7">
        <v>112</v>
      </c>
      <c r="B117" s="32" t="str">
        <f t="shared" si="36"/>
        <v/>
      </c>
      <c r="C117" s="42" t="str">
        <f t="shared" si="37"/>
        <v/>
      </c>
      <c r="D117" s="8" t="str">
        <f t="shared" si="38"/>
        <v/>
      </c>
      <c r="E117" s="8" t="str">
        <f t="shared" si="39"/>
        <v/>
      </c>
      <c r="F117" s="5" t="str">
        <f t="shared" si="40"/>
        <v/>
      </c>
      <c r="G117" s="9" t="str">
        <f t="shared" si="41"/>
        <v/>
      </c>
      <c r="H117" s="34" t="str">
        <f t="shared" si="42"/>
        <v/>
      </c>
      <c r="I117" s="34" t="str">
        <f t="shared" si="43"/>
        <v/>
      </c>
      <c r="J117" s="34" t="str">
        <f t="shared" si="44"/>
        <v/>
      </c>
      <c r="K117" s="35" t="str">
        <f t="shared" si="45"/>
        <v/>
      </c>
      <c r="L117" s="35" t="str">
        <f t="shared" si="46"/>
        <v/>
      </c>
      <c r="M117" s="41" t="str">
        <f t="shared" si="47"/>
        <v/>
      </c>
    </row>
    <row r="118" spans="1:13">
      <c r="A118" s="7">
        <v>113</v>
      </c>
      <c r="B118" s="32" t="str">
        <f t="shared" si="36"/>
        <v/>
      </c>
      <c r="C118" s="42" t="str">
        <f t="shared" si="37"/>
        <v/>
      </c>
      <c r="D118" s="8" t="str">
        <f t="shared" si="38"/>
        <v/>
      </c>
      <c r="E118" s="8" t="str">
        <f t="shared" si="39"/>
        <v/>
      </c>
      <c r="F118" s="5" t="str">
        <f t="shared" si="40"/>
        <v/>
      </c>
      <c r="G118" s="9" t="str">
        <f t="shared" si="41"/>
        <v/>
      </c>
      <c r="H118" s="34" t="str">
        <f t="shared" si="42"/>
        <v/>
      </c>
      <c r="I118" s="34" t="str">
        <f t="shared" si="43"/>
        <v/>
      </c>
      <c r="J118" s="34" t="str">
        <f t="shared" si="44"/>
        <v/>
      </c>
      <c r="K118" s="35" t="str">
        <f t="shared" si="45"/>
        <v/>
      </c>
      <c r="L118" s="35" t="str">
        <f t="shared" si="46"/>
        <v/>
      </c>
      <c r="M118" s="41" t="str">
        <f t="shared" si="47"/>
        <v/>
      </c>
    </row>
    <row r="119" spans="1:13">
      <c r="A119" s="7">
        <v>114</v>
      </c>
      <c r="B119" s="32" t="str">
        <f t="shared" si="36"/>
        <v/>
      </c>
      <c r="C119" s="42" t="str">
        <f t="shared" si="37"/>
        <v/>
      </c>
      <c r="D119" s="8" t="str">
        <f t="shared" si="38"/>
        <v/>
      </c>
      <c r="E119" s="8" t="str">
        <f t="shared" si="39"/>
        <v/>
      </c>
      <c r="F119" s="5" t="str">
        <f t="shared" si="40"/>
        <v/>
      </c>
      <c r="G119" s="9" t="str">
        <f t="shared" si="41"/>
        <v/>
      </c>
      <c r="H119" s="34" t="str">
        <f t="shared" si="42"/>
        <v/>
      </c>
      <c r="I119" s="34" t="str">
        <f t="shared" si="43"/>
        <v/>
      </c>
      <c r="J119" s="34" t="str">
        <f t="shared" si="44"/>
        <v/>
      </c>
      <c r="K119" s="35" t="str">
        <f t="shared" si="45"/>
        <v/>
      </c>
      <c r="L119" s="35" t="str">
        <f t="shared" si="46"/>
        <v/>
      </c>
      <c r="M119" s="41" t="str">
        <f t="shared" si="47"/>
        <v/>
      </c>
    </row>
    <row r="120" spans="1:13">
      <c r="A120" s="7">
        <v>115</v>
      </c>
      <c r="B120" s="32" t="str">
        <f t="shared" si="36"/>
        <v/>
      </c>
      <c r="C120" s="42" t="str">
        <f t="shared" si="37"/>
        <v/>
      </c>
      <c r="D120" s="8" t="str">
        <f t="shared" si="38"/>
        <v/>
      </c>
      <c r="E120" s="8" t="str">
        <f t="shared" si="39"/>
        <v/>
      </c>
      <c r="F120" s="5" t="str">
        <f t="shared" si="40"/>
        <v/>
      </c>
      <c r="G120" s="9" t="str">
        <f t="shared" si="41"/>
        <v/>
      </c>
      <c r="H120" s="34" t="str">
        <f t="shared" si="42"/>
        <v/>
      </c>
      <c r="I120" s="34" t="str">
        <f t="shared" si="43"/>
        <v/>
      </c>
      <c r="J120" s="34" t="str">
        <f t="shared" si="44"/>
        <v/>
      </c>
      <c r="K120" s="35" t="str">
        <f t="shared" si="45"/>
        <v/>
      </c>
      <c r="L120" s="35" t="str">
        <f t="shared" si="46"/>
        <v/>
      </c>
      <c r="M120" s="41" t="str">
        <f t="shared" si="47"/>
        <v/>
      </c>
    </row>
    <row r="121" spans="1:13">
      <c r="A121" s="7">
        <v>116</v>
      </c>
      <c r="B121" s="32" t="str">
        <f t="shared" si="36"/>
        <v/>
      </c>
      <c r="C121" s="42" t="str">
        <f t="shared" si="37"/>
        <v/>
      </c>
      <c r="D121" s="8" t="str">
        <f t="shared" si="38"/>
        <v/>
      </c>
      <c r="E121" s="8" t="str">
        <f t="shared" si="39"/>
        <v/>
      </c>
      <c r="F121" s="5" t="str">
        <f t="shared" si="40"/>
        <v/>
      </c>
      <c r="G121" s="9" t="str">
        <f t="shared" si="41"/>
        <v/>
      </c>
      <c r="H121" s="34" t="str">
        <f t="shared" si="42"/>
        <v/>
      </c>
      <c r="I121" s="34" t="str">
        <f t="shared" si="43"/>
        <v/>
      </c>
      <c r="J121" s="34" t="str">
        <f t="shared" si="44"/>
        <v/>
      </c>
      <c r="K121" s="35" t="str">
        <f t="shared" si="45"/>
        <v/>
      </c>
      <c r="L121" s="35" t="str">
        <f t="shared" si="46"/>
        <v/>
      </c>
      <c r="M121" s="41" t="str">
        <f t="shared" si="47"/>
        <v/>
      </c>
    </row>
    <row r="122" spans="1:13">
      <c r="A122" s="7">
        <v>117</v>
      </c>
      <c r="B122" s="32" t="str">
        <f t="shared" si="36"/>
        <v/>
      </c>
      <c r="C122" s="42" t="str">
        <f t="shared" si="37"/>
        <v/>
      </c>
      <c r="D122" s="8" t="str">
        <f t="shared" si="38"/>
        <v/>
      </c>
      <c r="E122" s="8" t="str">
        <f t="shared" si="39"/>
        <v/>
      </c>
      <c r="F122" s="5" t="str">
        <f t="shared" si="40"/>
        <v/>
      </c>
      <c r="G122" s="9" t="str">
        <f t="shared" si="41"/>
        <v/>
      </c>
      <c r="H122" s="34" t="str">
        <f t="shared" si="42"/>
        <v/>
      </c>
      <c r="I122" s="34" t="str">
        <f t="shared" si="43"/>
        <v/>
      </c>
      <c r="J122" s="34" t="str">
        <f t="shared" si="44"/>
        <v/>
      </c>
      <c r="K122" s="35" t="str">
        <f t="shared" si="45"/>
        <v/>
      </c>
      <c r="L122" s="35" t="str">
        <f t="shared" si="46"/>
        <v/>
      </c>
      <c r="M122" s="41" t="str">
        <f t="shared" si="47"/>
        <v/>
      </c>
    </row>
    <row r="123" spans="1:13">
      <c r="A123" s="7">
        <v>118</v>
      </c>
      <c r="B123" s="32" t="str">
        <f t="shared" si="36"/>
        <v/>
      </c>
      <c r="C123" s="42" t="str">
        <f t="shared" si="37"/>
        <v/>
      </c>
      <c r="D123" s="8" t="str">
        <f t="shared" si="38"/>
        <v/>
      </c>
      <c r="E123" s="8" t="str">
        <f t="shared" si="39"/>
        <v/>
      </c>
      <c r="F123" s="5" t="str">
        <f t="shared" si="40"/>
        <v/>
      </c>
      <c r="G123" s="9" t="str">
        <f t="shared" si="41"/>
        <v/>
      </c>
      <c r="H123" s="34" t="str">
        <f t="shared" si="42"/>
        <v/>
      </c>
      <c r="I123" s="34" t="str">
        <f t="shared" si="43"/>
        <v/>
      </c>
      <c r="J123" s="34" t="str">
        <f t="shared" si="44"/>
        <v/>
      </c>
      <c r="K123" s="35" t="str">
        <f t="shared" si="45"/>
        <v/>
      </c>
      <c r="L123" s="35" t="str">
        <f t="shared" si="46"/>
        <v/>
      </c>
      <c r="M123" s="41" t="str">
        <f t="shared" si="47"/>
        <v/>
      </c>
    </row>
    <row r="124" spans="1:13">
      <c r="A124" s="7">
        <v>119</v>
      </c>
      <c r="B124" s="32" t="str">
        <f t="shared" si="36"/>
        <v/>
      </c>
      <c r="C124" s="42" t="str">
        <f t="shared" si="37"/>
        <v/>
      </c>
      <c r="D124" s="8" t="str">
        <f t="shared" si="38"/>
        <v/>
      </c>
      <c r="E124" s="8" t="str">
        <f t="shared" si="39"/>
        <v/>
      </c>
      <c r="F124" s="5" t="str">
        <f t="shared" si="40"/>
        <v/>
      </c>
      <c r="G124" s="9" t="str">
        <f t="shared" si="41"/>
        <v/>
      </c>
      <c r="H124" s="34" t="str">
        <f t="shared" si="42"/>
        <v/>
      </c>
      <c r="I124" s="34" t="str">
        <f t="shared" si="43"/>
        <v/>
      </c>
      <c r="J124" s="34" t="str">
        <f t="shared" si="44"/>
        <v/>
      </c>
      <c r="K124" s="35" t="str">
        <f t="shared" si="45"/>
        <v/>
      </c>
      <c r="L124" s="35" t="str">
        <f t="shared" si="46"/>
        <v/>
      </c>
      <c r="M124" s="41" t="str">
        <f t="shared" si="47"/>
        <v/>
      </c>
    </row>
    <row r="125" spans="1:13">
      <c r="A125" s="7">
        <v>120</v>
      </c>
      <c r="B125" s="32" t="str">
        <f t="shared" si="36"/>
        <v/>
      </c>
      <c r="C125" s="42" t="str">
        <f t="shared" si="37"/>
        <v/>
      </c>
      <c r="D125" s="8" t="str">
        <f t="shared" si="38"/>
        <v/>
      </c>
      <c r="E125" s="8" t="str">
        <f t="shared" si="39"/>
        <v/>
      </c>
      <c r="F125" s="5" t="str">
        <f t="shared" si="40"/>
        <v/>
      </c>
      <c r="G125" s="9" t="str">
        <f t="shared" si="41"/>
        <v/>
      </c>
      <c r="H125" s="34" t="str">
        <f t="shared" si="42"/>
        <v/>
      </c>
      <c r="I125" s="34" t="str">
        <f t="shared" si="43"/>
        <v/>
      </c>
      <c r="J125" s="34" t="str">
        <f t="shared" si="44"/>
        <v/>
      </c>
      <c r="K125" s="35" t="str">
        <f t="shared" si="45"/>
        <v/>
      </c>
      <c r="L125" s="35" t="str">
        <f t="shared" si="46"/>
        <v/>
      </c>
      <c r="M125" s="41" t="str">
        <f t="shared" si="47"/>
        <v/>
      </c>
    </row>
    <row r="126" spans="1:13">
      <c r="A126" s="7">
        <v>121</v>
      </c>
      <c r="B126" s="32" t="str">
        <f t="shared" si="36"/>
        <v/>
      </c>
      <c r="C126" s="42" t="str">
        <f t="shared" si="37"/>
        <v/>
      </c>
      <c r="D126" s="8" t="str">
        <f t="shared" si="38"/>
        <v/>
      </c>
      <c r="E126" s="8" t="str">
        <f t="shared" si="39"/>
        <v/>
      </c>
      <c r="F126" s="5" t="str">
        <f t="shared" si="40"/>
        <v/>
      </c>
      <c r="G126" s="9" t="str">
        <f t="shared" si="41"/>
        <v/>
      </c>
      <c r="H126" s="34" t="str">
        <f t="shared" si="42"/>
        <v/>
      </c>
      <c r="I126" s="34" t="str">
        <f t="shared" si="43"/>
        <v/>
      </c>
      <c r="J126" s="34" t="str">
        <f t="shared" si="44"/>
        <v/>
      </c>
      <c r="K126" s="35" t="str">
        <f t="shared" si="45"/>
        <v/>
      </c>
      <c r="L126" s="35" t="str">
        <f t="shared" si="46"/>
        <v/>
      </c>
      <c r="M126" s="41" t="str">
        <f t="shared" si="47"/>
        <v/>
      </c>
    </row>
    <row r="127" spans="1:13">
      <c r="A127" s="7">
        <v>122</v>
      </c>
      <c r="B127" s="32" t="str">
        <f t="shared" si="36"/>
        <v/>
      </c>
      <c r="C127" s="42" t="str">
        <f t="shared" si="37"/>
        <v/>
      </c>
      <c r="D127" s="8" t="str">
        <f t="shared" si="38"/>
        <v/>
      </c>
      <c r="E127" s="8" t="str">
        <f t="shared" si="39"/>
        <v/>
      </c>
      <c r="F127" s="5" t="str">
        <f t="shared" si="40"/>
        <v/>
      </c>
      <c r="G127" s="9" t="str">
        <f t="shared" si="41"/>
        <v/>
      </c>
      <c r="H127" s="34" t="str">
        <f t="shared" si="42"/>
        <v/>
      </c>
      <c r="I127" s="34" t="str">
        <f t="shared" si="43"/>
        <v/>
      </c>
      <c r="J127" s="34" t="str">
        <f t="shared" si="44"/>
        <v/>
      </c>
      <c r="K127" s="35" t="str">
        <f t="shared" si="45"/>
        <v/>
      </c>
      <c r="L127" s="35" t="str">
        <f t="shared" si="46"/>
        <v/>
      </c>
      <c r="M127" s="41" t="str">
        <f t="shared" si="47"/>
        <v/>
      </c>
    </row>
    <row r="128" spans="1:13">
      <c r="A128" s="7">
        <v>123</v>
      </c>
      <c r="B128" s="32" t="str">
        <f t="shared" si="36"/>
        <v/>
      </c>
      <c r="C128" s="42" t="str">
        <f t="shared" si="37"/>
        <v/>
      </c>
      <c r="D128" s="8" t="str">
        <f t="shared" si="38"/>
        <v/>
      </c>
      <c r="E128" s="8" t="str">
        <f t="shared" si="39"/>
        <v/>
      </c>
      <c r="F128" s="5" t="str">
        <f t="shared" si="40"/>
        <v/>
      </c>
      <c r="G128" s="9" t="str">
        <f t="shared" si="41"/>
        <v/>
      </c>
      <c r="H128" s="34" t="str">
        <f t="shared" si="42"/>
        <v/>
      </c>
      <c r="I128" s="34" t="str">
        <f t="shared" si="43"/>
        <v/>
      </c>
      <c r="J128" s="34" t="str">
        <f t="shared" si="44"/>
        <v/>
      </c>
      <c r="K128" s="35" t="str">
        <f t="shared" si="45"/>
        <v/>
      </c>
      <c r="L128" s="35" t="str">
        <f t="shared" si="46"/>
        <v/>
      </c>
      <c r="M128" s="41" t="str">
        <f t="shared" si="47"/>
        <v/>
      </c>
    </row>
    <row r="129" spans="1:13">
      <c r="A129" s="7">
        <v>124</v>
      </c>
      <c r="B129" s="32" t="str">
        <f t="shared" si="36"/>
        <v/>
      </c>
      <c r="C129" s="42" t="str">
        <f t="shared" si="37"/>
        <v/>
      </c>
      <c r="D129" s="8" t="str">
        <f t="shared" si="38"/>
        <v/>
      </c>
      <c r="E129" s="8" t="str">
        <f t="shared" si="39"/>
        <v/>
      </c>
      <c r="F129" s="5" t="str">
        <f t="shared" si="40"/>
        <v/>
      </c>
      <c r="G129" s="9" t="str">
        <f t="shared" si="41"/>
        <v/>
      </c>
      <c r="H129" s="34" t="str">
        <f t="shared" si="42"/>
        <v/>
      </c>
      <c r="I129" s="34" t="str">
        <f t="shared" si="43"/>
        <v/>
      </c>
      <c r="J129" s="34" t="str">
        <f t="shared" si="44"/>
        <v/>
      </c>
      <c r="K129" s="35" t="str">
        <f t="shared" si="45"/>
        <v/>
      </c>
      <c r="L129" s="35" t="str">
        <f t="shared" si="46"/>
        <v/>
      </c>
      <c r="M129" s="41" t="str">
        <f t="shared" si="47"/>
        <v/>
      </c>
    </row>
    <row r="130" spans="1:13">
      <c r="A130" s="7">
        <v>125</v>
      </c>
      <c r="B130" s="32" t="str">
        <f t="shared" si="36"/>
        <v/>
      </c>
      <c r="C130" s="42" t="str">
        <f t="shared" si="37"/>
        <v/>
      </c>
      <c r="D130" s="8" t="str">
        <f t="shared" si="38"/>
        <v/>
      </c>
      <c r="E130" s="8" t="str">
        <f t="shared" si="39"/>
        <v/>
      </c>
      <c r="F130" s="5" t="str">
        <f t="shared" si="40"/>
        <v/>
      </c>
      <c r="G130" s="9" t="str">
        <f t="shared" si="41"/>
        <v/>
      </c>
      <c r="H130" s="34" t="str">
        <f t="shared" si="42"/>
        <v/>
      </c>
      <c r="I130" s="34" t="str">
        <f t="shared" si="43"/>
        <v/>
      </c>
      <c r="J130" s="34" t="str">
        <f t="shared" si="44"/>
        <v/>
      </c>
      <c r="K130" s="35" t="str">
        <f t="shared" si="45"/>
        <v/>
      </c>
      <c r="L130" s="35" t="str">
        <f t="shared" si="46"/>
        <v/>
      </c>
      <c r="M130" s="41" t="str">
        <f t="shared" si="47"/>
        <v/>
      </c>
    </row>
    <row r="131" spans="1:13">
      <c r="A131" s="7">
        <v>126</v>
      </c>
      <c r="B131" s="32" t="str">
        <f t="shared" si="36"/>
        <v/>
      </c>
      <c r="C131" s="42" t="str">
        <f t="shared" si="37"/>
        <v/>
      </c>
      <c r="D131" s="8" t="str">
        <f t="shared" si="38"/>
        <v/>
      </c>
      <c r="E131" s="8" t="str">
        <f t="shared" si="39"/>
        <v/>
      </c>
      <c r="F131" s="5" t="str">
        <f t="shared" si="40"/>
        <v/>
      </c>
      <c r="G131" s="9" t="str">
        <f t="shared" si="41"/>
        <v/>
      </c>
      <c r="H131" s="34" t="str">
        <f t="shared" si="42"/>
        <v/>
      </c>
      <c r="I131" s="34" t="str">
        <f t="shared" si="43"/>
        <v/>
      </c>
      <c r="J131" s="34" t="str">
        <f t="shared" si="44"/>
        <v/>
      </c>
      <c r="K131" s="35" t="str">
        <f t="shared" si="45"/>
        <v/>
      </c>
      <c r="L131" s="35" t="str">
        <f t="shared" si="46"/>
        <v/>
      </c>
      <c r="M131" s="41" t="str">
        <f t="shared" si="47"/>
        <v/>
      </c>
    </row>
    <row r="132" spans="1:13">
      <c r="A132" s="7">
        <v>127</v>
      </c>
      <c r="B132" s="32" t="str">
        <f t="shared" si="36"/>
        <v/>
      </c>
      <c r="C132" s="42" t="str">
        <f t="shared" si="37"/>
        <v/>
      </c>
      <c r="D132" s="8" t="str">
        <f t="shared" si="38"/>
        <v/>
      </c>
      <c r="E132" s="8" t="str">
        <f t="shared" si="39"/>
        <v/>
      </c>
      <c r="F132" s="5" t="str">
        <f t="shared" si="40"/>
        <v/>
      </c>
      <c r="G132" s="9" t="str">
        <f t="shared" si="41"/>
        <v/>
      </c>
      <c r="H132" s="34" t="str">
        <f t="shared" si="42"/>
        <v/>
      </c>
      <c r="I132" s="34" t="str">
        <f t="shared" si="43"/>
        <v/>
      </c>
      <c r="J132" s="34" t="str">
        <f t="shared" si="44"/>
        <v/>
      </c>
      <c r="K132" s="35" t="str">
        <f t="shared" si="45"/>
        <v/>
      </c>
      <c r="L132" s="35" t="str">
        <f t="shared" si="46"/>
        <v/>
      </c>
      <c r="M132" s="41" t="str">
        <f t="shared" si="47"/>
        <v/>
      </c>
    </row>
    <row r="133" spans="1:13">
      <c r="A133" s="7">
        <v>128</v>
      </c>
      <c r="B133" s="32" t="str">
        <f t="shared" si="36"/>
        <v/>
      </c>
      <c r="C133" s="42" t="str">
        <f t="shared" si="37"/>
        <v/>
      </c>
      <c r="D133" s="8" t="str">
        <f t="shared" si="38"/>
        <v/>
      </c>
      <c r="E133" s="8" t="str">
        <f t="shared" si="39"/>
        <v/>
      </c>
      <c r="F133" s="5" t="str">
        <f t="shared" si="40"/>
        <v/>
      </c>
      <c r="G133" s="9" t="str">
        <f t="shared" si="41"/>
        <v/>
      </c>
      <c r="H133" s="34" t="str">
        <f t="shared" si="42"/>
        <v/>
      </c>
      <c r="I133" s="34" t="str">
        <f t="shared" si="43"/>
        <v/>
      </c>
      <c r="J133" s="34" t="str">
        <f t="shared" si="44"/>
        <v/>
      </c>
      <c r="K133" s="35" t="str">
        <f t="shared" si="45"/>
        <v/>
      </c>
      <c r="L133" s="35" t="str">
        <f t="shared" si="46"/>
        <v/>
      </c>
      <c r="M133" s="41" t="str">
        <f t="shared" si="47"/>
        <v/>
      </c>
    </row>
    <row r="134" spans="1:13">
      <c r="A134" s="7">
        <v>129</v>
      </c>
      <c r="B134" s="32" t="str">
        <f t="shared" ref="B134:B160" si="48">IFERROR(IF($C$3="","",VLOOKUP(A134,NAME,4,0)),"")</f>
        <v/>
      </c>
      <c r="C134" s="42" t="str">
        <f t="shared" ref="C134:C160" si="49">IFERROR(IF($C$3="","",VLOOKUP(A134,NAME,11,0)),"")</f>
        <v/>
      </c>
      <c r="D134" s="8" t="str">
        <f t="shared" ref="D134:D160" si="50">IFERROR(IF($C$3="","",VLOOKUP(A134,NAME,6,0)),"")</f>
        <v/>
      </c>
      <c r="E134" s="8" t="str">
        <f t="shared" ref="E134:E160" si="51">IFERROR(IF($C$3="","",VLOOKUP(A134,NAME,8,0)),"")</f>
        <v/>
      </c>
      <c r="F134" s="5" t="str">
        <f t="shared" ref="F134:F160" si="52">IFERROR(IF($C$3="","",VLOOKUP(A134,NAME,12,0)),"")</f>
        <v/>
      </c>
      <c r="G134" s="9" t="str">
        <f t="shared" ref="G134:G160" si="53">IFERROR(IF($C$3="","",VLOOKUP(A134,NAME,13,0)),"")</f>
        <v/>
      </c>
      <c r="H134" s="34" t="str">
        <f t="shared" ref="H134:H160" si="54">IF(AND(B134="",D134="",F134="",G134=""),"",VLOOKUP(F134,sessional,2,0))</f>
        <v/>
      </c>
      <c r="I134" s="34" t="str">
        <f t="shared" ref="I134:I160" si="55">IF(AND(B134="",D134="",F134="",G134=""),"",VLOOKUP(F134,sessional,3,0))</f>
        <v/>
      </c>
      <c r="J134" s="34" t="str">
        <f t="shared" ref="J134:J160" si="56">IF(AND(B134="",D134="",F134="",G134=""),"",VLOOKUP(F134,sessional,4,0))</f>
        <v/>
      </c>
      <c r="K134" s="35" t="str">
        <f t="shared" ref="K134:K160" si="57">IF(AND(B134="",D134="",F134="",G134=""),"",VLOOKUP(F134,sessional,5,0))</f>
        <v/>
      </c>
      <c r="L134" s="35" t="str">
        <f t="shared" ref="L134:L160" si="58">IF(AND(B134="",D134="",F134="",G134=""),"",VLOOKUP(F134,sessional,6,0))</f>
        <v/>
      </c>
      <c r="M134" s="41" t="str">
        <f t="shared" ref="M134:M160" si="59">IF(AND(B134="",D134="",F134="",G134=""),"",VLOOKUP(F134,sessional,7,0))</f>
        <v/>
      </c>
    </row>
    <row r="135" spans="1:13">
      <c r="A135" s="7">
        <v>130</v>
      </c>
      <c r="B135" s="32" t="str">
        <f t="shared" si="48"/>
        <v/>
      </c>
      <c r="C135" s="42" t="str">
        <f t="shared" si="49"/>
        <v/>
      </c>
      <c r="D135" s="8" t="str">
        <f t="shared" si="50"/>
        <v/>
      </c>
      <c r="E135" s="8" t="str">
        <f t="shared" si="51"/>
        <v/>
      </c>
      <c r="F135" s="5" t="str">
        <f t="shared" si="52"/>
        <v/>
      </c>
      <c r="G135" s="9" t="str">
        <f t="shared" si="53"/>
        <v/>
      </c>
      <c r="H135" s="34" t="str">
        <f t="shared" si="54"/>
        <v/>
      </c>
      <c r="I135" s="34" t="str">
        <f t="shared" si="55"/>
        <v/>
      </c>
      <c r="J135" s="34" t="str">
        <f t="shared" si="56"/>
        <v/>
      </c>
      <c r="K135" s="35" t="str">
        <f t="shared" si="57"/>
        <v/>
      </c>
      <c r="L135" s="35" t="str">
        <f t="shared" si="58"/>
        <v/>
      </c>
      <c r="M135" s="41" t="str">
        <f t="shared" si="59"/>
        <v/>
      </c>
    </row>
    <row r="136" spans="1:13">
      <c r="A136" s="7">
        <v>131</v>
      </c>
      <c r="B136" s="32" t="str">
        <f t="shared" si="48"/>
        <v/>
      </c>
      <c r="C136" s="42" t="str">
        <f t="shared" si="49"/>
        <v/>
      </c>
      <c r="D136" s="8" t="str">
        <f t="shared" si="50"/>
        <v/>
      </c>
      <c r="E136" s="8" t="str">
        <f t="shared" si="51"/>
        <v/>
      </c>
      <c r="F136" s="5" t="str">
        <f t="shared" si="52"/>
        <v/>
      </c>
      <c r="G136" s="9" t="str">
        <f t="shared" si="53"/>
        <v/>
      </c>
      <c r="H136" s="34" t="str">
        <f t="shared" si="54"/>
        <v/>
      </c>
      <c r="I136" s="34" t="str">
        <f t="shared" si="55"/>
        <v/>
      </c>
      <c r="J136" s="34" t="str">
        <f t="shared" si="56"/>
        <v/>
      </c>
      <c r="K136" s="35" t="str">
        <f t="shared" si="57"/>
        <v/>
      </c>
      <c r="L136" s="35" t="str">
        <f t="shared" si="58"/>
        <v/>
      </c>
      <c r="M136" s="41" t="str">
        <f t="shared" si="59"/>
        <v/>
      </c>
    </row>
    <row r="137" spans="1:13">
      <c r="A137" s="7">
        <v>132</v>
      </c>
      <c r="B137" s="32" t="str">
        <f t="shared" si="48"/>
        <v/>
      </c>
      <c r="C137" s="42" t="str">
        <f t="shared" si="49"/>
        <v/>
      </c>
      <c r="D137" s="8" t="str">
        <f t="shared" si="50"/>
        <v/>
      </c>
      <c r="E137" s="8" t="str">
        <f t="shared" si="51"/>
        <v/>
      </c>
      <c r="F137" s="5" t="str">
        <f t="shared" si="52"/>
        <v/>
      </c>
      <c r="G137" s="9" t="str">
        <f t="shared" si="53"/>
        <v/>
      </c>
      <c r="H137" s="34" t="str">
        <f t="shared" si="54"/>
        <v/>
      </c>
      <c r="I137" s="34" t="str">
        <f t="shared" si="55"/>
        <v/>
      </c>
      <c r="J137" s="34" t="str">
        <f t="shared" si="56"/>
        <v/>
      </c>
      <c r="K137" s="35" t="str">
        <f t="shared" si="57"/>
        <v/>
      </c>
      <c r="L137" s="35" t="str">
        <f t="shared" si="58"/>
        <v/>
      </c>
      <c r="M137" s="41" t="str">
        <f t="shared" si="59"/>
        <v/>
      </c>
    </row>
    <row r="138" spans="1:13">
      <c r="A138" s="7">
        <v>133</v>
      </c>
      <c r="B138" s="32" t="str">
        <f t="shared" si="48"/>
        <v/>
      </c>
      <c r="C138" s="42" t="str">
        <f t="shared" si="49"/>
        <v/>
      </c>
      <c r="D138" s="8" t="str">
        <f t="shared" si="50"/>
        <v/>
      </c>
      <c r="E138" s="8" t="str">
        <f t="shared" si="51"/>
        <v/>
      </c>
      <c r="F138" s="5" t="str">
        <f t="shared" si="52"/>
        <v/>
      </c>
      <c r="G138" s="9" t="str">
        <f t="shared" si="53"/>
        <v/>
      </c>
      <c r="H138" s="34" t="str">
        <f t="shared" si="54"/>
        <v/>
      </c>
      <c r="I138" s="34" t="str">
        <f t="shared" si="55"/>
        <v/>
      </c>
      <c r="J138" s="34" t="str">
        <f t="shared" si="56"/>
        <v/>
      </c>
      <c r="K138" s="35" t="str">
        <f t="shared" si="57"/>
        <v/>
      </c>
      <c r="L138" s="35" t="str">
        <f t="shared" si="58"/>
        <v/>
      </c>
      <c r="M138" s="41" t="str">
        <f t="shared" si="59"/>
        <v/>
      </c>
    </row>
    <row r="139" spans="1:13">
      <c r="A139" s="7">
        <v>134</v>
      </c>
      <c r="B139" s="32" t="str">
        <f t="shared" si="48"/>
        <v/>
      </c>
      <c r="C139" s="42" t="str">
        <f t="shared" si="49"/>
        <v/>
      </c>
      <c r="D139" s="8" t="str">
        <f t="shared" si="50"/>
        <v/>
      </c>
      <c r="E139" s="8" t="str">
        <f t="shared" si="51"/>
        <v/>
      </c>
      <c r="F139" s="5" t="str">
        <f t="shared" si="52"/>
        <v/>
      </c>
      <c r="G139" s="9" t="str">
        <f t="shared" si="53"/>
        <v/>
      </c>
      <c r="H139" s="34" t="str">
        <f t="shared" si="54"/>
        <v/>
      </c>
      <c r="I139" s="34" t="str">
        <f t="shared" si="55"/>
        <v/>
      </c>
      <c r="J139" s="34" t="str">
        <f t="shared" si="56"/>
        <v/>
      </c>
      <c r="K139" s="35" t="str">
        <f t="shared" si="57"/>
        <v/>
      </c>
      <c r="L139" s="35" t="str">
        <f t="shared" si="58"/>
        <v/>
      </c>
      <c r="M139" s="41" t="str">
        <f t="shared" si="59"/>
        <v/>
      </c>
    </row>
    <row r="140" spans="1:13">
      <c r="A140" s="7">
        <v>135</v>
      </c>
      <c r="B140" s="32" t="str">
        <f t="shared" si="48"/>
        <v/>
      </c>
      <c r="C140" s="42" t="str">
        <f t="shared" si="49"/>
        <v/>
      </c>
      <c r="D140" s="8" t="str">
        <f t="shared" si="50"/>
        <v/>
      </c>
      <c r="E140" s="8" t="str">
        <f t="shared" si="51"/>
        <v/>
      </c>
      <c r="F140" s="5" t="str">
        <f t="shared" si="52"/>
        <v/>
      </c>
      <c r="G140" s="9" t="str">
        <f t="shared" si="53"/>
        <v/>
      </c>
      <c r="H140" s="34" t="str">
        <f t="shared" si="54"/>
        <v/>
      </c>
      <c r="I140" s="34" t="str">
        <f t="shared" si="55"/>
        <v/>
      </c>
      <c r="J140" s="34" t="str">
        <f t="shared" si="56"/>
        <v/>
      </c>
      <c r="K140" s="35" t="str">
        <f t="shared" si="57"/>
        <v/>
      </c>
      <c r="L140" s="35" t="str">
        <f t="shared" si="58"/>
        <v/>
      </c>
      <c r="M140" s="41" t="str">
        <f t="shared" si="59"/>
        <v/>
      </c>
    </row>
    <row r="141" spans="1:13">
      <c r="A141" s="7">
        <v>136</v>
      </c>
      <c r="B141" s="32" t="str">
        <f t="shared" si="48"/>
        <v/>
      </c>
      <c r="C141" s="42" t="str">
        <f t="shared" si="49"/>
        <v/>
      </c>
      <c r="D141" s="8" t="str">
        <f t="shared" si="50"/>
        <v/>
      </c>
      <c r="E141" s="8" t="str">
        <f t="shared" si="51"/>
        <v/>
      </c>
      <c r="F141" s="5" t="str">
        <f t="shared" si="52"/>
        <v/>
      </c>
      <c r="G141" s="9" t="str">
        <f t="shared" si="53"/>
        <v/>
      </c>
      <c r="H141" s="34" t="str">
        <f t="shared" si="54"/>
        <v/>
      </c>
      <c r="I141" s="34" t="str">
        <f t="shared" si="55"/>
        <v/>
      </c>
      <c r="J141" s="34" t="str">
        <f t="shared" si="56"/>
        <v/>
      </c>
      <c r="K141" s="35" t="str">
        <f t="shared" si="57"/>
        <v/>
      </c>
      <c r="L141" s="35" t="str">
        <f t="shared" si="58"/>
        <v/>
      </c>
      <c r="M141" s="41" t="str">
        <f t="shared" si="59"/>
        <v/>
      </c>
    </row>
    <row r="142" spans="1:13">
      <c r="A142" s="7">
        <v>137</v>
      </c>
      <c r="B142" s="32" t="str">
        <f t="shared" si="48"/>
        <v/>
      </c>
      <c r="C142" s="42" t="str">
        <f t="shared" si="49"/>
        <v/>
      </c>
      <c r="D142" s="8" t="str">
        <f t="shared" si="50"/>
        <v/>
      </c>
      <c r="E142" s="8" t="str">
        <f t="shared" si="51"/>
        <v/>
      </c>
      <c r="F142" s="5" t="str">
        <f t="shared" si="52"/>
        <v/>
      </c>
      <c r="G142" s="9" t="str">
        <f t="shared" si="53"/>
        <v/>
      </c>
      <c r="H142" s="34" t="str">
        <f t="shared" si="54"/>
        <v/>
      </c>
      <c r="I142" s="34" t="str">
        <f t="shared" si="55"/>
        <v/>
      </c>
      <c r="J142" s="34" t="str">
        <f t="shared" si="56"/>
        <v/>
      </c>
      <c r="K142" s="35" t="str">
        <f t="shared" si="57"/>
        <v/>
      </c>
      <c r="L142" s="35" t="str">
        <f t="shared" si="58"/>
        <v/>
      </c>
      <c r="M142" s="41" t="str">
        <f t="shared" si="59"/>
        <v/>
      </c>
    </row>
    <row r="143" spans="1:13">
      <c r="A143" s="7">
        <v>138</v>
      </c>
      <c r="B143" s="32" t="str">
        <f t="shared" si="48"/>
        <v/>
      </c>
      <c r="C143" s="42" t="str">
        <f t="shared" si="49"/>
        <v/>
      </c>
      <c r="D143" s="8" t="str">
        <f t="shared" si="50"/>
        <v/>
      </c>
      <c r="E143" s="8" t="str">
        <f t="shared" si="51"/>
        <v/>
      </c>
      <c r="F143" s="5" t="str">
        <f t="shared" si="52"/>
        <v/>
      </c>
      <c r="G143" s="9" t="str">
        <f t="shared" si="53"/>
        <v/>
      </c>
      <c r="H143" s="34" t="str">
        <f t="shared" si="54"/>
        <v/>
      </c>
      <c r="I143" s="34" t="str">
        <f t="shared" si="55"/>
        <v/>
      </c>
      <c r="J143" s="34" t="str">
        <f t="shared" si="56"/>
        <v/>
      </c>
      <c r="K143" s="35" t="str">
        <f t="shared" si="57"/>
        <v/>
      </c>
      <c r="L143" s="35" t="str">
        <f t="shared" si="58"/>
        <v/>
      </c>
      <c r="M143" s="41" t="str">
        <f t="shared" si="59"/>
        <v/>
      </c>
    </row>
    <row r="144" spans="1:13">
      <c r="A144" s="7">
        <v>139</v>
      </c>
      <c r="B144" s="32" t="str">
        <f t="shared" si="48"/>
        <v/>
      </c>
      <c r="C144" s="42" t="str">
        <f t="shared" si="49"/>
        <v/>
      </c>
      <c r="D144" s="8" t="str">
        <f t="shared" si="50"/>
        <v/>
      </c>
      <c r="E144" s="8" t="str">
        <f t="shared" si="51"/>
        <v/>
      </c>
      <c r="F144" s="5" t="str">
        <f t="shared" si="52"/>
        <v/>
      </c>
      <c r="G144" s="9" t="str">
        <f t="shared" si="53"/>
        <v/>
      </c>
      <c r="H144" s="34" t="str">
        <f t="shared" si="54"/>
        <v/>
      </c>
      <c r="I144" s="34" t="str">
        <f t="shared" si="55"/>
        <v/>
      </c>
      <c r="J144" s="34" t="str">
        <f t="shared" si="56"/>
        <v/>
      </c>
      <c r="K144" s="35" t="str">
        <f t="shared" si="57"/>
        <v/>
      </c>
      <c r="L144" s="35" t="str">
        <f t="shared" si="58"/>
        <v/>
      </c>
      <c r="M144" s="41" t="str">
        <f t="shared" si="59"/>
        <v/>
      </c>
    </row>
    <row r="145" spans="1:13">
      <c r="A145" s="7">
        <v>140</v>
      </c>
      <c r="B145" s="32" t="str">
        <f t="shared" si="48"/>
        <v/>
      </c>
      <c r="C145" s="42" t="str">
        <f t="shared" si="49"/>
        <v/>
      </c>
      <c r="D145" s="8" t="str">
        <f t="shared" si="50"/>
        <v/>
      </c>
      <c r="E145" s="8" t="str">
        <f t="shared" si="51"/>
        <v/>
      </c>
      <c r="F145" s="5" t="str">
        <f t="shared" si="52"/>
        <v/>
      </c>
      <c r="G145" s="9" t="str">
        <f t="shared" si="53"/>
        <v/>
      </c>
      <c r="H145" s="34" t="str">
        <f t="shared" si="54"/>
        <v/>
      </c>
      <c r="I145" s="34" t="str">
        <f t="shared" si="55"/>
        <v/>
      </c>
      <c r="J145" s="34" t="str">
        <f t="shared" si="56"/>
        <v/>
      </c>
      <c r="K145" s="35" t="str">
        <f t="shared" si="57"/>
        <v/>
      </c>
      <c r="L145" s="35" t="str">
        <f t="shared" si="58"/>
        <v/>
      </c>
      <c r="M145" s="41" t="str">
        <f t="shared" si="59"/>
        <v/>
      </c>
    </row>
    <row r="146" spans="1:13">
      <c r="A146" s="7">
        <v>141</v>
      </c>
      <c r="B146" s="32" t="str">
        <f t="shared" si="48"/>
        <v/>
      </c>
      <c r="C146" s="42" t="str">
        <f t="shared" si="49"/>
        <v/>
      </c>
      <c r="D146" s="8" t="str">
        <f t="shared" si="50"/>
        <v/>
      </c>
      <c r="E146" s="8" t="str">
        <f t="shared" si="51"/>
        <v/>
      </c>
      <c r="F146" s="5" t="str">
        <f t="shared" si="52"/>
        <v/>
      </c>
      <c r="G146" s="9" t="str">
        <f t="shared" si="53"/>
        <v/>
      </c>
      <c r="H146" s="34" t="str">
        <f t="shared" si="54"/>
        <v/>
      </c>
      <c r="I146" s="34" t="str">
        <f t="shared" si="55"/>
        <v/>
      </c>
      <c r="J146" s="34" t="str">
        <f t="shared" si="56"/>
        <v/>
      </c>
      <c r="K146" s="35" t="str">
        <f t="shared" si="57"/>
        <v/>
      </c>
      <c r="L146" s="35" t="str">
        <f t="shared" si="58"/>
        <v/>
      </c>
      <c r="M146" s="41" t="str">
        <f t="shared" si="59"/>
        <v/>
      </c>
    </row>
    <row r="147" spans="1:13">
      <c r="A147" s="7">
        <v>142</v>
      </c>
      <c r="B147" s="32" t="str">
        <f t="shared" si="48"/>
        <v/>
      </c>
      <c r="C147" s="42" t="str">
        <f t="shared" si="49"/>
        <v/>
      </c>
      <c r="D147" s="8" t="str">
        <f t="shared" si="50"/>
        <v/>
      </c>
      <c r="E147" s="8" t="str">
        <f t="shared" si="51"/>
        <v/>
      </c>
      <c r="F147" s="5" t="str">
        <f t="shared" si="52"/>
        <v/>
      </c>
      <c r="G147" s="9" t="str">
        <f t="shared" si="53"/>
        <v/>
      </c>
      <c r="H147" s="34" t="str">
        <f t="shared" si="54"/>
        <v/>
      </c>
      <c r="I147" s="34" t="str">
        <f t="shared" si="55"/>
        <v/>
      </c>
      <c r="J147" s="34" t="str">
        <f t="shared" si="56"/>
        <v/>
      </c>
      <c r="K147" s="35" t="str">
        <f t="shared" si="57"/>
        <v/>
      </c>
      <c r="L147" s="35" t="str">
        <f t="shared" si="58"/>
        <v/>
      </c>
      <c r="M147" s="41" t="str">
        <f t="shared" si="59"/>
        <v/>
      </c>
    </row>
    <row r="148" spans="1:13">
      <c r="A148" s="7">
        <v>143</v>
      </c>
      <c r="B148" s="32" t="str">
        <f t="shared" si="48"/>
        <v/>
      </c>
      <c r="C148" s="42" t="str">
        <f t="shared" si="49"/>
        <v/>
      </c>
      <c r="D148" s="8" t="str">
        <f t="shared" si="50"/>
        <v/>
      </c>
      <c r="E148" s="8" t="str">
        <f t="shared" si="51"/>
        <v/>
      </c>
      <c r="F148" s="5" t="str">
        <f t="shared" si="52"/>
        <v/>
      </c>
      <c r="G148" s="9" t="str">
        <f t="shared" si="53"/>
        <v/>
      </c>
      <c r="H148" s="34" t="str">
        <f t="shared" si="54"/>
        <v/>
      </c>
      <c r="I148" s="34" t="str">
        <f t="shared" si="55"/>
        <v/>
      </c>
      <c r="J148" s="34" t="str">
        <f t="shared" si="56"/>
        <v/>
      </c>
      <c r="K148" s="35" t="str">
        <f t="shared" si="57"/>
        <v/>
      </c>
      <c r="L148" s="35" t="str">
        <f t="shared" si="58"/>
        <v/>
      </c>
      <c r="M148" s="41" t="str">
        <f t="shared" si="59"/>
        <v/>
      </c>
    </row>
    <row r="149" spans="1:13">
      <c r="A149" s="7">
        <v>144</v>
      </c>
      <c r="B149" s="32" t="str">
        <f t="shared" si="48"/>
        <v/>
      </c>
      <c r="C149" s="42" t="str">
        <f t="shared" si="49"/>
        <v/>
      </c>
      <c r="D149" s="8" t="str">
        <f t="shared" si="50"/>
        <v/>
      </c>
      <c r="E149" s="8" t="str">
        <f t="shared" si="51"/>
        <v/>
      </c>
      <c r="F149" s="5" t="str">
        <f t="shared" si="52"/>
        <v/>
      </c>
      <c r="G149" s="9" t="str">
        <f t="shared" si="53"/>
        <v/>
      </c>
      <c r="H149" s="34" t="str">
        <f t="shared" si="54"/>
        <v/>
      </c>
      <c r="I149" s="34" t="str">
        <f t="shared" si="55"/>
        <v/>
      </c>
      <c r="J149" s="34" t="str">
        <f t="shared" si="56"/>
        <v/>
      </c>
      <c r="K149" s="35" t="str">
        <f t="shared" si="57"/>
        <v/>
      </c>
      <c r="L149" s="35" t="str">
        <f t="shared" si="58"/>
        <v/>
      </c>
      <c r="M149" s="41" t="str">
        <f t="shared" si="59"/>
        <v/>
      </c>
    </row>
    <row r="150" spans="1:13">
      <c r="A150" s="7">
        <v>145</v>
      </c>
      <c r="B150" s="32" t="str">
        <f t="shared" si="48"/>
        <v/>
      </c>
      <c r="C150" s="42" t="str">
        <f t="shared" si="49"/>
        <v/>
      </c>
      <c r="D150" s="8" t="str">
        <f t="shared" si="50"/>
        <v/>
      </c>
      <c r="E150" s="8" t="str">
        <f t="shared" si="51"/>
        <v/>
      </c>
      <c r="F150" s="5" t="str">
        <f t="shared" si="52"/>
        <v/>
      </c>
      <c r="G150" s="9" t="str">
        <f t="shared" si="53"/>
        <v/>
      </c>
      <c r="H150" s="34" t="str">
        <f t="shared" si="54"/>
        <v/>
      </c>
      <c r="I150" s="34" t="str">
        <f t="shared" si="55"/>
        <v/>
      </c>
      <c r="J150" s="34" t="str">
        <f t="shared" si="56"/>
        <v/>
      </c>
      <c r="K150" s="35" t="str">
        <f t="shared" si="57"/>
        <v/>
      </c>
      <c r="L150" s="35" t="str">
        <f t="shared" si="58"/>
        <v/>
      </c>
      <c r="M150" s="41" t="str">
        <f t="shared" si="59"/>
        <v/>
      </c>
    </row>
    <row r="151" spans="1:13">
      <c r="A151" s="7">
        <v>146</v>
      </c>
      <c r="B151" s="32" t="str">
        <f t="shared" si="48"/>
        <v/>
      </c>
      <c r="C151" s="42" t="str">
        <f t="shared" si="49"/>
        <v/>
      </c>
      <c r="D151" s="8" t="str">
        <f t="shared" si="50"/>
        <v/>
      </c>
      <c r="E151" s="8" t="str">
        <f t="shared" si="51"/>
        <v/>
      </c>
      <c r="F151" s="5" t="str">
        <f t="shared" si="52"/>
        <v/>
      </c>
      <c r="G151" s="9" t="str">
        <f t="shared" si="53"/>
        <v/>
      </c>
      <c r="H151" s="34" t="str">
        <f t="shared" si="54"/>
        <v/>
      </c>
      <c r="I151" s="34" t="str">
        <f t="shared" si="55"/>
        <v/>
      </c>
      <c r="J151" s="34" t="str">
        <f t="shared" si="56"/>
        <v/>
      </c>
      <c r="K151" s="35" t="str">
        <f t="shared" si="57"/>
        <v/>
      </c>
      <c r="L151" s="35" t="str">
        <f t="shared" si="58"/>
        <v/>
      </c>
      <c r="M151" s="41" t="str">
        <f t="shared" si="59"/>
        <v/>
      </c>
    </row>
    <row r="152" spans="1:13">
      <c r="A152" s="7">
        <v>147</v>
      </c>
      <c r="B152" s="32" t="str">
        <f t="shared" si="48"/>
        <v/>
      </c>
      <c r="C152" s="42" t="str">
        <f t="shared" si="49"/>
        <v/>
      </c>
      <c r="D152" s="8" t="str">
        <f t="shared" si="50"/>
        <v/>
      </c>
      <c r="E152" s="8" t="str">
        <f t="shared" si="51"/>
        <v/>
      </c>
      <c r="F152" s="5" t="str">
        <f t="shared" si="52"/>
        <v/>
      </c>
      <c r="G152" s="9" t="str">
        <f t="shared" si="53"/>
        <v/>
      </c>
      <c r="H152" s="34" t="str">
        <f t="shared" si="54"/>
        <v/>
      </c>
      <c r="I152" s="34" t="str">
        <f t="shared" si="55"/>
        <v/>
      </c>
      <c r="J152" s="34" t="str">
        <f t="shared" si="56"/>
        <v/>
      </c>
      <c r="K152" s="35" t="str">
        <f t="shared" si="57"/>
        <v/>
      </c>
      <c r="L152" s="35" t="str">
        <f t="shared" si="58"/>
        <v/>
      </c>
      <c r="M152" s="41" t="str">
        <f t="shared" si="59"/>
        <v/>
      </c>
    </row>
    <row r="153" spans="1:13">
      <c r="A153" s="7">
        <v>148</v>
      </c>
      <c r="B153" s="32" t="str">
        <f t="shared" si="48"/>
        <v/>
      </c>
      <c r="C153" s="42" t="str">
        <f t="shared" si="49"/>
        <v/>
      </c>
      <c r="D153" s="8" t="str">
        <f t="shared" si="50"/>
        <v/>
      </c>
      <c r="E153" s="8" t="str">
        <f t="shared" si="51"/>
        <v/>
      </c>
      <c r="F153" s="5" t="str">
        <f t="shared" si="52"/>
        <v/>
      </c>
      <c r="G153" s="9" t="str">
        <f t="shared" si="53"/>
        <v/>
      </c>
      <c r="H153" s="34" t="str">
        <f t="shared" si="54"/>
        <v/>
      </c>
      <c r="I153" s="34" t="str">
        <f t="shared" si="55"/>
        <v/>
      </c>
      <c r="J153" s="34" t="str">
        <f t="shared" si="56"/>
        <v/>
      </c>
      <c r="K153" s="35" t="str">
        <f t="shared" si="57"/>
        <v/>
      </c>
      <c r="L153" s="35" t="str">
        <f t="shared" si="58"/>
        <v/>
      </c>
      <c r="M153" s="41" t="str">
        <f t="shared" si="59"/>
        <v/>
      </c>
    </row>
    <row r="154" spans="1:13">
      <c r="A154" s="7">
        <v>149</v>
      </c>
      <c r="B154" s="32" t="str">
        <f t="shared" si="48"/>
        <v/>
      </c>
      <c r="C154" s="42" t="str">
        <f t="shared" si="49"/>
        <v/>
      </c>
      <c r="D154" s="8" t="str">
        <f t="shared" si="50"/>
        <v/>
      </c>
      <c r="E154" s="8" t="str">
        <f t="shared" si="51"/>
        <v/>
      </c>
      <c r="F154" s="5" t="str">
        <f t="shared" si="52"/>
        <v/>
      </c>
      <c r="G154" s="9" t="str">
        <f t="shared" si="53"/>
        <v/>
      </c>
      <c r="H154" s="34" t="str">
        <f t="shared" si="54"/>
        <v/>
      </c>
      <c r="I154" s="34" t="str">
        <f t="shared" si="55"/>
        <v/>
      </c>
      <c r="J154" s="34" t="str">
        <f t="shared" si="56"/>
        <v/>
      </c>
      <c r="K154" s="35" t="str">
        <f t="shared" si="57"/>
        <v/>
      </c>
      <c r="L154" s="35" t="str">
        <f t="shared" si="58"/>
        <v/>
      </c>
      <c r="M154" s="41" t="str">
        <f t="shared" si="59"/>
        <v/>
      </c>
    </row>
    <row r="155" spans="1:13">
      <c r="A155" s="7">
        <v>150</v>
      </c>
      <c r="B155" s="32" t="str">
        <f t="shared" si="48"/>
        <v/>
      </c>
      <c r="C155" s="42" t="str">
        <f t="shared" si="49"/>
        <v/>
      </c>
      <c r="D155" s="8" t="str">
        <f t="shared" si="50"/>
        <v/>
      </c>
      <c r="E155" s="8" t="str">
        <f t="shared" si="51"/>
        <v/>
      </c>
      <c r="F155" s="5" t="str">
        <f t="shared" si="52"/>
        <v/>
      </c>
      <c r="G155" s="9" t="str">
        <f t="shared" si="53"/>
        <v/>
      </c>
      <c r="H155" s="34" t="str">
        <f t="shared" si="54"/>
        <v/>
      </c>
      <c r="I155" s="34" t="str">
        <f t="shared" si="55"/>
        <v/>
      </c>
      <c r="J155" s="34" t="str">
        <f t="shared" si="56"/>
        <v/>
      </c>
      <c r="K155" s="35" t="str">
        <f t="shared" si="57"/>
        <v/>
      </c>
      <c r="L155" s="35" t="str">
        <f t="shared" si="58"/>
        <v/>
      </c>
      <c r="M155" s="41" t="str">
        <f t="shared" si="59"/>
        <v/>
      </c>
    </row>
    <row r="156" spans="1:13">
      <c r="A156" s="7">
        <v>151</v>
      </c>
      <c r="B156" s="32" t="str">
        <f t="shared" si="48"/>
        <v/>
      </c>
      <c r="C156" s="42" t="str">
        <f t="shared" si="49"/>
        <v/>
      </c>
      <c r="D156" s="8" t="str">
        <f t="shared" si="50"/>
        <v/>
      </c>
      <c r="E156" s="8" t="str">
        <f t="shared" si="51"/>
        <v/>
      </c>
      <c r="F156" s="5" t="str">
        <f t="shared" si="52"/>
        <v/>
      </c>
      <c r="G156" s="9" t="str">
        <f t="shared" si="53"/>
        <v/>
      </c>
      <c r="H156" s="34" t="str">
        <f t="shared" si="54"/>
        <v/>
      </c>
      <c r="I156" s="34" t="str">
        <f t="shared" si="55"/>
        <v/>
      </c>
      <c r="J156" s="34" t="str">
        <f t="shared" si="56"/>
        <v/>
      </c>
      <c r="K156" s="35" t="str">
        <f t="shared" si="57"/>
        <v/>
      </c>
      <c r="L156" s="35" t="str">
        <f t="shared" si="58"/>
        <v/>
      </c>
      <c r="M156" s="41" t="str">
        <f t="shared" si="59"/>
        <v/>
      </c>
    </row>
    <row r="157" spans="1:13">
      <c r="A157" s="7">
        <v>152</v>
      </c>
      <c r="B157" s="32" t="str">
        <f t="shared" si="48"/>
        <v/>
      </c>
      <c r="C157" s="42" t="str">
        <f t="shared" si="49"/>
        <v/>
      </c>
      <c r="D157" s="8" t="str">
        <f t="shared" si="50"/>
        <v/>
      </c>
      <c r="E157" s="8" t="str">
        <f t="shared" si="51"/>
        <v/>
      </c>
      <c r="F157" s="5" t="str">
        <f t="shared" si="52"/>
        <v/>
      </c>
      <c r="G157" s="9" t="str">
        <f t="shared" si="53"/>
        <v/>
      </c>
      <c r="H157" s="34" t="str">
        <f t="shared" si="54"/>
        <v/>
      </c>
      <c r="I157" s="34" t="str">
        <f t="shared" si="55"/>
        <v/>
      </c>
      <c r="J157" s="34" t="str">
        <f t="shared" si="56"/>
        <v/>
      </c>
      <c r="K157" s="35" t="str">
        <f t="shared" si="57"/>
        <v/>
      </c>
      <c r="L157" s="35" t="str">
        <f t="shared" si="58"/>
        <v/>
      </c>
      <c r="M157" s="41" t="str">
        <f t="shared" si="59"/>
        <v/>
      </c>
    </row>
    <row r="158" spans="1:13">
      <c r="A158" s="7">
        <v>153</v>
      </c>
      <c r="B158" s="32" t="str">
        <f t="shared" si="48"/>
        <v/>
      </c>
      <c r="C158" s="42" t="str">
        <f t="shared" si="49"/>
        <v/>
      </c>
      <c r="D158" s="8" t="str">
        <f t="shared" si="50"/>
        <v/>
      </c>
      <c r="E158" s="8" t="str">
        <f t="shared" si="51"/>
        <v/>
      </c>
      <c r="F158" s="5" t="str">
        <f t="shared" si="52"/>
        <v/>
      </c>
      <c r="G158" s="9" t="str">
        <f t="shared" si="53"/>
        <v/>
      </c>
      <c r="H158" s="34" t="str">
        <f t="shared" si="54"/>
        <v/>
      </c>
      <c r="I158" s="34" t="str">
        <f t="shared" si="55"/>
        <v/>
      </c>
      <c r="J158" s="34" t="str">
        <f t="shared" si="56"/>
        <v/>
      </c>
      <c r="K158" s="35" t="str">
        <f t="shared" si="57"/>
        <v/>
      </c>
      <c r="L158" s="35" t="str">
        <f t="shared" si="58"/>
        <v/>
      </c>
      <c r="M158" s="41" t="str">
        <f t="shared" si="59"/>
        <v/>
      </c>
    </row>
    <row r="159" spans="1:13">
      <c r="A159" s="7">
        <v>154</v>
      </c>
      <c r="B159" s="32" t="str">
        <f t="shared" si="48"/>
        <v/>
      </c>
      <c r="C159" s="42" t="str">
        <f t="shared" si="49"/>
        <v/>
      </c>
      <c r="D159" s="8" t="str">
        <f t="shared" si="50"/>
        <v/>
      </c>
      <c r="E159" s="8" t="str">
        <f t="shared" si="51"/>
        <v/>
      </c>
      <c r="F159" s="5" t="str">
        <f t="shared" si="52"/>
        <v/>
      </c>
      <c r="G159" s="9" t="str">
        <f t="shared" si="53"/>
        <v/>
      </c>
      <c r="H159" s="34" t="str">
        <f t="shared" si="54"/>
        <v/>
      </c>
      <c r="I159" s="34" t="str">
        <f t="shared" si="55"/>
        <v/>
      </c>
      <c r="J159" s="34" t="str">
        <f t="shared" si="56"/>
        <v/>
      </c>
      <c r="K159" s="35" t="str">
        <f t="shared" si="57"/>
        <v/>
      </c>
      <c r="L159" s="35" t="str">
        <f t="shared" si="58"/>
        <v/>
      </c>
      <c r="M159" s="41" t="str">
        <f t="shared" si="59"/>
        <v/>
      </c>
    </row>
    <row r="160" spans="1:13">
      <c r="A160" s="7">
        <v>155</v>
      </c>
      <c r="B160" s="32" t="str">
        <f t="shared" si="48"/>
        <v/>
      </c>
      <c r="C160" s="42" t="str">
        <f t="shared" si="49"/>
        <v/>
      </c>
      <c r="D160" s="8" t="str">
        <f t="shared" si="50"/>
        <v/>
      </c>
      <c r="E160" s="8" t="str">
        <f t="shared" si="51"/>
        <v/>
      </c>
      <c r="F160" s="5" t="str">
        <f t="shared" si="52"/>
        <v/>
      </c>
      <c r="G160" s="9" t="str">
        <f t="shared" si="53"/>
        <v/>
      </c>
      <c r="H160" s="34" t="str">
        <f t="shared" si="54"/>
        <v/>
      </c>
      <c r="I160" s="34" t="str">
        <f t="shared" si="55"/>
        <v/>
      </c>
      <c r="J160" s="34" t="str">
        <f t="shared" si="56"/>
        <v/>
      </c>
      <c r="K160" s="35" t="str">
        <f t="shared" si="57"/>
        <v/>
      </c>
      <c r="L160" s="35" t="str">
        <f t="shared" si="58"/>
        <v/>
      </c>
      <c r="M160" s="41" t="str">
        <f t="shared" si="59"/>
        <v/>
      </c>
    </row>
    <row r="161" spans="1:13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 t="s">
        <v>1</v>
      </c>
      <c r="E164" s="17"/>
      <c r="F164" s="17"/>
      <c r="G164" s="17"/>
      <c r="H164" s="185" t="s">
        <v>2</v>
      </c>
      <c r="I164" s="185"/>
      <c r="J164" s="185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</sheetData>
  <sheetProtection password="F51B" sheet="1" objects="1" scenarios="1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सामान्य जानकारी</vt:lpstr>
      <vt:lpstr>S.D. Paste sheet</vt:lpstr>
      <vt:lpstr>Sheet1</vt:lpstr>
      <vt:lpstr>Data Entry</vt:lpstr>
      <vt:lpstr>Praptra-B</vt:lpstr>
      <vt:lpstr>Praptra-C</vt:lpstr>
      <vt:lpstr>All Subject Strank Report</vt:lpstr>
      <vt:lpstr>Mark</vt:lpstr>
      <vt:lpstr>NAME</vt:lpstr>
      <vt:lpstr>Name1</vt:lpstr>
      <vt:lpstr>'All Subject Strank Report'!Print_Area</vt:lpstr>
      <vt:lpstr>'Praptra-B'!Print_Area</vt:lpstr>
      <vt:lpstr>'Praptra-C'!Print_Area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2023-02-02T16:11:41Z</cp:lastPrinted>
  <dcterms:created xsi:type="dcterms:W3CDTF">2019-03-06T09:30:06Z</dcterms:created>
  <dcterms:modified xsi:type="dcterms:W3CDTF">2024-03-14T01:42:06Z</dcterms:modified>
</cp:coreProperties>
</file>