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 tabRatio="741" activeTab="6"/>
  </bookViews>
  <sheets>
    <sheet name="Basic Data Entry" sheetId="9" r:id="rId1"/>
    <sheet name="Arear Table Protected" sheetId="1" r:id="rId2"/>
    <sheet name="Arear Table Unprotected)" sheetId="10" r:id="rId3"/>
    <sheet name="Fixation Fitting" sheetId="2" r:id="rId4"/>
    <sheet name="ACP Fitting Order" sheetId="6" r:id="rId5"/>
    <sheet name="Pramotion Fitting" sheetId="7" r:id="rId6"/>
    <sheet name="HRA Sanction" sheetId="4" r:id="rId7"/>
  </sheets>
  <definedNames>
    <definedName name="_xlnm.Print_Area" localSheetId="4">'ACP Fitting Order'!#REF!</definedName>
    <definedName name="_xlnm.Print_Area" localSheetId="1">'Arear Table Protected'!$P$4:$BB$74</definedName>
    <definedName name="_xlnm.Print_Area" localSheetId="2">'Arear Table Unprotected)'!$P$4:$BB$74</definedName>
    <definedName name="_xlnm.Print_Area" localSheetId="0">'Basic Data Entry'!$D$13:$G$13</definedName>
    <definedName name="_xlnm.Print_Area" localSheetId="3">'Fixation Fitting'!$A$1:$H$17</definedName>
    <definedName name="_xlnm.Print_Area" localSheetId="6">'HRA Sanction'!$A$1:$G$17</definedName>
    <definedName name="_xlnm.Print_Area" localSheetId="5">'Pramotion Fitting'!$A$1:$I$18</definedName>
    <definedName name="_xlnm.Print_Titles" localSheetId="1">'Arear Table Protected'!$9:$10</definedName>
    <definedName name="_xlnm.Print_Titles" localSheetId="2">'Arear Table Unprotected)'!$9:$10</definedName>
  </definedNames>
  <calcPr calcId="124519" concurrentCalc="0"/>
</workbook>
</file>

<file path=xl/calcChain.xml><?xml version="1.0" encoding="utf-8"?>
<calcChain xmlns="http://schemas.openxmlformats.org/spreadsheetml/2006/main">
  <c r="Z23" i="1"/>
  <c r="Y12" i="10" a="1"/>
  <c r="Q13" i="1"/>
  <c r="V11"/>
  <c r="V12"/>
  <c r="V13"/>
  <c r="U11"/>
  <c r="U12"/>
  <c r="U13"/>
  <c r="H13"/>
  <c r="H13" i="10"/>
  <c r="Y12"/>
  <c r="BG11" i="1"/>
  <c r="BI11"/>
  <c r="BH10"/>
  <c r="BH11"/>
  <c r="BJ11"/>
  <c r="X12"/>
  <c r="Y12"/>
  <c r="AG2"/>
  <c r="AJ8"/>
  <c r="Q11"/>
  <c r="W13"/>
  <c r="BE11"/>
  <c r="BK13"/>
  <c r="BK11"/>
  <c r="BL11"/>
  <c r="BK14"/>
  <c r="AL2"/>
  <c r="AN8"/>
  <c r="AS8"/>
  <c r="AT8"/>
  <c r="AY8"/>
  <c r="Q14"/>
  <c r="V14" a="1"/>
  <c r="V14"/>
  <c r="U14" a="1"/>
  <c r="U14"/>
  <c r="K14"/>
  <c r="L14"/>
  <c r="W14"/>
  <c r="BK15"/>
  <c r="Q15"/>
  <c r="V15" a="1"/>
  <c r="V15"/>
  <c r="U15" a="1"/>
  <c r="U15"/>
  <c r="K15"/>
  <c r="L15"/>
  <c r="W15"/>
  <c r="BK16"/>
  <c r="Q16"/>
  <c r="V16" a="1"/>
  <c r="V16"/>
  <c r="U16" a="1"/>
  <c r="U16"/>
  <c r="K16"/>
  <c r="L16"/>
  <c r="W16"/>
  <c r="BK17"/>
  <c r="Q17"/>
  <c r="V17" a="1"/>
  <c r="V17"/>
  <c r="U17" a="1"/>
  <c r="U17"/>
  <c r="K17"/>
  <c r="L17"/>
  <c r="W17"/>
  <c r="BK18"/>
  <c r="Q18"/>
  <c r="V18" a="1"/>
  <c r="V18"/>
  <c r="U18" a="1"/>
  <c r="U18"/>
  <c r="K18"/>
  <c r="L18"/>
  <c r="W18"/>
  <c r="BK19"/>
  <c r="Q19"/>
  <c r="V19" a="1"/>
  <c r="V19"/>
  <c r="U19" a="1"/>
  <c r="U19"/>
  <c r="K19"/>
  <c r="L19"/>
  <c r="W19"/>
  <c r="BK20"/>
  <c r="Q20"/>
  <c r="V20" a="1"/>
  <c r="V20"/>
  <c r="U20" a="1"/>
  <c r="U20"/>
  <c r="K20"/>
  <c r="L20"/>
  <c r="W20"/>
  <c r="BK21"/>
  <c r="Q21"/>
  <c r="V21" a="1"/>
  <c r="V21"/>
  <c r="U21" a="1"/>
  <c r="U21"/>
  <c r="K21"/>
  <c r="L21"/>
  <c r="W21"/>
  <c r="BK22"/>
  <c r="Q22"/>
  <c r="V22" a="1"/>
  <c r="V22"/>
  <c r="U22" a="1"/>
  <c r="U22"/>
  <c r="K22"/>
  <c r="L22"/>
  <c r="W22"/>
  <c r="BK23"/>
  <c r="Q23"/>
  <c r="V23" a="1"/>
  <c r="V23"/>
  <c r="U23" a="1"/>
  <c r="U23"/>
  <c r="K23"/>
  <c r="L23"/>
  <c r="W23"/>
  <c r="Q24"/>
  <c r="K24"/>
  <c r="L24"/>
  <c r="W24"/>
  <c r="Q25"/>
  <c r="K25"/>
  <c r="L25"/>
  <c r="W25"/>
  <c r="Q26"/>
  <c r="K26"/>
  <c r="L26"/>
  <c r="W26"/>
  <c r="Q27"/>
  <c r="K27"/>
  <c r="L27"/>
  <c r="W27"/>
  <c r="Q28"/>
  <c r="K28"/>
  <c r="L28"/>
  <c r="W28"/>
  <c r="Q29"/>
  <c r="K29"/>
  <c r="L29"/>
  <c r="W29"/>
  <c r="Q30"/>
  <c r="K30"/>
  <c r="L30"/>
  <c r="W30"/>
  <c r="Q31"/>
  <c r="K31"/>
  <c r="L31"/>
  <c r="W31"/>
  <c r="Q32"/>
  <c r="K32"/>
  <c r="L32"/>
  <c r="W32"/>
  <c r="Q33"/>
  <c r="K33"/>
  <c r="L33"/>
  <c r="W33"/>
  <c r="Q34"/>
  <c r="K34"/>
  <c r="L34"/>
  <c r="W34"/>
  <c r="Q35"/>
  <c r="K35"/>
  <c r="L35"/>
  <c r="W35"/>
  <c r="Q36"/>
  <c r="K36"/>
  <c r="L36"/>
  <c r="W36"/>
  <c r="Q37"/>
  <c r="K37"/>
  <c r="L37"/>
  <c r="W37"/>
  <c r="Q38"/>
  <c r="K38"/>
  <c r="L38"/>
  <c r="W38"/>
  <c r="Q39"/>
  <c r="K39"/>
  <c r="L39"/>
  <c r="W39"/>
  <c r="Q40"/>
  <c r="K40"/>
  <c r="L40"/>
  <c r="W40"/>
  <c r="Q41"/>
  <c r="K41"/>
  <c r="L41"/>
  <c r="W41"/>
  <c r="Q42"/>
  <c r="K42"/>
  <c r="L42"/>
  <c r="W42"/>
  <c r="Q43"/>
  <c r="K43"/>
  <c r="L43"/>
  <c r="W43"/>
  <c r="Q44"/>
  <c r="K44"/>
  <c r="L44"/>
  <c r="W44"/>
  <c r="Q45"/>
  <c r="K45"/>
  <c r="L45"/>
  <c r="W45"/>
  <c r="Q46"/>
  <c r="K46"/>
  <c r="L46"/>
  <c r="W46"/>
  <c r="Q47"/>
  <c r="K47"/>
  <c r="L47"/>
  <c r="W47"/>
  <c r="Q48"/>
  <c r="K48"/>
  <c r="L48"/>
  <c r="W48"/>
  <c r="Q49"/>
  <c r="K49"/>
  <c r="L49"/>
  <c r="W49"/>
  <c r="Q50"/>
  <c r="K50"/>
  <c r="L50"/>
  <c r="W50"/>
  <c r="Q51"/>
  <c r="K51"/>
  <c r="L51"/>
  <c r="W51"/>
  <c r="Q52"/>
  <c r="K52"/>
  <c r="L52"/>
  <c r="W52"/>
  <c r="Q53"/>
  <c r="K53"/>
  <c r="L53"/>
  <c r="W53"/>
  <c r="Q54"/>
  <c r="K54"/>
  <c r="L54"/>
  <c r="W54"/>
  <c r="Q55"/>
  <c r="K55"/>
  <c r="L55"/>
  <c r="W55"/>
  <c r="Q56"/>
  <c r="K56"/>
  <c r="L56"/>
  <c r="W56"/>
  <c r="Q57"/>
  <c r="K57"/>
  <c r="L57"/>
  <c r="W57"/>
  <c r="Q58"/>
  <c r="K58"/>
  <c r="L58"/>
  <c r="W58"/>
  <c r="Q59"/>
  <c r="K59"/>
  <c r="L59"/>
  <c r="W59"/>
  <c r="Q60"/>
  <c r="K60"/>
  <c r="L60"/>
  <c r="K13"/>
  <c r="L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13"/>
  <c r="G4" i="6"/>
  <c r="K13" i="10"/>
  <c r="K22"/>
  <c r="L22"/>
  <c r="K23"/>
  <c r="L23"/>
  <c r="K24"/>
  <c r="L24"/>
  <c r="K25"/>
  <c r="L25"/>
  <c r="K26"/>
  <c r="L26"/>
  <c r="K27"/>
  <c r="L27"/>
  <c r="K28"/>
  <c r="L28"/>
  <c r="K29"/>
  <c r="L29"/>
  <c r="K30"/>
  <c r="L30"/>
  <c r="K31"/>
  <c r="L31"/>
  <c r="K32"/>
  <c r="L32"/>
  <c r="K33"/>
  <c r="L33"/>
  <c r="K34"/>
  <c r="L34"/>
  <c r="K35"/>
  <c r="L35"/>
  <c r="K36"/>
  <c r="L36"/>
  <c r="K37"/>
  <c r="L37"/>
  <c r="K38"/>
  <c r="L38"/>
  <c r="K39"/>
  <c r="L39"/>
  <c r="K40"/>
  <c r="L40"/>
  <c r="K41"/>
  <c r="L41"/>
  <c r="K42"/>
  <c r="L42"/>
  <c r="K43"/>
  <c r="L43"/>
  <c r="K44"/>
  <c r="L44"/>
  <c r="K45"/>
  <c r="L45"/>
  <c r="K46"/>
  <c r="L46"/>
  <c r="K47"/>
  <c r="L47"/>
  <c r="K48"/>
  <c r="L48"/>
  <c r="K49"/>
  <c r="L49"/>
  <c r="K50"/>
  <c r="L50"/>
  <c r="K51"/>
  <c r="L51"/>
  <c r="K52"/>
  <c r="L52"/>
  <c r="K53"/>
  <c r="L53"/>
  <c r="K54"/>
  <c r="L54"/>
  <c r="K55"/>
  <c r="L55"/>
  <c r="K56"/>
  <c r="L56"/>
  <c r="K57"/>
  <c r="L57"/>
  <c r="K58"/>
  <c r="L58"/>
  <c r="K59"/>
  <c r="L59"/>
  <c r="K60"/>
  <c r="L60"/>
  <c r="K14"/>
  <c r="L14"/>
  <c r="K15"/>
  <c r="L15"/>
  <c r="K16"/>
  <c r="L16"/>
  <c r="K17"/>
  <c r="L17"/>
  <c r="K18"/>
  <c r="L18"/>
  <c r="K19"/>
  <c r="L19"/>
  <c r="K20"/>
  <c r="L20"/>
  <c r="K21"/>
  <c r="L21"/>
  <c r="L13"/>
  <c r="G14"/>
  <c r="H14"/>
  <c r="I14" i="1"/>
  <c r="I14" i="10"/>
  <c r="J14" i="1"/>
  <c r="J14" i="10"/>
  <c r="G15"/>
  <c r="H15"/>
  <c r="I15" i="1"/>
  <c r="I15" i="10"/>
  <c r="J15" i="1"/>
  <c r="J15" i="10"/>
  <c r="G16"/>
  <c r="H16"/>
  <c r="I16" i="1"/>
  <c r="I16" i="10"/>
  <c r="J16" i="1"/>
  <c r="J16" i="10"/>
  <c r="G17"/>
  <c r="H17"/>
  <c r="I17" i="1"/>
  <c r="I17" i="10"/>
  <c r="J17" i="1"/>
  <c r="J17" i="10"/>
  <c r="G18"/>
  <c r="H18"/>
  <c r="I18" i="1"/>
  <c r="I18" i="10"/>
  <c r="J18" i="1"/>
  <c r="J18" i="10"/>
  <c r="G19"/>
  <c r="H19"/>
  <c r="I19" i="1"/>
  <c r="I19" i="10"/>
  <c r="J19" i="1"/>
  <c r="J19" i="10"/>
  <c r="G20"/>
  <c r="H20"/>
  <c r="I20" i="1"/>
  <c r="I20" i="10"/>
  <c r="J20" i="1"/>
  <c r="J20" i="10"/>
  <c r="G21"/>
  <c r="H21"/>
  <c r="I21" i="1"/>
  <c r="I21" i="10"/>
  <c r="J21" i="1"/>
  <c r="J21" i="10"/>
  <c r="G22"/>
  <c r="H22"/>
  <c r="I22" i="1"/>
  <c r="I22" i="10"/>
  <c r="J22" i="1"/>
  <c r="J22" i="10"/>
  <c r="G23"/>
  <c r="H23"/>
  <c r="I23" i="1"/>
  <c r="I23" i="10"/>
  <c r="J23" i="1"/>
  <c r="J23" i="10"/>
  <c r="G24"/>
  <c r="H24"/>
  <c r="I24" i="1"/>
  <c r="I24" i="10"/>
  <c r="J24" i="1"/>
  <c r="J24" i="10"/>
  <c r="G25"/>
  <c r="H25"/>
  <c r="I25" i="1"/>
  <c r="I25" i="10"/>
  <c r="J25" i="1"/>
  <c r="J25" i="10"/>
  <c r="G26"/>
  <c r="H26"/>
  <c r="I26" i="1"/>
  <c r="I26" i="10"/>
  <c r="J26" i="1"/>
  <c r="J26" i="10"/>
  <c r="G27"/>
  <c r="H27"/>
  <c r="I27" i="1"/>
  <c r="I27" i="10"/>
  <c r="J27" i="1"/>
  <c r="J27" i="10"/>
  <c r="G28"/>
  <c r="H28"/>
  <c r="I28" i="1"/>
  <c r="I28" i="10"/>
  <c r="J28" i="1"/>
  <c r="J28" i="10"/>
  <c r="G29"/>
  <c r="H29"/>
  <c r="I29" i="1"/>
  <c r="I29" i="10"/>
  <c r="J29" i="1"/>
  <c r="J29" i="10"/>
  <c r="G30"/>
  <c r="H30"/>
  <c r="I30" i="1"/>
  <c r="I30" i="10"/>
  <c r="J30" i="1"/>
  <c r="J30" i="10"/>
  <c r="G31"/>
  <c r="H31"/>
  <c r="I31" i="1"/>
  <c r="I31" i="10"/>
  <c r="J31" i="1"/>
  <c r="J31" i="10"/>
  <c r="G32"/>
  <c r="H32"/>
  <c r="I32" i="1"/>
  <c r="I32" i="10"/>
  <c r="J32" i="1"/>
  <c r="J32" i="10"/>
  <c r="G33"/>
  <c r="H33"/>
  <c r="I33" i="1"/>
  <c r="I33" i="10"/>
  <c r="J33" i="1"/>
  <c r="J33" i="10"/>
  <c r="G34"/>
  <c r="H34"/>
  <c r="I34" i="1"/>
  <c r="I34" i="10"/>
  <c r="J34" i="1"/>
  <c r="J34" i="10"/>
  <c r="G35"/>
  <c r="H35"/>
  <c r="I35" i="1"/>
  <c r="I35" i="10"/>
  <c r="J35" i="1"/>
  <c r="J35" i="10"/>
  <c r="G36"/>
  <c r="H36"/>
  <c r="I36" i="1"/>
  <c r="I36" i="10"/>
  <c r="J36" i="1"/>
  <c r="J36" i="10"/>
  <c r="G37"/>
  <c r="H37"/>
  <c r="I37" i="1"/>
  <c r="I37" i="10"/>
  <c r="J37" i="1"/>
  <c r="J37" i="10"/>
  <c r="G38"/>
  <c r="H38"/>
  <c r="I38" i="1"/>
  <c r="I38" i="10"/>
  <c r="J38" i="1"/>
  <c r="J38" i="10"/>
  <c r="G39"/>
  <c r="H39"/>
  <c r="I39" i="1"/>
  <c r="I39" i="10"/>
  <c r="J39" i="1"/>
  <c r="J39" i="10"/>
  <c r="G40"/>
  <c r="H40"/>
  <c r="I40" i="1"/>
  <c r="I40" i="10"/>
  <c r="J40" i="1"/>
  <c r="J40" i="10"/>
  <c r="G41"/>
  <c r="H41"/>
  <c r="I41" i="1"/>
  <c r="I41" i="10"/>
  <c r="J41" i="1"/>
  <c r="J41" i="10"/>
  <c r="G42"/>
  <c r="H42"/>
  <c r="I42" i="1"/>
  <c r="I42" i="10"/>
  <c r="J42" i="1"/>
  <c r="J42" i="10"/>
  <c r="G43"/>
  <c r="H43"/>
  <c r="I43" i="1"/>
  <c r="I43" i="10"/>
  <c r="J43" i="1"/>
  <c r="J43" i="10"/>
  <c r="G44"/>
  <c r="H44"/>
  <c r="I44" i="1"/>
  <c r="I44" i="10"/>
  <c r="J44" i="1"/>
  <c r="J44" i="10"/>
  <c r="G45"/>
  <c r="H45"/>
  <c r="I45" i="1"/>
  <c r="I45" i="10"/>
  <c r="J45" i="1"/>
  <c r="J45" i="10"/>
  <c r="G46"/>
  <c r="H46"/>
  <c r="I46" i="1"/>
  <c r="I46" i="10"/>
  <c r="J46" i="1"/>
  <c r="J46" i="10"/>
  <c r="G47"/>
  <c r="H47"/>
  <c r="I47" i="1"/>
  <c r="I47" i="10"/>
  <c r="J47" i="1"/>
  <c r="J47" i="10"/>
  <c r="G48"/>
  <c r="H48"/>
  <c r="I48" i="1"/>
  <c r="I48" i="10"/>
  <c r="J48" i="1"/>
  <c r="J48" i="10"/>
  <c r="G49"/>
  <c r="H49"/>
  <c r="I49" i="1"/>
  <c r="I49" i="10"/>
  <c r="J49" i="1"/>
  <c r="J49" i="10"/>
  <c r="G50"/>
  <c r="H50"/>
  <c r="I50" i="1"/>
  <c r="I50" i="10"/>
  <c r="J50" i="1"/>
  <c r="J50" i="10"/>
  <c r="G51"/>
  <c r="H51"/>
  <c r="I51" i="1"/>
  <c r="I51" i="10"/>
  <c r="J51" i="1"/>
  <c r="J51" i="10"/>
  <c r="G52"/>
  <c r="H52"/>
  <c r="I52" i="1"/>
  <c r="I52" i="10"/>
  <c r="J52" i="1"/>
  <c r="J52" i="10"/>
  <c r="G53"/>
  <c r="H53"/>
  <c r="I53" i="1"/>
  <c r="I53" i="10"/>
  <c r="J53" i="1"/>
  <c r="J53" i="10"/>
  <c r="G54"/>
  <c r="H54"/>
  <c r="I54" i="1"/>
  <c r="I54" i="10"/>
  <c r="J54" i="1"/>
  <c r="J54" i="10"/>
  <c r="G55"/>
  <c r="H55"/>
  <c r="I55" i="1"/>
  <c r="I55" i="10"/>
  <c r="J55" i="1"/>
  <c r="J55" i="10"/>
  <c r="G56"/>
  <c r="H56"/>
  <c r="I56" i="1"/>
  <c r="I56" i="10"/>
  <c r="J56" i="1"/>
  <c r="J56" i="10"/>
  <c r="G57"/>
  <c r="H57"/>
  <c r="I57" i="1"/>
  <c r="I57" i="10"/>
  <c r="J57" i="1"/>
  <c r="J57" i="10"/>
  <c r="G58"/>
  <c r="H58"/>
  <c r="I58" i="1"/>
  <c r="I58" i="10"/>
  <c r="J58" i="1"/>
  <c r="J58" i="10"/>
  <c r="G59"/>
  <c r="H59"/>
  <c r="I59" i="1"/>
  <c r="I59" i="10"/>
  <c r="J59" i="1"/>
  <c r="J59" i="10"/>
  <c r="G60"/>
  <c r="H60"/>
  <c r="I60" i="1"/>
  <c r="I60" i="10"/>
  <c r="J60" i="1"/>
  <c r="J60" i="10"/>
  <c r="I13" i="1"/>
  <c r="I13" i="10"/>
  <c r="J13" i="1"/>
  <c r="J13" i="10"/>
  <c r="AG2"/>
  <c r="AJ8"/>
  <c r="Q11"/>
  <c r="Q13"/>
  <c r="BE11"/>
  <c r="BG11"/>
  <c r="BI11"/>
  <c r="BH10"/>
  <c r="BH11"/>
  <c r="BJ11"/>
  <c r="X12"/>
  <c r="X11"/>
  <c r="X13"/>
  <c r="M13"/>
  <c r="AC13" a="1"/>
  <c r="AC13"/>
  <c r="N13"/>
  <c r="O13"/>
  <c r="G13"/>
  <c r="U11"/>
  <c r="U12"/>
  <c r="U13"/>
  <c r="V11"/>
  <c r="V12"/>
  <c r="V13"/>
  <c r="W13"/>
  <c r="BK13"/>
  <c r="BK11"/>
  <c r="BL11"/>
  <c r="BK14"/>
  <c r="AL2"/>
  <c r="AN8"/>
  <c r="AS8"/>
  <c r="AT8"/>
  <c r="AY8"/>
  <c r="Q14"/>
  <c r="U14" a="1"/>
  <c r="U14"/>
  <c r="V14" a="1"/>
  <c r="V14"/>
  <c r="W14"/>
  <c r="BK15"/>
  <c r="Q15"/>
  <c r="U15" a="1"/>
  <c r="U15"/>
  <c r="V15" a="1"/>
  <c r="V15"/>
  <c r="W15"/>
  <c r="BK16"/>
  <c r="Q16"/>
  <c r="U16" a="1"/>
  <c r="U16"/>
  <c r="V16" a="1"/>
  <c r="V16"/>
  <c r="W16"/>
  <c r="BK17"/>
  <c r="Q17"/>
  <c r="U17" a="1"/>
  <c r="U17"/>
  <c r="V17" a="1"/>
  <c r="V17"/>
  <c r="W17"/>
  <c r="BK18"/>
  <c r="Q18"/>
  <c r="U18" a="1"/>
  <c r="U18"/>
  <c r="V18" a="1"/>
  <c r="V18"/>
  <c r="W18"/>
  <c r="BK19"/>
  <c r="Q19"/>
  <c r="U19" a="1"/>
  <c r="U19"/>
  <c r="V19" a="1"/>
  <c r="V19"/>
  <c r="W19"/>
  <c r="BK20"/>
  <c r="Q20"/>
  <c r="U20" a="1"/>
  <c r="U20"/>
  <c r="V20" a="1"/>
  <c r="V20"/>
  <c r="W20"/>
  <c r="BK21"/>
  <c r="Q21"/>
  <c r="U21" a="1"/>
  <c r="U21"/>
  <c r="V21" a="1"/>
  <c r="V21"/>
  <c r="W21"/>
  <c r="BK22"/>
  <c r="Q22"/>
  <c r="U22" a="1"/>
  <c r="U22"/>
  <c r="V22" a="1"/>
  <c r="V22"/>
  <c r="W22"/>
  <c r="Q23"/>
  <c r="U23" a="1"/>
  <c r="U23"/>
  <c r="V23" a="1"/>
  <c r="V23"/>
  <c r="W23"/>
  <c r="Q24"/>
  <c r="U24" a="1"/>
  <c r="U24"/>
  <c r="V24" a="1"/>
  <c r="V24"/>
  <c r="W24"/>
  <c r="Q25"/>
  <c r="U25" a="1"/>
  <c r="U25"/>
  <c r="V25" a="1"/>
  <c r="V25"/>
  <c r="W25"/>
  <c r="Q26"/>
  <c r="U26" a="1"/>
  <c r="U26"/>
  <c r="V26" a="1"/>
  <c r="V26"/>
  <c r="W26"/>
  <c r="Q27"/>
  <c r="U27" a="1"/>
  <c r="U27"/>
  <c r="V27" a="1"/>
  <c r="V27"/>
  <c r="W27"/>
  <c r="Q28"/>
  <c r="U28" a="1"/>
  <c r="U28"/>
  <c r="V28" a="1"/>
  <c r="V28"/>
  <c r="W28"/>
  <c r="Q29"/>
  <c r="W29"/>
  <c r="Q30"/>
  <c r="W30"/>
  <c r="Q31"/>
  <c r="W31"/>
  <c r="Q32"/>
  <c r="W32"/>
  <c r="Q33"/>
  <c r="W33"/>
  <c r="Q34"/>
  <c r="W34"/>
  <c r="Q35"/>
  <c r="W35"/>
  <c r="Q36"/>
  <c r="W36"/>
  <c r="Q37"/>
  <c r="W37"/>
  <c r="Q38"/>
  <c r="W38"/>
  <c r="Q39"/>
  <c r="W39"/>
  <c r="Q40"/>
  <c r="W40"/>
  <c r="Q41"/>
  <c r="W41"/>
  <c r="Q42"/>
  <c r="W42"/>
  <c r="Q43"/>
  <c r="W43"/>
  <c r="Q44"/>
  <c r="W44"/>
  <c r="Q45"/>
  <c r="W45"/>
  <c r="Q46"/>
  <c r="W46"/>
  <c r="Q47"/>
  <c r="W47"/>
  <c r="Q48"/>
  <c r="W48"/>
  <c r="Q49"/>
  <c r="W49"/>
  <c r="Q50"/>
  <c r="W50"/>
  <c r="Q51"/>
  <c r="W51"/>
  <c r="Q52"/>
  <c r="W52"/>
  <c r="Q53"/>
  <c r="W53"/>
  <c r="Q54"/>
  <c r="W54"/>
  <c r="Q55"/>
  <c r="W55"/>
  <c r="Q56"/>
  <c r="W56"/>
  <c r="Q57"/>
  <c r="W57"/>
  <c r="Q58"/>
  <c r="W58"/>
  <c r="Q59"/>
  <c r="W59"/>
  <c r="Q60"/>
  <c r="O60"/>
  <c r="N60"/>
  <c r="M60"/>
  <c r="O59"/>
  <c r="N59"/>
  <c r="M59"/>
  <c r="O58"/>
  <c r="N58"/>
  <c r="M58"/>
  <c r="O57"/>
  <c r="N57"/>
  <c r="M57"/>
  <c r="O56"/>
  <c r="N56"/>
  <c r="M56"/>
  <c r="O55"/>
  <c r="N55"/>
  <c r="M55"/>
  <c r="O54"/>
  <c r="N54"/>
  <c r="M54"/>
  <c r="O53"/>
  <c r="N53"/>
  <c r="M53"/>
  <c r="O52"/>
  <c r="N52"/>
  <c r="M52"/>
  <c r="O51"/>
  <c r="N51"/>
  <c r="M51"/>
  <c r="O50"/>
  <c r="N50"/>
  <c r="M50"/>
  <c r="O49"/>
  <c r="N49"/>
  <c r="M49"/>
  <c r="O48"/>
  <c r="N48"/>
  <c r="M48"/>
  <c r="O47"/>
  <c r="N47"/>
  <c r="M47"/>
  <c r="O46"/>
  <c r="N46"/>
  <c r="M46"/>
  <c r="M45"/>
  <c r="N45"/>
  <c r="O45"/>
  <c r="M44"/>
  <c r="N44"/>
  <c r="O44"/>
  <c r="M43"/>
  <c r="N43"/>
  <c r="O43"/>
  <c r="M42"/>
  <c r="N42"/>
  <c r="O42"/>
  <c r="O41"/>
  <c r="N41"/>
  <c r="M41"/>
  <c r="O40"/>
  <c r="N40"/>
  <c r="M40"/>
  <c r="O39"/>
  <c r="N39"/>
  <c r="M39"/>
  <c r="O38"/>
  <c r="N38"/>
  <c r="M38"/>
  <c r="M37"/>
  <c r="N37"/>
  <c r="O37"/>
  <c r="M36"/>
  <c r="N36"/>
  <c r="O36"/>
  <c r="O35"/>
  <c r="N35"/>
  <c r="M35"/>
  <c r="O34"/>
  <c r="N34"/>
  <c r="M34"/>
  <c r="M33"/>
  <c r="N33"/>
  <c r="O33"/>
  <c r="M32"/>
  <c r="N32"/>
  <c r="O32"/>
  <c r="M31"/>
  <c r="N31"/>
  <c r="O31"/>
  <c r="M30"/>
  <c r="N30"/>
  <c r="O30"/>
  <c r="O29"/>
  <c r="N29"/>
  <c r="M29"/>
  <c r="O28"/>
  <c r="N28"/>
  <c r="M28"/>
  <c r="U24" i="1" a="1"/>
  <c r="U24"/>
  <c r="V24" a="1"/>
  <c r="V24"/>
  <c r="U25" a="1"/>
  <c r="U25"/>
  <c r="V25" a="1"/>
  <c r="V25"/>
  <c r="U26" a="1"/>
  <c r="U26"/>
  <c r="V26" a="1"/>
  <c r="V26"/>
  <c r="U27" a="1"/>
  <c r="U27"/>
  <c r="V27" a="1"/>
  <c r="V27"/>
  <c r="V28" a="1"/>
  <c r="V28"/>
  <c r="U28" a="1"/>
  <c r="U28"/>
  <c r="O27" i="10"/>
  <c r="N27"/>
  <c r="M27"/>
  <c r="M26"/>
  <c r="N26"/>
  <c r="O26"/>
  <c r="M25"/>
  <c r="N25"/>
  <c r="O25"/>
  <c r="M24"/>
  <c r="N24"/>
  <c r="O24"/>
  <c r="O23"/>
  <c r="N23"/>
  <c r="M23"/>
  <c r="BE22"/>
  <c r="BF22"/>
  <c r="BE21"/>
  <c r="BF21"/>
  <c r="BE20"/>
  <c r="BF20"/>
  <c r="BE19"/>
  <c r="BF19"/>
  <c r="BE18"/>
  <c r="BF18"/>
  <c r="BE17"/>
  <c r="BF17"/>
  <c r="BE16"/>
  <c r="BF16"/>
  <c r="BE15"/>
  <c r="BF15"/>
  <c r="BE14"/>
  <c r="BF14"/>
  <c r="BG14"/>
  <c r="BG15"/>
  <c r="BG16"/>
  <c r="BG17"/>
  <c r="BG18"/>
  <c r="BG19"/>
  <c r="BG20"/>
  <c r="BG21"/>
  <c r="BG22"/>
  <c r="X22" a="1"/>
  <c r="X22"/>
  <c r="M22"/>
  <c r="X21" a="1"/>
  <c r="X21"/>
  <c r="X20" a="1"/>
  <c r="X20"/>
  <c r="X19" a="1"/>
  <c r="X19"/>
  <c r="X18" a="1"/>
  <c r="X18"/>
  <c r="X17" a="1"/>
  <c r="X17"/>
  <c r="X16" a="1"/>
  <c r="X16"/>
  <c r="X15" a="1"/>
  <c r="X15"/>
  <c r="X14" a="1"/>
  <c r="X14"/>
  <c r="AC14" a="1"/>
  <c r="AC14"/>
  <c r="AC15" a="1"/>
  <c r="AC15"/>
  <c r="AC16" a="1"/>
  <c r="AC16"/>
  <c r="AC17" a="1"/>
  <c r="AC17"/>
  <c r="AC18" a="1"/>
  <c r="AC18"/>
  <c r="AC19" a="1"/>
  <c r="AC19"/>
  <c r="AC20" a="1"/>
  <c r="AC20"/>
  <c r="AC21" a="1"/>
  <c r="AC21"/>
  <c r="AC22" a="1"/>
  <c r="AC22"/>
  <c r="N22"/>
  <c r="O22"/>
  <c r="M21"/>
  <c r="N21"/>
  <c r="O21"/>
  <c r="M20"/>
  <c r="N20"/>
  <c r="O20"/>
  <c r="M19"/>
  <c r="N19"/>
  <c r="O19"/>
  <c r="M18"/>
  <c r="N18"/>
  <c r="O18"/>
  <c r="O17"/>
  <c r="N17"/>
  <c r="M17"/>
  <c r="M16"/>
  <c r="N16"/>
  <c r="O16"/>
  <c r="M15"/>
  <c r="N15"/>
  <c r="O15"/>
  <c r="M14"/>
  <c r="N14"/>
  <c r="O14"/>
  <c r="U29" i="1" a="1"/>
  <c r="U29"/>
  <c r="V29" a="1"/>
  <c r="V29"/>
  <c r="U30" a="1"/>
  <c r="U30"/>
  <c r="V30" a="1"/>
  <c r="V30"/>
  <c r="U31" a="1"/>
  <c r="U31"/>
  <c r="V31" a="1"/>
  <c r="V31"/>
  <c r="U32" a="1"/>
  <c r="U32"/>
  <c r="V32" a="1"/>
  <c r="V32"/>
  <c r="U33" a="1"/>
  <c r="U33"/>
  <c r="V33" a="1"/>
  <c r="V33"/>
  <c r="U34" a="1"/>
  <c r="U34"/>
  <c r="V34" a="1"/>
  <c r="V34"/>
  <c r="U35" a="1"/>
  <c r="U35"/>
  <c r="V35" a="1"/>
  <c r="V35"/>
  <c r="U36" a="1"/>
  <c r="U36"/>
  <c r="V36" a="1"/>
  <c r="V36"/>
  <c r="U37" a="1"/>
  <c r="U37"/>
  <c r="V37" a="1"/>
  <c r="V37"/>
  <c r="U38" a="1"/>
  <c r="U38"/>
  <c r="V38" a="1"/>
  <c r="V38"/>
  <c r="U39" a="1"/>
  <c r="U39"/>
  <c r="V39" a="1"/>
  <c r="V39"/>
  <c r="U40" a="1"/>
  <c r="U40"/>
  <c r="V40" a="1"/>
  <c r="V40"/>
  <c r="U41" a="1"/>
  <c r="U41"/>
  <c r="V41" a="1"/>
  <c r="V41"/>
  <c r="U42" a="1"/>
  <c r="U42"/>
  <c r="V42" a="1"/>
  <c r="V42"/>
  <c r="U43" a="1"/>
  <c r="U43"/>
  <c r="V43" a="1"/>
  <c r="V43"/>
  <c r="U44" a="1"/>
  <c r="U44"/>
  <c r="V44" a="1"/>
  <c r="V44"/>
  <c r="U45" a="1"/>
  <c r="U45"/>
  <c r="V45" a="1"/>
  <c r="V45"/>
  <c r="U46" a="1"/>
  <c r="U46"/>
  <c r="V46" a="1"/>
  <c r="V46"/>
  <c r="AV14" a="1"/>
  <c r="AV14"/>
  <c r="AE10"/>
  <c r="BE14"/>
  <c r="BF14"/>
  <c r="BG14"/>
  <c r="X14" a="1"/>
  <c r="X14"/>
  <c r="M14"/>
  <c r="AM14" a="1"/>
  <c r="AM14"/>
  <c r="AM14" i="10"/>
  <c r="AC13" i="1" a="1"/>
  <c r="AC13"/>
  <c r="AC14" a="1"/>
  <c r="AC14"/>
  <c r="N14"/>
  <c r="O14"/>
  <c r="AN14"/>
  <c r="AN14" i="10"/>
  <c r="BE15" i="1"/>
  <c r="BF15"/>
  <c r="BG15"/>
  <c r="X15" a="1"/>
  <c r="X15"/>
  <c r="M15"/>
  <c r="AM15" a="1"/>
  <c r="AM15"/>
  <c r="AM15" i="10"/>
  <c r="AC15" i="1" a="1"/>
  <c r="AC15"/>
  <c r="N15"/>
  <c r="O15"/>
  <c r="AN15"/>
  <c r="AN15" i="10"/>
  <c r="BE16" i="1"/>
  <c r="BF16"/>
  <c r="BG16"/>
  <c r="X16" a="1"/>
  <c r="X16"/>
  <c r="M16"/>
  <c r="AM16" a="1"/>
  <c r="AM16"/>
  <c r="AM16" i="10"/>
  <c r="AC16" i="1" a="1"/>
  <c r="AC16"/>
  <c r="N16"/>
  <c r="O16"/>
  <c r="AN16"/>
  <c r="AN16" i="10"/>
  <c r="M17" i="1"/>
  <c r="AM17" a="1"/>
  <c r="AM17"/>
  <c r="AM17" i="10"/>
  <c r="O17" i="1"/>
  <c r="AN17"/>
  <c r="AN17" i="10"/>
  <c r="BE18" i="1"/>
  <c r="BF18"/>
  <c r="BE17"/>
  <c r="BF17"/>
  <c r="BG17"/>
  <c r="BG18"/>
  <c r="X18" a="1"/>
  <c r="X18"/>
  <c r="M18"/>
  <c r="AM18" a="1"/>
  <c r="AM18"/>
  <c r="AM18" i="10"/>
  <c r="X17" i="1" a="1"/>
  <c r="X17"/>
  <c r="AC17" a="1"/>
  <c r="AC17"/>
  <c r="AC18" a="1"/>
  <c r="AC18"/>
  <c r="N18"/>
  <c r="O18"/>
  <c r="AN18"/>
  <c r="AN18" i="10"/>
  <c r="BE19" i="1"/>
  <c r="BF19"/>
  <c r="BG19"/>
  <c r="X19" a="1"/>
  <c r="X19"/>
  <c r="M19"/>
  <c r="AM19" a="1"/>
  <c r="AM19"/>
  <c r="AM19" i="10"/>
  <c r="AC19" i="1" a="1"/>
  <c r="AC19"/>
  <c r="N19"/>
  <c r="O19"/>
  <c r="AN19"/>
  <c r="AN19" i="10"/>
  <c r="BE20" i="1"/>
  <c r="BF20"/>
  <c r="BG20"/>
  <c r="X20" a="1"/>
  <c r="X20"/>
  <c r="M20"/>
  <c r="AM20" a="1"/>
  <c r="AM20"/>
  <c r="AM20" i="10"/>
  <c r="AC20" i="1" a="1"/>
  <c r="AC20"/>
  <c r="N20"/>
  <c r="O20"/>
  <c r="AN20"/>
  <c r="AN20" i="10"/>
  <c r="BE21" i="1"/>
  <c r="BF21"/>
  <c r="BG21"/>
  <c r="X21" a="1"/>
  <c r="X21"/>
  <c r="M21"/>
  <c r="AM21" a="1"/>
  <c r="AM21"/>
  <c r="AM21" i="10"/>
  <c r="AC21" i="1" a="1"/>
  <c r="AC21"/>
  <c r="N21"/>
  <c r="O21"/>
  <c r="AN21"/>
  <c r="AN21" i="10"/>
  <c r="BE22" i="1"/>
  <c r="BF22"/>
  <c r="BG22"/>
  <c r="X22" a="1"/>
  <c r="X22"/>
  <c r="M22"/>
  <c r="AM22" a="1"/>
  <c r="AM22"/>
  <c r="AM22" i="10"/>
  <c r="AC22" i="1" a="1"/>
  <c r="AC22"/>
  <c r="N22"/>
  <c r="O22"/>
  <c r="AN22"/>
  <c r="AN22" i="10"/>
  <c r="M23" i="1"/>
  <c r="AM23" a="1"/>
  <c r="AM23"/>
  <c r="AM23" i="10"/>
  <c r="O23" i="1"/>
  <c r="AN23"/>
  <c r="AN23" i="10"/>
  <c r="BE24" i="1"/>
  <c r="BF24"/>
  <c r="BE23"/>
  <c r="BF23"/>
  <c r="BG23"/>
  <c r="BG24"/>
  <c r="X24" a="1"/>
  <c r="X24"/>
  <c r="M24"/>
  <c r="AM24" a="1"/>
  <c r="AM24"/>
  <c r="AM24" i="10"/>
  <c r="X23" i="1" a="1"/>
  <c r="X23"/>
  <c r="AC23" a="1"/>
  <c r="AC23"/>
  <c r="AC24" a="1"/>
  <c r="AC24"/>
  <c r="N24"/>
  <c r="O24"/>
  <c r="AN24"/>
  <c r="AN24" i="10"/>
  <c r="BE25" i="1"/>
  <c r="BF25"/>
  <c r="BG25"/>
  <c r="X25" a="1"/>
  <c r="X25"/>
  <c r="M25"/>
  <c r="AM25" a="1"/>
  <c r="AM25"/>
  <c r="AM25" i="10"/>
  <c r="AC25" i="1" a="1"/>
  <c r="AC25"/>
  <c r="N25"/>
  <c r="O25"/>
  <c r="AN25"/>
  <c r="AN25" i="10"/>
  <c r="BE26" i="1"/>
  <c r="BF26"/>
  <c r="BG26"/>
  <c r="X26" a="1"/>
  <c r="X26"/>
  <c r="M26"/>
  <c r="AM26" a="1"/>
  <c r="AM26"/>
  <c r="AM26" i="10"/>
  <c r="AC26" i="1" a="1"/>
  <c r="AC26"/>
  <c r="N26"/>
  <c r="O26"/>
  <c r="AN26"/>
  <c r="AN26" i="10"/>
  <c r="M27" i="1"/>
  <c r="AM27" a="1"/>
  <c r="AM27"/>
  <c r="AM27" i="10"/>
  <c r="O27" i="1"/>
  <c r="AN27"/>
  <c r="AN27" i="10"/>
  <c r="M28" i="1"/>
  <c r="AM28" a="1"/>
  <c r="AM28"/>
  <c r="AM28" i="10"/>
  <c r="O28" i="1"/>
  <c r="AN28"/>
  <c r="AN28" i="10"/>
  <c r="M29" i="1"/>
  <c r="AM29" a="1"/>
  <c r="AM29"/>
  <c r="AM29" i="10"/>
  <c r="O29" i="1"/>
  <c r="AN29"/>
  <c r="AN29" i="10"/>
  <c r="BE30" i="1"/>
  <c r="BF30"/>
  <c r="BE29"/>
  <c r="BF29"/>
  <c r="BE28"/>
  <c r="BF28"/>
  <c r="BE27"/>
  <c r="BF27"/>
  <c r="BG27"/>
  <c r="BG28"/>
  <c r="BG29"/>
  <c r="BG30"/>
  <c r="X30" a="1"/>
  <c r="X30"/>
  <c r="M30"/>
  <c r="AM30" a="1"/>
  <c r="AM30"/>
  <c r="AM30" i="10"/>
  <c r="X29" i="1" a="1"/>
  <c r="X29"/>
  <c r="X28" a="1"/>
  <c r="X28"/>
  <c r="X27" a="1"/>
  <c r="X27"/>
  <c r="AC27" a="1"/>
  <c r="AC27"/>
  <c r="AC28" a="1"/>
  <c r="AC28"/>
  <c r="AC29" a="1"/>
  <c r="AC29"/>
  <c r="AC30" a="1"/>
  <c r="AC30"/>
  <c r="N30"/>
  <c r="O30"/>
  <c r="AN30"/>
  <c r="AN30" i="10"/>
  <c r="BE31" i="1"/>
  <c r="BF31"/>
  <c r="BG31"/>
  <c r="X31" a="1"/>
  <c r="X31"/>
  <c r="M31"/>
  <c r="AM31" a="1"/>
  <c r="AM31"/>
  <c r="AM31" i="10"/>
  <c r="AC31" i="1" a="1"/>
  <c r="AC31"/>
  <c r="N31"/>
  <c r="O31"/>
  <c r="AN31"/>
  <c r="AN31" i="10"/>
  <c r="BE32" i="1"/>
  <c r="BF32"/>
  <c r="BG32"/>
  <c r="X32" a="1"/>
  <c r="X32"/>
  <c r="M32"/>
  <c r="AM32" a="1"/>
  <c r="AM32"/>
  <c r="AM32" i="10"/>
  <c r="AC32" i="1" a="1"/>
  <c r="AC32"/>
  <c r="N32"/>
  <c r="O32"/>
  <c r="AN32"/>
  <c r="AN32" i="10"/>
  <c r="BE33" i="1"/>
  <c r="BF33"/>
  <c r="BG33"/>
  <c r="X33" a="1"/>
  <c r="X33"/>
  <c r="M33"/>
  <c r="AM33" a="1"/>
  <c r="AM33"/>
  <c r="AM33" i="10"/>
  <c r="AC33" i="1" a="1"/>
  <c r="AC33"/>
  <c r="N33"/>
  <c r="O33"/>
  <c r="AN33"/>
  <c r="AN33" i="10"/>
  <c r="M34" i="1"/>
  <c r="AM34" a="1"/>
  <c r="AM34"/>
  <c r="AM34" i="10"/>
  <c r="O34" i="1"/>
  <c r="AN34"/>
  <c r="AN34" i="10"/>
  <c r="M35" i="1"/>
  <c r="AM35" a="1"/>
  <c r="AM35"/>
  <c r="AM35" i="10"/>
  <c r="O35" i="1"/>
  <c r="AN35"/>
  <c r="AN35" i="10"/>
  <c r="BE36" i="1"/>
  <c r="BF36"/>
  <c r="BE35"/>
  <c r="BF35"/>
  <c r="BE34"/>
  <c r="BF34"/>
  <c r="BG34"/>
  <c r="BG35"/>
  <c r="BG36"/>
  <c r="X36" a="1"/>
  <c r="X36"/>
  <c r="M36"/>
  <c r="AM36" a="1"/>
  <c r="AM36"/>
  <c r="AM36" i="10"/>
  <c r="X35" i="1" a="1"/>
  <c r="X35"/>
  <c r="X34" a="1"/>
  <c r="X34"/>
  <c r="AC34" a="1"/>
  <c r="AC34"/>
  <c r="AC35" a="1"/>
  <c r="AC35"/>
  <c r="AC36" a="1"/>
  <c r="AC36"/>
  <c r="N36"/>
  <c r="O36"/>
  <c r="AN36"/>
  <c r="AN36" i="10"/>
  <c r="BE37" i="1"/>
  <c r="BF37"/>
  <c r="BG37"/>
  <c r="X37" a="1"/>
  <c r="X37"/>
  <c r="M37"/>
  <c r="AM37" a="1"/>
  <c r="AM37"/>
  <c r="AM37" i="10"/>
  <c r="AC37" i="1" a="1"/>
  <c r="AC37"/>
  <c r="N37"/>
  <c r="O37"/>
  <c r="AN37"/>
  <c r="AN37" i="10"/>
  <c r="M38" i="1"/>
  <c r="AM38" a="1"/>
  <c r="AM38"/>
  <c r="AM38" i="10"/>
  <c r="O38" i="1"/>
  <c r="AN38"/>
  <c r="AN38" i="10"/>
  <c r="M39" i="1"/>
  <c r="AM39" a="1"/>
  <c r="AM39"/>
  <c r="AM39" i="10"/>
  <c r="O39" i="1"/>
  <c r="AN39"/>
  <c r="AN39" i="10"/>
  <c r="M40" i="1"/>
  <c r="AM40" a="1"/>
  <c r="AM40"/>
  <c r="AM40" i="10"/>
  <c r="O40" i="1"/>
  <c r="AN40"/>
  <c r="AN40" i="10"/>
  <c r="M41" i="1"/>
  <c r="AM41" a="1"/>
  <c r="AM41"/>
  <c r="AM41" i="10"/>
  <c r="O41" i="1"/>
  <c r="AN41"/>
  <c r="AN41" i="10"/>
  <c r="BE42" i="1"/>
  <c r="BF42"/>
  <c r="BE41"/>
  <c r="BF41"/>
  <c r="BE40"/>
  <c r="BF40"/>
  <c r="BE39"/>
  <c r="BF39"/>
  <c r="BE38"/>
  <c r="BF38"/>
  <c r="BG38"/>
  <c r="BG39"/>
  <c r="BG40"/>
  <c r="BG41"/>
  <c r="BG42"/>
  <c r="X42" a="1"/>
  <c r="X42"/>
  <c r="M42"/>
  <c r="AM42" a="1"/>
  <c r="AM42"/>
  <c r="AM42" i="10"/>
  <c r="X41" i="1" a="1"/>
  <c r="X41"/>
  <c r="X40" a="1"/>
  <c r="X40"/>
  <c r="X39" a="1"/>
  <c r="X39"/>
  <c r="X38" a="1"/>
  <c r="X38"/>
  <c r="AC38" a="1"/>
  <c r="AC38"/>
  <c r="AC39" a="1"/>
  <c r="AC39"/>
  <c r="AC40" a="1"/>
  <c r="AC40"/>
  <c r="AC41" a="1"/>
  <c r="AC41"/>
  <c r="AC42" a="1"/>
  <c r="AC42"/>
  <c r="N42"/>
  <c r="O42"/>
  <c r="AN42"/>
  <c r="AN42" i="10"/>
  <c r="BE43" i="1"/>
  <c r="BF43"/>
  <c r="BG43"/>
  <c r="X43" a="1"/>
  <c r="X43"/>
  <c r="M43"/>
  <c r="AM43" a="1"/>
  <c r="AM43"/>
  <c r="AM43" i="10"/>
  <c r="AC43" i="1" a="1"/>
  <c r="AC43"/>
  <c r="N43"/>
  <c r="O43"/>
  <c r="AN43"/>
  <c r="AN43" i="10"/>
  <c r="BE44" i="1"/>
  <c r="BF44"/>
  <c r="BG44"/>
  <c r="X44" a="1"/>
  <c r="X44"/>
  <c r="M44"/>
  <c r="AM44" a="1"/>
  <c r="AM44"/>
  <c r="AM44" i="10"/>
  <c r="AC44" i="1" a="1"/>
  <c r="AC44"/>
  <c r="N44"/>
  <c r="O44"/>
  <c r="AN44"/>
  <c r="AN44" i="10"/>
  <c r="BE45" i="1"/>
  <c r="BF45"/>
  <c r="BG45"/>
  <c r="X45" a="1"/>
  <c r="X45"/>
  <c r="M45"/>
  <c r="AM45" a="1"/>
  <c r="AM45"/>
  <c r="AM45" i="10"/>
  <c r="AC45" i="1" a="1"/>
  <c r="AC45"/>
  <c r="N45"/>
  <c r="O45"/>
  <c r="AN45"/>
  <c r="AN45" i="10"/>
  <c r="M46" i="1"/>
  <c r="AM46" a="1"/>
  <c r="AM46"/>
  <c r="AM46" i="10"/>
  <c r="O46" i="1"/>
  <c r="AN46"/>
  <c r="AN46" i="10"/>
  <c r="AM47" i="1" a="1"/>
  <c r="AM47"/>
  <c r="AM47" i="10"/>
  <c r="AN47" i="1"/>
  <c r="AN47" i="10"/>
  <c r="AM48" i="1" a="1"/>
  <c r="AM48"/>
  <c r="AM48" i="10"/>
  <c r="AN48" i="1"/>
  <c r="AN48" i="10"/>
  <c r="AM49" i="1" a="1"/>
  <c r="AM49"/>
  <c r="AM49" i="10"/>
  <c r="AN49" i="1"/>
  <c r="AN49" i="10"/>
  <c r="AM50" i="1" a="1"/>
  <c r="AM50"/>
  <c r="AM50" i="10"/>
  <c r="AN50" i="1"/>
  <c r="AN50" i="10"/>
  <c r="AM51" i="1" a="1"/>
  <c r="AM51"/>
  <c r="AM51" i="10"/>
  <c r="AN51" i="1"/>
  <c r="AN51" i="10"/>
  <c r="AM52" i="1" a="1"/>
  <c r="AM52"/>
  <c r="AM52" i="10"/>
  <c r="AN52" i="1"/>
  <c r="AN52" i="10"/>
  <c r="AM53" i="1" a="1"/>
  <c r="AM53"/>
  <c r="AM53" i="10"/>
  <c r="AN53" i="1"/>
  <c r="AN53" i="10"/>
  <c r="AM54" i="1" a="1"/>
  <c r="AM54"/>
  <c r="AM54" i="10"/>
  <c r="AN54" i="1"/>
  <c r="AN54" i="10"/>
  <c r="AM55" i="1" a="1"/>
  <c r="AM55"/>
  <c r="AM55" i="10"/>
  <c r="AN55" i="1"/>
  <c r="AN55" i="10"/>
  <c r="AM56" i="1" a="1"/>
  <c r="AM56"/>
  <c r="AM56" i="10"/>
  <c r="AN56" i="1"/>
  <c r="AN56" i="10"/>
  <c r="AM57" i="1" a="1"/>
  <c r="AM57"/>
  <c r="AM57" i="10"/>
  <c r="AN57" i="1"/>
  <c r="AN57" i="10"/>
  <c r="AM58" i="1" a="1"/>
  <c r="AM58"/>
  <c r="AM58" i="10"/>
  <c r="AN58" i="1"/>
  <c r="AN58" i="10"/>
  <c r="AM59" i="1" a="1"/>
  <c r="AM59"/>
  <c r="AM59" i="10"/>
  <c r="AN59" i="1"/>
  <c r="AN59" i="10"/>
  <c r="AM60" i="1" a="1"/>
  <c r="AM60"/>
  <c r="AM60" i="10"/>
  <c r="AN60" i="1"/>
  <c r="AN60" i="10"/>
  <c r="X11" i="1"/>
  <c r="X13"/>
  <c r="M13"/>
  <c r="AM13" a="1"/>
  <c r="AM13"/>
  <c r="N13"/>
  <c r="O13"/>
  <c r="AN13"/>
  <c r="AO13" a="1"/>
  <c r="AO13"/>
  <c r="AO13" i="10"/>
  <c r="AN13"/>
  <c r="AM13"/>
  <c r="N17" i="1"/>
  <c r="N23"/>
  <c r="N27"/>
  <c r="N28"/>
  <c r="N29"/>
  <c r="N34"/>
  <c r="N35"/>
  <c r="N38"/>
  <c r="N39"/>
  <c r="N40"/>
  <c r="N41"/>
  <c r="N46"/>
  <c r="M47"/>
  <c r="N47"/>
  <c r="O47"/>
  <c r="M48"/>
  <c r="N48"/>
  <c r="O48"/>
  <c r="M49"/>
  <c r="N49"/>
  <c r="O49"/>
  <c r="M50"/>
  <c r="N50"/>
  <c r="O50"/>
  <c r="M51"/>
  <c r="N51"/>
  <c r="O51"/>
  <c r="M52"/>
  <c r="N52"/>
  <c r="O52"/>
  <c r="M53"/>
  <c r="N53"/>
  <c r="O53"/>
  <c r="M54"/>
  <c r="N54"/>
  <c r="O54"/>
  <c r="M55"/>
  <c r="N55"/>
  <c r="O55"/>
  <c r="M56"/>
  <c r="N56"/>
  <c r="O56"/>
  <c r="M57"/>
  <c r="N57"/>
  <c r="O57"/>
  <c r="M58"/>
  <c r="N58"/>
  <c r="O58"/>
  <c r="M59"/>
  <c r="N59"/>
  <c r="O59"/>
  <c r="M60"/>
  <c r="N60"/>
  <c r="O60"/>
  <c r="Z7" i="10"/>
  <c r="AO14" i="1" a="1"/>
  <c r="AO14"/>
  <c r="AO15" a="1"/>
  <c r="AO15"/>
  <c r="AO16" a="1"/>
  <c r="AO17" a="1"/>
  <c r="AO18" a="1"/>
  <c r="AO19" a="1"/>
  <c r="AO20" a="1"/>
  <c r="AO21" a="1"/>
  <c r="AO22" a="1"/>
  <c r="AO23" a="1"/>
  <c r="AO24" a="1"/>
  <c r="AO25" a="1"/>
  <c r="AO26" a="1"/>
  <c r="AO27" a="1"/>
  <c r="AO28" a="1"/>
  <c r="AO29" a="1"/>
  <c r="AO30" a="1"/>
  <c r="AO31" a="1"/>
  <c r="AO32" a="1"/>
  <c r="AO33" a="1"/>
  <c r="AO34" a="1"/>
  <c r="AO35" a="1"/>
  <c r="AO36" a="1"/>
  <c r="AO37" a="1"/>
  <c r="AO38" a="1"/>
  <c r="AO39" a="1"/>
  <c r="AO40" a="1"/>
  <c r="AO41" a="1"/>
  <c r="AO42" a="1"/>
  <c r="AO43" a="1"/>
  <c r="AO44" a="1"/>
  <c r="AO45" a="1"/>
  <c r="AO46" a="1"/>
  <c r="AO47" a="1"/>
  <c r="AO48" a="1"/>
  <c r="AO49" a="1"/>
  <c r="AO50" a="1"/>
  <c r="AO51" a="1"/>
  <c r="AO52" a="1"/>
  <c r="AO53" a="1"/>
  <c r="AO54" a="1"/>
  <c r="AO55" a="1"/>
  <c r="AO56" a="1"/>
  <c r="AO57" a="1"/>
  <c r="AO58" a="1"/>
  <c r="AO59" a="1"/>
  <c r="AO60" a="1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BK24"/>
  <c r="BK25"/>
  <c r="BK26"/>
  <c r="BK27"/>
  <c r="BK28"/>
  <c r="BK29"/>
  <c r="BK30"/>
  <c r="BK31"/>
  <c r="BK32"/>
  <c r="BK33"/>
  <c r="BK34"/>
  <c r="BK35"/>
  <c r="BK36"/>
  <c r="BK37"/>
  <c r="BK38"/>
  <c r="BK39"/>
  <c r="BK40"/>
  <c r="BK41"/>
  <c r="BK42"/>
  <c r="E2"/>
  <c r="B7"/>
  <c r="B5"/>
  <c r="BN75" i="10"/>
  <c r="BQ75"/>
  <c r="BR75"/>
  <c r="BS75"/>
  <c r="BM75"/>
  <c r="BO75"/>
  <c r="BP75"/>
  <c r="B7"/>
  <c r="AA12" a="1"/>
  <c r="AA12"/>
  <c r="AB12" a="1"/>
  <c r="AB12"/>
  <c r="B5"/>
  <c r="E2"/>
  <c r="Y11" a="1"/>
  <c r="Y11"/>
  <c r="AA11" a="1"/>
  <c r="AA11"/>
  <c r="AB11" a="1"/>
  <c r="AB11"/>
  <c r="AB13" a="1"/>
  <c r="AB13"/>
  <c r="AD13" a="1"/>
  <c r="AD13"/>
  <c r="AF13" a="1"/>
  <c r="AF13"/>
  <c r="AG13" a="1"/>
  <c r="AG13"/>
  <c r="AL13" a="1"/>
  <c r="AL13"/>
  <c r="BY13"/>
  <c r="BZ13"/>
  <c r="X13" a="1"/>
  <c r="BB2"/>
  <c r="AS2"/>
  <c r="AQ13"/>
  <c r="AR13" a="1"/>
  <c r="AR13"/>
  <c r="AS13" a="1"/>
  <c r="AS13"/>
  <c r="AT13" a="1"/>
  <c r="AT13"/>
  <c r="AU13" a="1"/>
  <c r="AX13" a="1"/>
  <c r="E3"/>
  <c r="AY13" a="1"/>
  <c r="AU13"/>
  <c r="AX13"/>
  <c r="AY13"/>
  <c r="AZ13" a="1"/>
  <c r="AZ13"/>
  <c r="BA13" a="1"/>
  <c r="BA13"/>
  <c r="Y14" a="1"/>
  <c r="Y14"/>
  <c r="Z14"/>
  <c r="AA14" a="1"/>
  <c r="AA14"/>
  <c r="AB14" a="1"/>
  <c r="AB14"/>
  <c r="AD14" a="1"/>
  <c r="AD14"/>
  <c r="AE14" a="1"/>
  <c r="AF14" a="1"/>
  <c r="AE14"/>
  <c r="AF14"/>
  <c r="AG14" a="1"/>
  <c r="AG14"/>
  <c r="AL14" a="1"/>
  <c r="AL14"/>
  <c r="BY14"/>
  <c r="BZ14"/>
  <c r="AO14" a="1"/>
  <c r="AO14"/>
  <c r="AP14" a="1"/>
  <c r="AP14"/>
  <c r="AQ14" a="1"/>
  <c r="AQ14"/>
  <c r="AR14" a="1"/>
  <c r="AR14"/>
  <c r="AS14" a="1"/>
  <c r="AS14"/>
  <c r="AT14" a="1"/>
  <c r="AT14"/>
  <c r="AU14" a="1"/>
  <c r="AV14" a="1"/>
  <c r="AV14"/>
  <c r="AW14" a="1"/>
  <c r="AW14"/>
  <c r="AX14" a="1"/>
  <c r="AY14" a="1"/>
  <c r="AU14"/>
  <c r="AX14"/>
  <c r="AY14"/>
  <c r="AZ14" a="1"/>
  <c r="AZ14"/>
  <c r="BA14" a="1"/>
  <c r="BA14"/>
  <c r="Y15" a="1"/>
  <c r="Y15"/>
  <c r="Z15"/>
  <c r="AA15" a="1"/>
  <c r="AA15"/>
  <c r="AB15" a="1"/>
  <c r="AB15"/>
  <c r="AD15" a="1"/>
  <c r="AD15"/>
  <c r="AE15" a="1"/>
  <c r="AF15" a="1"/>
  <c r="AE15"/>
  <c r="AF15"/>
  <c r="AG15" a="1"/>
  <c r="AG15"/>
  <c r="AL15" a="1"/>
  <c r="AL15"/>
  <c r="AO15" a="1"/>
  <c r="AO15"/>
  <c r="AP15" a="1"/>
  <c r="AP15"/>
  <c r="AQ15" a="1"/>
  <c r="AQ15"/>
  <c r="AR15" a="1"/>
  <c r="AR15"/>
  <c r="AS15" a="1"/>
  <c r="AS15"/>
  <c r="AT15" a="1"/>
  <c r="AT15"/>
  <c r="AU15" a="1"/>
  <c r="AV15" a="1"/>
  <c r="AV15"/>
  <c r="AW15" a="1"/>
  <c r="AW15"/>
  <c r="AX15" a="1"/>
  <c r="AY15" a="1"/>
  <c r="AU15"/>
  <c r="AX15"/>
  <c r="AY15"/>
  <c r="AZ15" a="1"/>
  <c r="AZ15"/>
  <c r="BA15" a="1"/>
  <c r="Y16" a="1"/>
  <c r="Y16"/>
  <c r="Z16"/>
  <c r="AA16" a="1"/>
  <c r="AA16"/>
  <c r="AB16" a="1"/>
  <c r="AB16"/>
  <c r="AD16" a="1"/>
  <c r="AD16"/>
  <c r="AE16" a="1"/>
  <c r="AF16" a="1"/>
  <c r="AE16"/>
  <c r="AF16"/>
  <c r="AG16" a="1"/>
  <c r="AG16"/>
  <c r="AL16" a="1"/>
  <c r="AL16"/>
  <c r="AO16" a="1"/>
  <c r="AO16"/>
  <c r="AP16" a="1"/>
  <c r="AP16"/>
  <c r="AQ16" a="1"/>
  <c r="AQ16"/>
  <c r="AR16" a="1"/>
  <c r="AR16"/>
  <c r="AS16" a="1"/>
  <c r="AS16"/>
  <c r="AT16" a="1"/>
  <c r="AT16"/>
  <c r="AU16" a="1"/>
  <c r="AV16" a="1"/>
  <c r="AV16"/>
  <c r="AW16" a="1"/>
  <c r="AW16"/>
  <c r="AX16" a="1"/>
  <c r="AY16" a="1"/>
  <c r="AU16"/>
  <c r="AX16"/>
  <c r="AY16"/>
  <c r="AZ16" a="1"/>
  <c r="AZ16"/>
  <c r="BA16" a="1"/>
  <c r="Y17" a="1"/>
  <c r="Y17"/>
  <c r="Z17"/>
  <c r="AA17" a="1"/>
  <c r="AA17"/>
  <c r="AB17" a="1"/>
  <c r="AB17"/>
  <c r="AD17" a="1"/>
  <c r="AD17"/>
  <c r="AE17" a="1"/>
  <c r="AF17" a="1"/>
  <c r="AE17"/>
  <c r="AF17"/>
  <c r="AG17" a="1"/>
  <c r="AG17"/>
  <c r="AL17" a="1"/>
  <c r="AL17"/>
  <c r="AO17" a="1"/>
  <c r="AO17"/>
  <c r="AP17" a="1"/>
  <c r="AP17"/>
  <c r="AQ17" a="1"/>
  <c r="AQ17"/>
  <c r="AR17" a="1"/>
  <c r="AR17"/>
  <c r="AS17" a="1"/>
  <c r="AS17"/>
  <c r="AT17" a="1"/>
  <c r="AT17"/>
  <c r="AU17" a="1"/>
  <c r="AV17" a="1"/>
  <c r="AV17"/>
  <c r="AW17" a="1"/>
  <c r="AW17"/>
  <c r="AX17" a="1"/>
  <c r="AY17" a="1"/>
  <c r="AU17"/>
  <c r="AX17"/>
  <c r="AY17"/>
  <c r="AZ17" a="1"/>
  <c r="AZ17"/>
  <c r="BA17" a="1"/>
  <c r="Y18" a="1"/>
  <c r="Y18"/>
  <c r="Z18"/>
  <c r="AA18" a="1"/>
  <c r="AA18"/>
  <c r="AB18" a="1"/>
  <c r="AB18"/>
  <c r="AD18" a="1"/>
  <c r="AD18"/>
  <c r="AE18" a="1"/>
  <c r="AF18" a="1"/>
  <c r="AE18"/>
  <c r="AF18"/>
  <c r="AG18" a="1"/>
  <c r="AG18"/>
  <c r="AL18" a="1"/>
  <c r="AL18"/>
  <c r="BY18"/>
  <c r="BZ18"/>
  <c r="AO18" a="1"/>
  <c r="AO18"/>
  <c r="AP18" a="1"/>
  <c r="AP18"/>
  <c r="AQ18" a="1"/>
  <c r="AQ18"/>
  <c r="AR18" a="1"/>
  <c r="AR18"/>
  <c r="AS18" a="1"/>
  <c r="AS18"/>
  <c r="AT18" a="1"/>
  <c r="AT18"/>
  <c r="AU18" a="1"/>
  <c r="AV18" a="1"/>
  <c r="AV18"/>
  <c r="AW18" a="1"/>
  <c r="AW18"/>
  <c r="AX18" a="1"/>
  <c r="AY18" a="1"/>
  <c r="AU18"/>
  <c r="AX18"/>
  <c r="AY18"/>
  <c r="AZ18" a="1"/>
  <c r="AZ18"/>
  <c r="BA18" a="1"/>
  <c r="Y19" a="1"/>
  <c r="Y19"/>
  <c r="Z19"/>
  <c r="AA19" a="1"/>
  <c r="AA19"/>
  <c r="AB19" a="1"/>
  <c r="AB19"/>
  <c r="AD19" a="1"/>
  <c r="AD19"/>
  <c r="AE19" a="1"/>
  <c r="AF19" a="1"/>
  <c r="AE19"/>
  <c r="AF19"/>
  <c r="AG19" a="1"/>
  <c r="AG19"/>
  <c r="AL19" a="1"/>
  <c r="AL19"/>
  <c r="BY19"/>
  <c r="BZ19"/>
  <c r="AO19" a="1"/>
  <c r="AO19"/>
  <c r="AP19" a="1"/>
  <c r="AP19"/>
  <c r="AQ19" a="1"/>
  <c r="AQ19"/>
  <c r="AR19" a="1"/>
  <c r="AR19"/>
  <c r="AS19" a="1"/>
  <c r="AS19"/>
  <c r="AT19" a="1"/>
  <c r="AT19"/>
  <c r="AU19" a="1"/>
  <c r="AV19" a="1"/>
  <c r="AV19"/>
  <c r="AW19" a="1"/>
  <c r="AW19"/>
  <c r="AX19" a="1"/>
  <c r="AY19" a="1"/>
  <c r="AU19"/>
  <c r="AX19"/>
  <c r="AY19"/>
  <c r="AZ19" a="1"/>
  <c r="AZ19"/>
  <c r="BA19" a="1"/>
  <c r="Y20" a="1"/>
  <c r="Y20"/>
  <c r="Z20"/>
  <c r="AA20" a="1"/>
  <c r="AA20"/>
  <c r="AB20" a="1"/>
  <c r="AB20"/>
  <c r="AD20" a="1"/>
  <c r="AD20"/>
  <c r="AE20" a="1"/>
  <c r="AF20" a="1"/>
  <c r="AE20"/>
  <c r="AF20"/>
  <c r="AG20" a="1"/>
  <c r="AG20"/>
  <c r="AL20" a="1"/>
  <c r="AL20"/>
  <c r="BY20"/>
  <c r="BZ20"/>
  <c r="AO20" a="1"/>
  <c r="AO20"/>
  <c r="AP20" a="1"/>
  <c r="AP20"/>
  <c r="AQ20" a="1"/>
  <c r="AQ20"/>
  <c r="AR20" a="1"/>
  <c r="AR20"/>
  <c r="AS20" a="1"/>
  <c r="AS20"/>
  <c r="AT20" a="1"/>
  <c r="AT20"/>
  <c r="AU20" a="1"/>
  <c r="AV20" a="1"/>
  <c r="AV20"/>
  <c r="AW20" a="1"/>
  <c r="AW20"/>
  <c r="AX20" a="1"/>
  <c r="AY20" a="1"/>
  <c r="AU20"/>
  <c r="AX20"/>
  <c r="AY20"/>
  <c r="AZ20" a="1"/>
  <c r="AZ20"/>
  <c r="BA20" a="1"/>
  <c r="Y21" a="1"/>
  <c r="Y21"/>
  <c r="Z21"/>
  <c r="AA21" a="1"/>
  <c r="AA21"/>
  <c r="AB21" a="1"/>
  <c r="AB21"/>
  <c r="AD21" a="1"/>
  <c r="AD21"/>
  <c r="AE21" a="1"/>
  <c r="AF21" a="1"/>
  <c r="AE21"/>
  <c r="AF21"/>
  <c r="AG21" a="1"/>
  <c r="AG21"/>
  <c r="AL21" a="1"/>
  <c r="AL21"/>
  <c r="BY21"/>
  <c r="BZ21"/>
  <c r="AO21" a="1"/>
  <c r="AO21"/>
  <c r="AP21" a="1"/>
  <c r="AP21"/>
  <c r="AQ21" a="1"/>
  <c r="AQ21"/>
  <c r="AR21" a="1"/>
  <c r="AR21"/>
  <c r="AS21" a="1"/>
  <c r="AS21"/>
  <c r="AT21" a="1"/>
  <c r="AT21"/>
  <c r="AU21" a="1"/>
  <c r="AV21" a="1"/>
  <c r="AV21"/>
  <c r="AW21" a="1"/>
  <c r="AW21"/>
  <c r="AX21" a="1"/>
  <c r="AY21" a="1"/>
  <c r="AU21"/>
  <c r="AX21"/>
  <c r="AY21"/>
  <c r="AZ21" a="1"/>
  <c r="AZ21"/>
  <c r="BA21" a="1"/>
  <c r="Y22" a="1"/>
  <c r="Y22"/>
  <c r="Z22"/>
  <c r="AA22" a="1"/>
  <c r="AA22"/>
  <c r="AB22" a="1"/>
  <c r="AB22"/>
  <c r="AD22" a="1"/>
  <c r="AD22"/>
  <c r="AE22" a="1"/>
  <c r="AF22" a="1"/>
  <c r="AE22"/>
  <c r="AF22"/>
  <c r="AG22" a="1"/>
  <c r="AG22"/>
  <c r="AL22" a="1"/>
  <c r="AL22"/>
  <c r="BY22"/>
  <c r="BZ22"/>
  <c r="AO22" a="1"/>
  <c r="AO22"/>
  <c r="AP22" a="1"/>
  <c r="AP22"/>
  <c r="AQ22" a="1"/>
  <c r="AQ22"/>
  <c r="AR22" a="1"/>
  <c r="AR22"/>
  <c r="AS22" a="1"/>
  <c r="AS22"/>
  <c r="AT22" a="1"/>
  <c r="AT22"/>
  <c r="AU22" a="1"/>
  <c r="AV22" a="1"/>
  <c r="AV22"/>
  <c r="AW22" a="1"/>
  <c r="AW22"/>
  <c r="AX22" a="1"/>
  <c r="AY22" a="1"/>
  <c r="AU22"/>
  <c r="AX22"/>
  <c r="AY22"/>
  <c r="AZ22" a="1"/>
  <c r="AZ22"/>
  <c r="BA22" a="1"/>
  <c r="BK23"/>
  <c r="BE23"/>
  <c r="BF23"/>
  <c r="BG23"/>
  <c r="X23" a="1"/>
  <c r="X23"/>
  <c r="Y23" a="1"/>
  <c r="Y23"/>
  <c r="Z23"/>
  <c r="AA23" a="1"/>
  <c r="AA23"/>
  <c r="AB23" a="1"/>
  <c r="AB23"/>
  <c r="AC23" a="1"/>
  <c r="AC23"/>
  <c r="AD23" a="1"/>
  <c r="AD23"/>
  <c r="AE23" a="1"/>
  <c r="AF23" a="1"/>
  <c r="AE23"/>
  <c r="AF23"/>
  <c r="AG23" a="1"/>
  <c r="AG23"/>
  <c r="AL23" a="1"/>
  <c r="AL23"/>
  <c r="BY23"/>
  <c r="BZ23"/>
  <c r="AO23" a="1"/>
  <c r="AO23"/>
  <c r="AP23" a="1"/>
  <c r="AP23"/>
  <c r="AQ23" a="1"/>
  <c r="AQ23"/>
  <c r="AR23" a="1"/>
  <c r="AR23"/>
  <c r="AS23" a="1"/>
  <c r="AS23"/>
  <c r="AT23" a="1"/>
  <c r="AT23"/>
  <c r="AU23" a="1"/>
  <c r="AV23" a="1"/>
  <c r="AV23"/>
  <c r="AW23" a="1"/>
  <c r="AW23"/>
  <c r="AX23" a="1"/>
  <c r="AY23" a="1"/>
  <c r="AU23"/>
  <c r="AX23"/>
  <c r="AY23"/>
  <c r="AZ23" a="1"/>
  <c r="AZ23"/>
  <c r="BA23" a="1"/>
  <c r="BK24"/>
  <c r="BE24"/>
  <c r="BF24"/>
  <c r="BG24"/>
  <c r="X24" a="1"/>
  <c r="X24"/>
  <c r="Y24" a="1"/>
  <c r="Y24"/>
  <c r="Z24"/>
  <c r="AA24" a="1"/>
  <c r="AA24"/>
  <c r="AB24" a="1"/>
  <c r="AB24"/>
  <c r="AC24" a="1"/>
  <c r="AC24"/>
  <c r="AD24" a="1"/>
  <c r="AD24"/>
  <c r="AE24" a="1"/>
  <c r="AF24" a="1"/>
  <c r="AE24"/>
  <c r="AF24"/>
  <c r="AG24" a="1"/>
  <c r="AG24"/>
  <c r="AL24" a="1"/>
  <c r="AL24"/>
  <c r="BY24"/>
  <c r="BZ24"/>
  <c r="AO24" a="1"/>
  <c r="AO24"/>
  <c r="AP24" a="1"/>
  <c r="AP24"/>
  <c r="AQ24" a="1"/>
  <c r="AQ24"/>
  <c r="AR24" a="1"/>
  <c r="AR24"/>
  <c r="AS24" a="1"/>
  <c r="AS24"/>
  <c r="AT24" a="1"/>
  <c r="AT24"/>
  <c r="AU24" a="1"/>
  <c r="AV24" a="1"/>
  <c r="AV24"/>
  <c r="AW24" a="1"/>
  <c r="AW24"/>
  <c r="AX24" a="1"/>
  <c r="AY24" a="1"/>
  <c r="AU24"/>
  <c r="AX24"/>
  <c r="AY24"/>
  <c r="AZ24" a="1"/>
  <c r="AZ24"/>
  <c r="BA24" a="1"/>
  <c r="BK25"/>
  <c r="BE25"/>
  <c r="BF25"/>
  <c r="BG25"/>
  <c r="X25" a="1"/>
  <c r="X25"/>
  <c r="Y25" a="1"/>
  <c r="Y25"/>
  <c r="Z25"/>
  <c r="AA25" a="1"/>
  <c r="AA25"/>
  <c r="AB25" a="1"/>
  <c r="AB25"/>
  <c r="AC25" a="1"/>
  <c r="AC25"/>
  <c r="AD25" a="1"/>
  <c r="AD25"/>
  <c r="AE25" a="1"/>
  <c r="AF25" a="1"/>
  <c r="AE25"/>
  <c r="AF25"/>
  <c r="AG25" a="1"/>
  <c r="AG25"/>
  <c r="AL25" a="1"/>
  <c r="AL25"/>
  <c r="BY25"/>
  <c r="BZ25"/>
  <c r="AO25" a="1"/>
  <c r="AO25"/>
  <c r="AP25" a="1"/>
  <c r="AP25"/>
  <c r="AQ25" a="1"/>
  <c r="AQ25"/>
  <c r="AR25" a="1"/>
  <c r="AR25"/>
  <c r="AS25" a="1"/>
  <c r="AS25"/>
  <c r="AT25" a="1"/>
  <c r="AT25"/>
  <c r="AU25" a="1"/>
  <c r="AV25" a="1"/>
  <c r="AV25"/>
  <c r="AW25" a="1"/>
  <c r="AW25"/>
  <c r="AX25" a="1"/>
  <c r="AY25" a="1"/>
  <c r="AU25"/>
  <c r="AX25"/>
  <c r="AY25"/>
  <c r="AZ25" a="1"/>
  <c r="AZ25"/>
  <c r="BA25" a="1"/>
  <c r="BK26"/>
  <c r="BE26"/>
  <c r="BF26"/>
  <c r="BG26"/>
  <c r="X26" a="1"/>
  <c r="X26"/>
  <c r="Y26" a="1"/>
  <c r="Y26"/>
  <c r="Z26"/>
  <c r="AA26" a="1"/>
  <c r="AA26"/>
  <c r="AB26" a="1"/>
  <c r="AB26"/>
  <c r="AC26" a="1"/>
  <c r="AC26"/>
  <c r="AD26" a="1"/>
  <c r="AD26"/>
  <c r="AE26" a="1"/>
  <c r="AF26" a="1"/>
  <c r="AE26"/>
  <c r="AF26"/>
  <c r="AG26" a="1"/>
  <c r="AG26"/>
  <c r="AL26" a="1"/>
  <c r="AL26"/>
  <c r="BY26"/>
  <c r="BZ26"/>
  <c r="AO26" a="1"/>
  <c r="AO26"/>
  <c r="AP26" a="1"/>
  <c r="AP26"/>
  <c r="AQ26" a="1"/>
  <c r="AQ26"/>
  <c r="AR26" a="1"/>
  <c r="AR26"/>
  <c r="AS26" a="1"/>
  <c r="AS26"/>
  <c r="AT26" a="1"/>
  <c r="AT26"/>
  <c r="AU26" a="1"/>
  <c r="AV26" a="1"/>
  <c r="AV26"/>
  <c r="AW26" a="1"/>
  <c r="AW26"/>
  <c r="AX26" a="1"/>
  <c r="AY26" a="1"/>
  <c r="AU26"/>
  <c r="AX26"/>
  <c r="AY26"/>
  <c r="AZ26" a="1"/>
  <c r="AZ26"/>
  <c r="BA26" a="1"/>
  <c r="BK27"/>
  <c r="BE27"/>
  <c r="BF27"/>
  <c r="BG27"/>
  <c r="X27" a="1"/>
  <c r="X27"/>
  <c r="Y27" a="1"/>
  <c r="Y27"/>
  <c r="Z27"/>
  <c r="AA27" a="1"/>
  <c r="AA27"/>
  <c r="AB27" a="1"/>
  <c r="AB27"/>
  <c r="AC27" a="1"/>
  <c r="AC27"/>
  <c r="AD27" a="1"/>
  <c r="AD27"/>
  <c r="AE27" a="1"/>
  <c r="AF27" a="1"/>
  <c r="AE27"/>
  <c r="AF27"/>
  <c r="AG27" a="1"/>
  <c r="AG27"/>
  <c r="AL27" a="1"/>
  <c r="AL27"/>
  <c r="AO27" a="1"/>
  <c r="AO27"/>
  <c r="AP27" a="1"/>
  <c r="AP27"/>
  <c r="AQ27" a="1"/>
  <c r="AQ27"/>
  <c r="AR27" a="1"/>
  <c r="AR27"/>
  <c r="AS27" a="1"/>
  <c r="AS27"/>
  <c r="AT27" a="1"/>
  <c r="AT27"/>
  <c r="AU27" a="1"/>
  <c r="AV27" a="1"/>
  <c r="AV27"/>
  <c r="AW27" a="1"/>
  <c r="AW27"/>
  <c r="AX27" a="1"/>
  <c r="AY27" a="1"/>
  <c r="AU27"/>
  <c r="AX27"/>
  <c r="AY27"/>
  <c r="AZ27" a="1"/>
  <c r="AZ27"/>
  <c r="BA27" a="1"/>
  <c r="BK28"/>
  <c r="BE28"/>
  <c r="BF28"/>
  <c r="BG28"/>
  <c r="X28" a="1"/>
  <c r="X28"/>
  <c r="Y28" a="1"/>
  <c r="Y28"/>
  <c r="Z28"/>
  <c r="AA28" a="1"/>
  <c r="AA28"/>
  <c r="AB28" a="1"/>
  <c r="AB28"/>
  <c r="AC28" a="1"/>
  <c r="AC28"/>
  <c r="AD28" a="1"/>
  <c r="AD28"/>
  <c r="AE28" a="1"/>
  <c r="AF28" a="1"/>
  <c r="AE28"/>
  <c r="AF28"/>
  <c r="AG28" a="1"/>
  <c r="AG28"/>
  <c r="AL28" a="1"/>
  <c r="AL28"/>
  <c r="AO28" a="1"/>
  <c r="AO28"/>
  <c r="AP28" a="1"/>
  <c r="AP28"/>
  <c r="AQ28" a="1"/>
  <c r="AQ28"/>
  <c r="AR28" a="1"/>
  <c r="AR28"/>
  <c r="AS28" a="1"/>
  <c r="AS28"/>
  <c r="AT28" a="1"/>
  <c r="AT28"/>
  <c r="AU28" a="1"/>
  <c r="AV28" a="1"/>
  <c r="AV28"/>
  <c r="AW28" a="1"/>
  <c r="AW28"/>
  <c r="AX28" a="1"/>
  <c r="AY28" a="1"/>
  <c r="AU28"/>
  <c r="AX28"/>
  <c r="AY28"/>
  <c r="AZ28" a="1"/>
  <c r="AZ28"/>
  <c r="BA28" a="1"/>
  <c r="BK29"/>
  <c r="BE29"/>
  <c r="BF29"/>
  <c r="BG29"/>
  <c r="X29" a="1"/>
  <c r="X29"/>
  <c r="V29" a="1"/>
  <c r="V29"/>
  <c r="U29" a="1"/>
  <c r="U29"/>
  <c r="Y29" a="1"/>
  <c r="Y29"/>
  <c r="Z29"/>
  <c r="AA29" a="1"/>
  <c r="AA29"/>
  <c r="AB29" a="1"/>
  <c r="AB29"/>
  <c r="AC29" a="1"/>
  <c r="AC29"/>
  <c r="AD29" a="1"/>
  <c r="AD29"/>
  <c r="AE29" a="1"/>
  <c r="AF29" a="1"/>
  <c r="AE29"/>
  <c r="AF29"/>
  <c r="AG29" a="1"/>
  <c r="AG29"/>
  <c r="AL29" a="1"/>
  <c r="AL29"/>
  <c r="AO29" a="1"/>
  <c r="AO29"/>
  <c r="AP29" a="1"/>
  <c r="AP29"/>
  <c r="AQ29" a="1"/>
  <c r="AQ29"/>
  <c r="AR29" a="1"/>
  <c r="AR29"/>
  <c r="AS29" a="1"/>
  <c r="AS29"/>
  <c r="AT29" a="1"/>
  <c r="AT29"/>
  <c r="AU29" a="1"/>
  <c r="AV29" a="1"/>
  <c r="AV29"/>
  <c r="AW29" a="1"/>
  <c r="AW29"/>
  <c r="AX29" a="1"/>
  <c r="AY29" a="1"/>
  <c r="AU29"/>
  <c r="AX29"/>
  <c r="AY29"/>
  <c r="AZ29" a="1"/>
  <c r="AZ29"/>
  <c r="BA29" a="1"/>
  <c r="BK30"/>
  <c r="BE30"/>
  <c r="BF30"/>
  <c r="BG30"/>
  <c r="X30" a="1"/>
  <c r="X30"/>
  <c r="V30" a="1"/>
  <c r="V30"/>
  <c r="U30" a="1"/>
  <c r="U30"/>
  <c r="Y30" a="1"/>
  <c r="Y30"/>
  <c r="Z30"/>
  <c r="AA30" a="1"/>
  <c r="AA30"/>
  <c r="AB30" a="1"/>
  <c r="AB30"/>
  <c r="AC30" a="1"/>
  <c r="AC30"/>
  <c r="AD30" a="1"/>
  <c r="AD30"/>
  <c r="AE30" a="1"/>
  <c r="AF30" a="1"/>
  <c r="AE30"/>
  <c r="AF30"/>
  <c r="AG30" a="1"/>
  <c r="AG30"/>
  <c r="AL30" a="1"/>
  <c r="AL30"/>
  <c r="AO30" a="1"/>
  <c r="AO30"/>
  <c r="AP30" a="1"/>
  <c r="AP30"/>
  <c r="AQ30" a="1"/>
  <c r="AQ30"/>
  <c r="AR30" a="1"/>
  <c r="AR30"/>
  <c r="AS30" a="1"/>
  <c r="AS30"/>
  <c r="AT30" a="1"/>
  <c r="AT30"/>
  <c r="AU30" a="1"/>
  <c r="AV30" a="1"/>
  <c r="AV30"/>
  <c r="AW30" a="1"/>
  <c r="AW30"/>
  <c r="AX30" a="1"/>
  <c r="AY30" a="1"/>
  <c r="AU30"/>
  <c r="AX30"/>
  <c r="AY30"/>
  <c r="AZ30" a="1"/>
  <c r="AZ30"/>
  <c r="BA30" a="1"/>
  <c r="BK31"/>
  <c r="BE31"/>
  <c r="BF31"/>
  <c r="BG31"/>
  <c r="X31" a="1"/>
  <c r="X31"/>
  <c r="V31" a="1"/>
  <c r="V31"/>
  <c r="U31" a="1"/>
  <c r="U31"/>
  <c r="Y31" a="1"/>
  <c r="Y31"/>
  <c r="Z31"/>
  <c r="AA31" a="1"/>
  <c r="AA31"/>
  <c r="AB31" a="1"/>
  <c r="AB31"/>
  <c r="AC31" a="1"/>
  <c r="AC31"/>
  <c r="AD31" a="1"/>
  <c r="AD31"/>
  <c r="AE31" a="1"/>
  <c r="AF31" a="1"/>
  <c r="AE31"/>
  <c r="AF31"/>
  <c r="AG31" a="1"/>
  <c r="AG31"/>
  <c r="AL31" a="1"/>
  <c r="AL31"/>
  <c r="BY31"/>
  <c r="BZ31"/>
  <c r="AO31" a="1"/>
  <c r="AO31"/>
  <c r="AP31" a="1"/>
  <c r="AP31"/>
  <c r="AQ31" a="1"/>
  <c r="AQ31"/>
  <c r="AR31" a="1"/>
  <c r="AR31"/>
  <c r="AS31" a="1"/>
  <c r="AS31"/>
  <c r="AT31" a="1"/>
  <c r="AT31"/>
  <c r="AU31" a="1"/>
  <c r="AV31" a="1"/>
  <c r="AV31"/>
  <c r="AW31" a="1"/>
  <c r="AW31"/>
  <c r="AX31" a="1"/>
  <c r="AY31" a="1"/>
  <c r="AU31"/>
  <c r="AX31"/>
  <c r="AY31"/>
  <c r="AZ31" a="1"/>
  <c r="AZ31"/>
  <c r="BA31" a="1"/>
  <c r="BK32"/>
  <c r="BE32"/>
  <c r="BF32"/>
  <c r="BG32"/>
  <c r="X32" a="1"/>
  <c r="X32"/>
  <c r="V32" a="1"/>
  <c r="V32"/>
  <c r="U32" a="1"/>
  <c r="U32"/>
  <c r="Y32" a="1"/>
  <c r="Y32"/>
  <c r="Z32"/>
  <c r="AA32" a="1"/>
  <c r="AA32"/>
  <c r="AB32" a="1"/>
  <c r="AB32"/>
  <c r="AC32" a="1"/>
  <c r="AC32"/>
  <c r="AD32" a="1"/>
  <c r="AD32"/>
  <c r="AE32" a="1"/>
  <c r="AF32" a="1"/>
  <c r="AE32"/>
  <c r="AF32"/>
  <c r="AG32" a="1"/>
  <c r="AG32"/>
  <c r="AL32" a="1"/>
  <c r="AL32"/>
  <c r="BY32"/>
  <c r="BZ32"/>
  <c r="AO32" a="1"/>
  <c r="AO32"/>
  <c r="AP32" a="1"/>
  <c r="AP32"/>
  <c r="AQ32" a="1"/>
  <c r="AQ32"/>
  <c r="AR32" a="1"/>
  <c r="AR32"/>
  <c r="AS32" a="1"/>
  <c r="AS32"/>
  <c r="AT32" a="1"/>
  <c r="AT32"/>
  <c r="AU32" a="1"/>
  <c r="AV32" a="1"/>
  <c r="AV32"/>
  <c r="AW32" a="1"/>
  <c r="AW32"/>
  <c r="AX32" a="1"/>
  <c r="AY32" a="1"/>
  <c r="AU32"/>
  <c r="AX32"/>
  <c r="AY32"/>
  <c r="AZ32" a="1"/>
  <c r="AZ32"/>
  <c r="BA32" a="1"/>
  <c r="BK33"/>
  <c r="BE33"/>
  <c r="BF33"/>
  <c r="BG33"/>
  <c r="X33" a="1"/>
  <c r="X33"/>
  <c r="V33" a="1"/>
  <c r="V33"/>
  <c r="U33" a="1"/>
  <c r="U33"/>
  <c r="Y33" a="1"/>
  <c r="Y33"/>
  <c r="Z33"/>
  <c r="AA33" a="1"/>
  <c r="AA33"/>
  <c r="AB33" a="1"/>
  <c r="AB33"/>
  <c r="AC33" a="1"/>
  <c r="AC33"/>
  <c r="AD33" a="1"/>
  <c r="AD33"/>
  <c r="AE33" a="1"/>
  <c r="AF33" a="1"/>
  <c r="AE33"/>
  <c r="AF33"/>
  <c r="AG33" a="1"/>
  <c r="AG33"/>
  <c r="AL33" a="1"/>
  <c r="AL33"/>
  <c r="BY33"/>
  <c r="BZ33"/>
  <c r="AO33" a="1"/>
  <c r="AO33"/>
  <c r="AP33" a="1"/>
  <c r="AP33"/>
  <c r="AQ33" a="1"/>
  <c r="AQ33"/>
  <c r="AR33" a="1"/>
  <c r="AR33"/>
  <c r="AS33" a="1"/>
  <c r="AS33"/>
  <c r="AT33" a="1"/>
  <c r="AT33"/>
  <c r="AU33" a="1"/>
  <c r="AV33" a="1"/>
  <c r="AV33"/>
  <c r="AW33" a="1"/>
  <c r="AW33"/>
  <c r="AX33" a="1"/>
  <c r="AY33" a="1"/>
  <c r="AU33"/>
  <c r="AX33"/>
  <c r="AY33"/>
  <c r="AZ33" a="1"/>
  <c r="AZ33"/>
  <c r="BA33" a="1"/>
  <c r="BK34"/>
  <c r="BE34"/>
  <c r="BF34"/>
  <c r="BG34"/>
  <c r="X34" a="1"/>
  <c r="X34"/>
  <c r="V34" a="1"/>
  <c r="V34"/>
  <c r="U34" a="1"/>
  <c r="U34"/>
  <c r="Y34" a="1"/>
  <c r="Y34"/>
  <c r="Z34"/>
  <c r="AA34" a="1"/>
  <c r="AA34"/>
  <c r="AB34" a="1"/>
  <c r="AB34"/>
  <c r="AC34" a="1"/>
  <c r="AC34"/>
  <c r="AD34" a="1"/>
  <c r="AD34"/>
  <c r="AE34" a="1"/>
  <c r="AF34" a="1"/>
  <c r="AE34"/>
  <c r="AF34"/>
  <c r="AG34" a="1"/>
  <c r="AG34"/>
  <c r="AL34" a="1"/>
  <c r="AL34"/>
  <c r="BY34"/>
  <c r="BZ34"/>
  <c r="AO34" a="1"/>
  <c r="AO34"/>
  <c r="AP34" a="1"/>
  <c r="AP34"/>
  <c r="AQ34" a="1"/>
  <c r="AQ34"/>
  <c r="AR34" a="1"/>
  <c r="AR34"/>
  <c r="AS34" a="1"/>
  <c r="AS34"/>
  <c r="AT34" a="1"/>
  <c r="AT34"/>
  <c r="AU34" a="1"/>
  <c r="AV34" a="1"/>
  <c r="AV34"/>
  <c r="AW34" a="1"/>
  <c r="AW34"/>
  <c r="AX34" a="1"/>
  <c r="AY34" a="1"/>
  <c r="AU34"/>
  <c r="AX34"/>
  <c r="AY34"/>
  <c r="AZ34" a="1"/>
  <c r="AZ34"/>
  <c r="BA34" a="1"/>
  <c r="BK35"/>
  <c r="BE35"/>
  <c r="BF35"/>
  <c r="BG35"/>
  <c r="X35" a="1"/>
  <c r="X35"/>
  <c r="V35" a="1"/>
  <c r="V35"/>
  <c r="U35" a="1"/>
  <c r="U35"/>
  <c r="Y35" a="1"/>
  <c r="Y35"/>
  <c r="Z35"/>
  <c r="AA35" a="1"/>
  <c r="AA35"/>
  <c r="AB35" a="1"/>
  <c r="AB35"/>
  <c r="AC35" a="1"/>
  <c r="AC35"/>
  <c r="AD35" a="1"/>
  <c r="AD35"/>
  <c r="AE35" a="1"/>
  <c r="AF35" a="1"/>
  <c r="AE35"/>
  <c r="AF35"/>
  <c r="AG35" a="1"/>
  <c r="AG35"/>
  <c r="AL35" a="1"/>
  <c r="AL35"/>
  <c r="BY35"/>
  <c r="BZ35"/>
  <c r="AO35" a="1"/>
  <c r="AO35"/>
  <c r="AP35" a="1"/>
  <c r="AP35"/>
  <c r="AQ35" a="1"/>
  <c r="AQ35"/>
  <c r="AR35" a="1"/>
  <c r="AR35"/>
  <c r="AS35" a="1"/>
  <c r="AS35"/>
  <c r="AT35" a="1"/>
  <c r="AT35"/>
  <c r="AU35" a="1"/>
  <c r="AV35" a="1"/>
  <c r="AV35"/>
  <c r="AW35" a="1"/>
  <c r="AW35"/>
  <c r="AX35" a="1"/>
  <c r="AY35" a="1"/>
  <c r="AU35"/>
  <c r="AX35"/>
  <c r="AY35"/>
  <c r="AZ35" a="1"/>
  <c r="AZ35"/>
  <c r="BA35" a="1"/>
  <c r="BK36"/>
  <c r="BE36"/>
  <c r="BF36"/>
  <c r="BG36"/>
  <c r="X36" a="1"/>
  <c r="X36"/>
  <c r="V36" a="1"/>
  <c r="V36"/>
  <c r="U36" a="1"/>
  <c r="U36"/>
  <c r="Y36" a="1"/>
  <c r="Y36"/>
  <c r="Z36"/>
  <c r="AA36" a="1"/>
  <c r="AA36"/>
  <c r="AB36" a="1"/>
  <c r="AB36"/>
  <c r="AC36" a="1"/>
  <c r="AC36"/>
  <c r="AD36" a="1"/>
  <c r="AD36"/>
  <c r="AE36" a="1"/>
  <c r="AF36" a="1"/>
  <c r="AE36"/>
  <c r="AF36"/>
  <c r="AG36" a="1"/>
  <c r="AG36"/>
  <c r="AL36" a="1"/>
  <c r="AL36"/>
  <c r="BY36"/>
  <c r="BZ36"/>
  <c r="AO36" a="1"/>
  <c r="AO36"/>
  <c r="AP36" a="1"/>
  <c r="AP36"/>
  <c r="AQ36" a="1"/>
  <c r="AQ36"/>
  <c r="AR36" a="1"/>
  <c r="AR36"/>
  <c r="AS36" a="1"/>
  <c r="AS36"/>
  <c r="AT36" a="1"/>
  <c r="AT36"/>
  <c r="AU36" a="1"/>
  <c r="AV36" a="1"/>
  <c r="AV36"/>
  <c r="AW36" a="1"/>
  <c r="AW36"/>
  <c r="AX36" a="1"/>
  <c r="AY36" a="1"/>
  <c r="AU36"/>
  <c r="AX36"/>
  <c r="AY36"/>
  <c r="AZ36" a="1"/>
  <c r="AZ36"/>
  <c r="BA36" a="1"/>
  <c r="BK37"/>
  <c r="BE37"/>
  <c r="BF37"/>
  <c r="BG37"/>
  <c r="X37" a="1"/>
  <c r="X37"/>
  <c r="V37" a="1"/>
  <c r="V37"/>
  <c r="U37" a="1"/>
  <c r="U37"/>
  <c r="Y37" a="1"/>
  <c r="Y37"/>
  <c r="Z37"/>
  <c r="AA37" a="1"/>
  <c r="AA37"/>
  <c r="AB37" a="1"/>
  <c r="AB37"/>
  <c r="AC37" a="1"/>
  <c r="AC37"/>
  <c r="AD37" a="1"/>
  <c r="AD37"/>
  <c r="AE37" a="1"/>
  <c r="AF37" a="1"/>
  <c r="AE37"/>
  <c r="AF37"/>
  <c r="AG37" a="1"/>
  <c r="AG37"/>
  <c r="AL37" a="1"/>
  <c r="AL37"/>
  <c r="BY37"/>
  <c r="BZ37"/>
  <c r="AO37" a="1"/>
  <c r="AO37"/>
  <c r="AP37" a="1"/>
  <c r="AP37"/>
  <c r="AQ37" a="1"/>
  <c r="AQ37"/>
  <c r="AR37" a="1"/>
  <c r="AR37"/>
  <c r="AS37" a="1"/>
  <c r="AS37"/>
  <c r="AT37" a="1"/>
  <c r="AT37"/>
  <c r="AU37" a="1"/>
  <c r="AV37" a="1"/>
  <c r="AV37"/>
  <c r="AW37" a="1"/>
  <c r="AW37"/>
  <c r="AX37" a="1"/>
  <c r="AY37" a="1"/>
  <c r="AU37"/>
  <c r="AX37"/>
  <c r="AY37"/>
  <c r="AZ37" a="1"/>
  <c r="AZ37"/>
  <c r="BA37" a="1"/>
  <c r="BK38"/>
  <c r="BE38"/>
  <c r="BF38"/>
  <c r="BG38"/>
  <c r="X38" a="1"/>
  <c r="X38"/>
  <c r="V38" a="1"/>
  <c r="V38"/>
  <c r="U38" a="1"/>
  <c r="U38"/>
  <c r="Y38" a="1"/>
  <c r="Y38"/>
  <c r="Z38"/>
  <c r="AA38" a="1"/>
  <c r="AA38"/>
  <c r="AB38" a="1"/>
  <c r="AB38"/>
  <c r="AC38" a="1"/>
  <c r="AC38"/>
  <c r="AD38" a="1"/>
  <c r="AD38"/>
  <c r="AE38" a="1"/>
  <c r="AF38" a="1"/>
  <c r="AE38"/>
  <c r="AF38"/>
  <c r="AG38" a="1"/>
  <c r="AG38"/>
  <c r="AL38" a="1"/>
  <c r="AL38"/>
  <c r="BY38"/>
  <c r="BZ38"/>
  <c r="AO38" a="1"/>
  <c r="AO38"/>
  <c r="AP38" a="1"/>
  <c r="AP38"/>
  <c r="AQ38" a="1"/>
  <c r="AQ38"/>
  <c r="AR38" a="1"/>
  <c r="AR38"/>
  <c r="AS38" a="1"/>
  <c r="AS38"/>
  <c r="AT38" a="1"/>
  <c r="AT38"/>
  <c r="AU38" a="1"/>
  <c r="AV38" a="1"/>
  <c r="AV38"/>
  <c r="AW38" a="1"/>
  <c r="AW38"/>
  <c r="AX38" a="1"/>
  <c r="AY38" a="1"/>
  <c r="AU38"/>
  <c r="AX38"/>
  <c r="AY38"/>
  <c r="AZ38" a="1"/>
  <c r="AZ38"/>
  <c r="BA38" a="1"/>
  <c r="BK39"/>
  <c r="BE39"/>
  <c r="BF39"/>
  <c r="BG39"/>
  <c r="X39" a="1"/>
  <c r="X39"/>
  <c r="V39" a="1"/>
  <c r="V39"/>
  <c r="U39" a="1"/>
  <c r="U39"/>
  <c r="Y39" a="1"/>
  <c r="Y39"/>
  <c r="Z39"/>
  <c r="AA39" a="1"/>
  <c r="AA39"/>
  <c r="AB39" a="1"/>
  <c r="AB39"/>
  <c r="AC39" a="1"/>
  <c r="AC39"/>
  <c r="AD39" a="1"/>
  <c r="AD39"/>
  <c r="AE39" a="1"/>
  <c r="AF39" a="1"/>
  <c r="AE39"/>
  <c r="AF39"/>
  <c r="AG39" a="1"/>
  <c r="AG39"/>
  <c r="AL39" a="1"/>
  <c r="AL39"/>
  <c r="AO39" a="1"/>
  <c r="AO39"/>
  <c r="AP39" a="1"/>
  <c r="AP39"/>
  <c r="AQ39" a="1"/>
  <c r="AQ39"/>
  <c r="AR39" a="1"/>
  <c r="AR39"/>
  <c r="AS39" a="1"/>
  <c r="AS39"/>
  <c r="AT39" a="1"/>
  <c r="AT39"/>
  <c r="AU39" a="1"/>
  <c r="AV39" a="1"/>
  <c r="AV39"/>
  <c r="AW39" a="1"/>
  <c r="AW39"/>
  <c r="AX39" a="1"/>
  <c r="AY39" a="1"/>
  <c r="AU39"/>
  <c r="AX39"/>
  <c r="AY39"/>
  <c r="AZ39" a="1"/>
  <c r="AZ39"/>
  <c r="BA39" a="1"/>
  <c r="BK40"/>
  <c r="BE40"/>
  <c r="BF40"/>
  <c r="BG40"/>
  <c r="X40" a="1"/>
  <c r="X40"/>
  <c r="V40" a="1"/>
  <c r="V40"/>
  <c r="U40" a="1"/>
  <c r="U40"/>
  <c r="Y40" a="1"/>
  <c r="Y40"/>
  <c r="Z40"/>
  <c r="AA40" a="1"/>
  <c r="AA40"/>
  <c r="AB40" a="1"/>
  <c r="AB40"/>
  <c r="AC40" a="1"/>
  <c r="AC40"/>
  <c r="AD40" a="1"/>
  <c r="AD40"/>
  <c r="AE40" a="1"/>
  <c r="AF40" a="1"/>
  <c r="AE40"/>
  <c r="AF40"/>
  <c r="AG40" a="1"/>
  <c r="AG40"/>
  <c r="AL40" a="1"/>
  <c r="AL40"/>
  <c r="AO40" a="1"/>
  <c r="AO40"/>
  <c r="AP40" a="1"/>
  <c r="AP40"/>
  <c r="AQ40" a="1"/>
  <c r="AQ40"/>
  <c r="AR40" a="1"/>
  <c r="AR40"/>
  <c r="AS40" a="1"/>
  <c r="AS40"/>
  <c r="AT40" a="1"/>
  <c r="AT40"/>
  <c r="AU40" a="1"/>
  <c r="AV40" a="1"/>
  <c r="AV40"/>
  <c r="AW40" a="1"/>
  <c r="AW40"/>
  <c r="AX40" a="1"/>
  <c r="AY40" a="1"/>
  <c r="AU40"/>
  <c r="AX40"/>
  <c r="AY40"/>
  <c r="AZ40" a="1"/>
  <c r="AZ40"/>
  <c r="BA40" a="1"/>
  <c r="BK41"/>
  <c r="BE41"/>
  <c r="BF41"/>
  <c r="BG41"/>
  <c r="X41" a="1"/>
  <c r="X41"/>
  <c r="V41" a="1"/>
  <c r="V41"/>
  <c r="U41" a="1"/>
  <c r="U41"/>
  <c r="Y41" a="1"/>
  <c r="Y41"/>
  <c r="Z41"/>
  <c r="AA41" a="1"/>
  <c r="AA41"/>
  <c r="AB41" a="1"/>
  <c r="AB41"/>
  <c r="AC41" a="1"/>
  <c r="AC41"/>
  <c r="AD41" a="1"/>
  <c r="AD41"/>
  <c r="AE41" a="1"/>
  <c r="AF41" a="1"/>
  <c r="AE41"/>
  <c r="AF41"/>
  <c r="AG41" a="1"/>
  <c r="AG41"/>
  <c r="AL41" a="1"/>
  <c r="AL41"/>
  <c r="AO41" a="1"/>
  <c r="AO41"/>
  <c r="AP41" a="1"/>
  <c r="AP41"/>
  <c r="AQ41" a="1"/>
  <c r="AQ41"/>
  <c r="AR41" a="1"/>
  <c r="AR41"/>
  <c r="AS41" a="1"/>
  <c r="AS41"/>
  <c r="AT41" a="1"/>
  <c r="AT41"/>
  <c r="AU41" a="1"/>
  <c r="AV41" a="1"/>
  <c r="AV41"/>
  <c r="AW41" a="1"/>
  <c r="AW41"/>
  <c r="AX41" a="1"/>
  <c r="AY41" a="1"/>
  <c r="AU41"/>
  <c r="AX41"/>
  <c r="AY41"/>
  <c r="AZ41" a="1"/>
  <c r="AZ41"/>
  <c r="BA41" a="1"/>
  <c r="BK42"/>
  <c r="BE42"/>
  <c r="BF42"/>
  <c r="BG42"/>
  <c r="X42" a="1"/>
  <c r="X42"/>
  <c r="V42" a="1"/>
  <c r="V42"/>
  <c r="U42" a="1"/>
  <c r="U42"/>
  <c r="Y42" a="1"/>
  <c r="Y42"/>
  <c r="Z42"/>
  <c r="AA42" a="1"/>
  <c r="AA42"/>
  <c r="AB42" a="1"/>
  <c r="AB42"/>
  <c r="AC42" a="1"/>
  <c r="AC42"/>
  <c r="AD42" a="1"/>
  <c r="AD42"/>
  <c r="AE42" a="1"/>
  <c r="AF42" a="1"/>
  <c r="AE42"/>
  <c r="AF42"/>
  <c r="AG42" a="1"/>
  <c r="AG42"/>
  <c r="AL42" a="1"/>
  <c r="AL42"/>
  <c r="AO42" a="1"/>
  <c r="AO42"/>
  <c r="AP42" a="1"/>
  <c r="AP42"/>
  <c r="AQ42" a="1"/>
  <c r="AQ42"/>
  <c r="AR42" a="1"/>
  <c r="AR42"/>
  <c r="AS42" a="1"/>
  <c r="AS42"/>
  <c r="AT42" a="1"/>
  <c r="AT42"/>
  <c r="AU42" a="1"/>
  <c r="AV42" a="1"/>
  <c r="AV42"/>
  <c r="AW42" a="1"/>
  <c r="AW42"/>
  <c r="AX42" a="1"/>
  <c r="AY42" a="1"/>
  <c r="AU42"/>
  <c r="AX42"/>
  <c r="AY42"/>
  <c r="AZ42" a="1"/>
  <c r="AZ42"/>
  <c r="BA42" a="1"/>
  <c r="BK43"/>
  <c r="BE43"/>
  <c r="BF43"/>
  <c r="BG43"/>
  <c r="X43" a="1"/>
  <c r="X43"/>
  <c r="V43" a="1"/>
  <c r="V43"/>
  <c r="U43" a="1"/>
  <c r="U43"/>
  <c r="Y43" a="1"/>
  <c r="Y43"/>
  <c r="Z43"/>
  <c r="AA43" a="1"/>
  <c r="AA43"/>
  <c r="AB43" a="1"/>
  <c r="AB43"/>
  <c r="AC43" a="1"/>
  <c r="AC43"/>
  <c r="AD43" a="1"/>
  <c r="AD43"/>
  <c r="AE43" a="1"/>
  <c r="AF43" a="1"/>
  <c r="AE43"/>
  <c r="AF43"/>
  <c r="AG43" a="1"/>
  <c r="AG43"/>
  <c r="AL43" a="1"/>
  <c r="AL43"/>
  <c r="AO43" a="1"/>
  <c r="AO43"/>
  <c r="AP43" a="1"/>
  <c r="AP43"/>
  <c r="AQ43" a="1"/>
  <c r="AQ43"/>
  <c r="AR43" a="1"/>
  <c r="AR43"/>
  <c r="AS43" a="1"/>
  <c r="AS43"/>
  <c r="AT43" a="1"/>
  <c r="AT43"/>
  <c r="AU43" a="1"/>
  <c r="AV43" a="1"/>
  <c r="AV43"/>
  <c r="AW43" a="1"/>
  <c r="AW43"/>
  <c r="AX43" a="1"/>
  <c r="AY43" a="1"/>
  <c r="AU43"/>
  <c r="AX43"/>
  <c r="AY43"/>
  <c r="AZ43" a="1"/>
  <c r="AZ43"/>
  <c r="BA43" a="1"/>
  <c r="BK44"/>
  <c r="BE44"/>
  <c r="BF44"/>
  <c r="BG44"/>
  <c r="X44" a="1"/>
  <c r="X44"/>
  <c r="V44" a="1"/>
  <c r="V44"/>
  <c r="U44" a="1"/>
  <c r="U44"/>
  <c r="Y44" a="1"/>
  <c r="Y44"/>
  <c r="Z44"/>
  <c r="AA44" a="1"/>
  <c r="AA44"/>
  <c r="AB44" a="1"/>
  <c r="AB44"/>
  <c r="AC44" a="1"/>
  <c r="AC44"/>
  <c r="AD44" a="1"/>
  <c r="AD44"/>
  <c r="AE44" a="1"/>
  <c r="AF44" a="1"/>
  <c r="AE44"/>
  <c r="AF44"/>
  <c r="AG44" a="1"/>
  <c r="AG44"/>
  <c r="AL44" a="1"/>
  <c r="AL44"/>
  <c r="AO44" a="1"/>
  <c r="AO44"/>
  <c r="AP44" a="1"/>
  <c r="AP44"/>
  <c r="AQ44" a="1"/>
  <c r="AQ44"/>
  <c r="AR44" a="1"/>
  <c r="AR44"/>
  <c r="AS44" a="1"/>
  <c r="AS44"/>
  <c r="AT44" a="1"/>
  <c r="AT44"/>
  <c r="AU44" a="1"/>
  <c r="AV44" a="1"/>
  <c r="AV44"/>
  <c r="AW44" a="1"/>
  <c r="AW44"/>
  <c r="AX44" a="1"/>
  <c r="AY44" a="1"/>
  <c r="AU44"/>
  <c r="AX44"/>
  <c r="AY44"/>
  <c r="AZ44" a="1"/>
  <c r="AZ44"/>
  <c r="BA44" a="1"/>
  <c r="BK45"/>
  <c r="BE45"/>
  <c r="BF45"/>
  <c r="BG45"/>
  <c r="X45" a="1"/>
  <c r="X45"/>
  <c r="V45" a="1"/>
  <c r="V45"/>
  <c r="U45" a="1"/>
  <c r="U45"/>
  <c r="Y45" a="1"/>
  <c r="Y45"/>
  <c r="Z45"/>
  <c r="AA45" a="1"/>
  <c r="AA45"/>
  <c r="AB45" a="1"/>
  <c r="AB45"/>
  <c r="AC45" a="1"/>
  <c r="AC45"/>
  <c r="AD45" a="1"/>
  <c r="AD45"/>
  <c r="AE45" a="1"/>
  <c r="AF45" a="1"/>
  <c r="AE45"/>
  <c r="AF45"/>
  <c r="AG45" a="1"/>
  <c r="AG45"/>
  <c r="AL45" a="1"/>
  <c r="AL45"/>
  <c r="AO45" a="1"/>
  <c r="AO45"/>
  <c r="AP45" a="1"/>
  <c r="AP45"/>
  <c r="AQ45" a="1"/>
  <c r="AQ45"/>
  <c r="AR45" a="1"/>
  <c r="AR45"/>
  <c r="AS45" a="1"/>
  <c r="AS45"/>
  <c r="AT45" a="1"/>
  <c r="AT45"/>
  <c r="AU45" a="1"/>
  <c r="AV45" a="1"/>
  <c r="AV45"/>
  <c r="AW45" a="1"/>
  <c r="AW45"/>
  <c r="AX45" a="1"/>
  <c r="AY45" a="1"/>
  <c r="AU45"/>
  <c r="AX45"/>
  <c r="AY45"/>
  <c r="AZ45" a="1"/>
  <c r="AZ45"/>
  <c r="BA45" a="1"/>
  <c r="BK46"/>
  <c r="BE46"/>
  <c r="BF46"/>
  <c r="BG46"/>
  <c r="X46" a="1"/>
  <c r="X46"/>
  <c r="V46" a="1"/>
  <c r="V46"/>
  <c r="U46" a="1"/>
  <c r="U46"/>
  <c r="Y46" a="1"/>
  <c r="Y46"/>
  <c r="Z46"/>
  <c r="AA46" a="1"/>
  <c r="AA46"/>
  <c r="AB46" a="1"/>
  <c r="AB46"/>
  <c r="AC46" a="1"/>
  <c r="AC46"/>
  <c r="AD46" a="1"/>
  <c r="AD46"/>
  <c r="AE46" a="1"/>
  <c r="AF46" a="1"/>
  <c r="AE46"/>
  <c r="AF46"/>
  <c r="AG46" a="1"/>
  <c r="AG46"/>
  <c r="AL46" a="1"/>
  <c r="AL46"/>
  <c r="AO46" a="1"/>
  <c r="AO46"/>
  <c r="AP46" a="1"/>
  <c r="AP46"/>
  <c r="AQ46" a="1"/>
  <c r="AQ46"/>
  <c r="AR46" a="1"/>
  <c r="AR46"/>
  <c r="AS46" a="1"/>
  <c r="AS46"/>
  <c r="AT46" a="1"/>
  <c r="AT46"/>
  <c r="AU46" a="1"/>
  <c r="AV46" a="1"/>
  <c r="AV46"/>
  <c r="AW46" a="1"/>
  <c r="AW46"/>
  <c r="AX46" a="1"/>
  <c r="AY46" a="1"/>
  <c r="AU46"/>
  <c r="AX46"/>
  <c r="AY46"/>
  <c r="AZ46" a="1"/>
  <c r="AZ46"/>
  <c r="BA46" a="1"/>
  <c r="BK47"/>
  <c r="BE47"/>
  <c r="BF47"/>
  <c r="BG47"/>
  <c r="X47" a="1"/>
  <c r="X47"/>
  <c r="V47" a="1"/>
  <c r="V47"/>
  <c r="U47" a="1"/>
  <c r="U47"/>
  <c r="Y47" a="1"/>
  <c r="Y47"/>
  <c r="AA47" a="1"/>
  <c r="AA47"/>
  <c r="AB47" a="1"/>
  <c r="AB47"/>
  <c r="AC47" a="1"/>
  <c r="AC47"/>
  <c r="AD47" a="1"/>
  <c r="AD47"/>
  <c r="AE47" a="1"/>
  <c r="AF47" a="1"/>
  <c r="AE47"/>
  <c r="AF47"/>
  <c r="AG47" a="1"/>
  <c r="AG47"/>
  <c r="AL47" a="1"/>
  <c r="AL47"/>
  <c r="AO47" a="1"/>
  <c r="AO47"/>
  <c r="AP47" a="1"/>
  <c r="AP47"/>
  <c r="AQ47" a="1"/>
  <c r="AQ47"/>
  <c r="AR47" a="1"/>
  <c r="AR47"/>
  <c r="AS47" a="1"/>
  <c r="AS47"/>
  <c r="AT47" a="1"/>
  <c r="AT47"/>
  <c r="AU47" a="1"/>
  <c r="AV47" a="1"/>
  <c r="AV47"/>
  <c r="AW47" a="1"/>
  <c r="AW47"/>
  <c r="AX47" a="1"/>
  <c r="AY47" a="1"/>
  <c r="AU47"/>
  <c r="AX47"/>
  <c r="AY47"/>
  <c r="AZ47" a="1"/>
  <c r="AZ47"/>
  <c r="BA47" a="1"/>
  <c r="BK48"/>
  <c r="BE48"/>
  <c r="BF48"/>
  <c r="BG48"/>
  <c r="X48" a="1"/>
  <c r="X48"/>
  <c r="V48" a="1"/>
  <c r="V48"/>
  <c r="U48" a="1"/>
  <c r="U48"/>
  <c r="Y48" a="1"/>
  <c r="Y48"/>
  <c r="AA48" a="1"/>
  <c r="AA48"/>
  <c r="AB48" a="1"/>
  <c r="AB48"/>
  <c r="AC48" a="1"/>
  <c r="AC48"/>
  <c r="AD48" a="1"/>
  <c r="AD48"/>
  <c r="AE48" a="1"/>
  <c r="AF48" a="1"/>
  <c r="AE48"/>
  <c r="AF48"/>
  <c r="AG48" a="1"/>
  <c r="AG48"/>
  <c r="AL48" a="1"/>
  <c r="AL48"/>
  <c r="AO48" a="1"/>
  <c r="AO48"/>
  <c r="AP48" a="1"/>
  <c r="AP48"/>
  <c r="AQ48" a="1"/>
  <c r="AQ48"/>
  <c r="AR48" a="1"/>
  <c r="AR48"/>
  <c r="AS48" a="1"/>
  <c r="AS48"/>
  <c r="AT48" a="1"/>
  <c r="AT48"/>
  <c r="AU48" a="1"/>
  <c r="AV48" a="1"/>
  <c r="AV48"/>
  <c r="AW48" a="1"/>
  <c r="AW48"/>
  <c r="AX48" a="1"/>
  <c r="AY48" a="1"/>
  <c r="AU48"/>
  <c r="AX48"/>
  <c r="AY48"/>
  <c r="AZ48" a="1"/>
  <c r="AZ48"/>
  <c r="BA48" a="1"/>
  <c r="BK49"/>
  <c r="BE49"/>
  <c r="BF49"/>
  <c r="BG49"/>
  <c r="X49" a="1"/>
  <c r="X49"/>
  <c r="V49" a="1"/>
  <c r="V49"/>
  <c r="U49" a="1"/>
  <c r="U49"/>
  <c r="Y49" a="1"/>
  <c r="Y49"/>
  <c r="AA49" a="1"/>
  <c r="AA49"/>
  <c r="AB49" a="1"/>
  <c r="AB49"/>
  <c r="AC49" a="1"/>
  <c r="AC49"/>
  <c r="AD49" a="1"/>
  <c r="AD49"/>
  <c r="AE49" a="1"/>
  <c r="AF49" a="1"/>
  <c r="AE49"/>
  <c r="AF49"/>
  <c r="AG49" a="1"/>
  <c r="AG49"/>
  <c r="AL49" a="1"/>
  <c r="AL49"/>
  <c r="AO49" a="1"/>
  <c r="AO49"/>
  <c r="AP49" a="1"/>
  <c r="AP49"/>
  <c r="AQ49" a="1"/>
  <c r="AQ49"/>
  <c r="AR49" a="1"/>
  <c r="AR49"/>
  <c r="AS49" a="1"/>
  <c r="AS49"/>
  <c r="AT49" a="1"/>
  <c r="AT49"/>
  <c r="AU49" a="1"/>
  <c r="AV49" a="1"/>
  <c r="AV49"/>
  <c r="AW49" a="1"/>
  <c r="AW49"/>
  <c r="AX49" a="1"/>
  <c r="AY49" a="1"/>
  <c r="AU49"/>
  <c r="AX49"/>
  <c r="AY49"/>
  <c r="AZ49" a="1"/>
  <c r="AZ49"/>
  <c r="BA49" a="1"/>
  <c r="BK50"/>
  <c r="BE50"/>
  <c r="BF50"/>
  <c r="BG50"/>
  <c r="X50" a="1"/>
  <c r="X50"/>
  <c r="V50" a="1"/>
  <c r="V50"/>
  <c r="U50" a="1"/>
  <c r="U50"/>
  <c r="Y50" a="1"/>
  <c r="Y50"/>
  <c r="AA50" a="1"/>
  <c r="AA50"/>
  <c r="AB50" a="1"/>
  <c r="AB50"/>
  <c r="AC50" a="1"/>
  <c r="AC50"/>
  <c r="AD50" a="1"/>
  <c r="AD50"/>
  <c r="AE50" a="1"/>
  <c r="AF50" a="1"/>
  <c r="AE50"/>
  <c r="AF50"/>
  <c r="AG50" a="1"/>
  <c r="AG50"/>
  <c r="AL50" a="1"/>
  <c r="AL50"/>
  <c r="AO50" a="1"/>
  <c r="AO50"/>
  <c r="AP50" a="1"/>
  <c r="AP50"/>
  <c r="AQ50" a="1"/>
  <c r="AQ50"/>
  <c r="AR50" a="1"/>
  <c r="AR50"/>
  <c r="AS50" a="1"/>
  <c r="AS50"/>
  <c r="AT50" a="1"/>
  <c r="AT50"/>
  <c r="AU50" a="1"/>
  <c r="AV50" a="1"/>
  <c r="AV50"/>
  <c r="AW50" a="1"/>
  <c r="AW50"/>
  <c r="AX50" a="1"/>
  <c r="AY50" a="1"/>
  <c r="AU50"/>
  <c r="AX50"/>
  <c r="AY50"/>
  <c r="AZ50" a="1"/>
  <c r="AZ50"/>
  <c r="BA50" a="1"/>
  <c r="BK51"/>
  <c r="BE51"/>
  <c r="BF51"/>
  <c r="BG51"/>
  <c r="X51" a="1"/>
  <c r="X51"/>
  <c r="V51" a="1"/>
  <c r="V51"/>
  <c r="U51" a="1"/>
  <c r="U51"/>
  <c r="Y51" a="1"/>
  <c r="Y51"/>
  <c r="AA51" a="1"/>
  <c r="AA51"/>
  <c r="AB51" a="1"/>
  <c r="AB51"/>
  <c r="AC51" a="1"/>
  <c r="AC51"/>
  <c r="AD51" a="1"/>
  <c r="AD51"/>
  <c r="AE51" a="1"/>
  <c r="AF51" a="1"/>
  <c r="AE51"/>
  <c r="AF51"/>
  <c r="AG51" a="1"/>
  <c r="AG51"/>
  <c r="AL51" a="1"/>
  <c r="AL51"/>
  <c r="AO51" a="1"/>
  <c r="AO51"/>
  <c r="AP51" a="1"/>
  <c r="AP51"/>
  <c r="AQ51" a="1"/>
  <c r="AQ51"/>
  <c r="AR51" a="1"/>
  <c r="AR51"/>
  <c r="AS51" a="1"/>
  <c r="AS51"/>
  <c r="AT51" a="1"/>
  <c r="AT51"/>
  <c r="AU51" a="1"/>
  <c r="AV51" a="1"/>
  <c r="AV51"/>
  <c r="AW51" a="1"/>
  <c r="AW51"/>
  <c r="AX51" a="1"/>
  <c r="AY51" a="1"/>
  <c r="AU51"/>
  <c r="AX51"/>
  <c r="AY51"/>
  <c r="AZ51" a="1"/>
  <c r="AZ51"/>
  <c r="BA51" a="1"/>
  <c r="BK52"/>
  <c r="BE52"/>
  <c r="BF52"/>
  <c r="BG52"/>
  <c r="X52" a="1"/>
  <c r="X52"/>
  <c r="V52" a="1"/>
  <c r="V52"/>
  <c r="U52" a="1"/>
  <c r="U52"/>
  <c r="Y52" a="1"/>
  <c r="Y52"/>
  <c r="AA52" a="1"/>
  <c r="AA52"/>
  <c r="AB52" a="1"/>
  <c r="AB52"/>
  <c r="AC52" a="1"/>
  <c r="AC52"/>
  <c r="AD52" a="1"/>
  <c r="AD52"/>
  <c r="AE52" a="1"/>
  <c r="AF52" a="1"/>
  <c r="AE52"/>
  <c r="AF52"/>
  <c r="AG52" a="1"/>
  <c r="AG52"/>
  <c r="AL52" a="1"/>
  <c r="AL52"/>
  <c r="AO52" a="1"/>
  <c r="AO52"/>
  <c r="AP52" a="1"/>
  <c r="AP52"/>
  <c r="AQ52" a="1"/>
  <c r="AQ52"/>
  <c r="AR52" a="1"/>
  <c r="AR52"/>
  <c r="AS52" a="1"/>
  <c r="AS52"/>
  <c r="AT52" a="1"/>
  <c r="AT52"/>
  <c r="AU52" a="1"/>
  <c r="AV52" a="1"/>
  <c r="AV52"/>
  <c r="AW52" a="1"/>
  <c r="AW52"/>
  <c r="AX52" a="1"/>
  <c r="AY52" a="1"/>
  <c r="AU52"/>
  <c r="AX52"/>
  <c r="AY52"/>
  <c r="AZ52" a="1"/>
  <c r="AZ52"/>
  <c r="BA52" a="1"/>
  <c r="BK53"/>
  <c r="BE53"/>
  <c r="BF53"/>
  <c r="BG53"/>
  <c r="X53" a="1"/>
  <c r="X53"/>
  <c r="V53" a="1"/>
  <c r="V53"/>
  <c r="U53" a="1"/>
  <c r="U53"/>
  <c r="Y53" a="1"/>
  <c r="Y53"/>
  <c r="AA53" a="1"/>
  <c r="AA53"/>
  <c r="AB53" a="1"/>
  <c r="AB53"/>
  <c r="AC53" a="1"/>
  <c r="AC53"/>
  <c r="AD53" a="1"/>
  <c r="AD53"/>
  <c r="AE53" a="1"/>
  <c r="AF53" a="1"/>
  <c r="AE53"/>
  <c r="AF53"/>
  <c r="AG53" a="1"/>
  <c r="AG53"/>
  <c r="AL53" a="1"/>
  <c r="AL53"/>
  <c r="AO53" a="1"/>
  <c r="AO53"/>
  <c r="AP53" a="1"/>
  <c r="AP53"/>
  <c r="AQ53" a="1"/>
  <c r="AQ53"/>
  <c r="AR53" a="1"/>
  <c r="AR53"/>
  <c r="AS53" a="1"/>
  <c r="AS53"/>
  <c r="AT53" a="1"/>
  <c r="AT53"/>
  <c r="AU53" a="1"/>
  <c r="AV53" a="1"/>
  <c r="AV53"/>
  <c r="AW53" a="1"/>
  <c r="AW53"/>
  <c r="AX53" a="1"/>
  <c r="AY53" a="1"/>
  <c r="AU53"/>
  <c r="AX53"/>
  <c r="AY53"/>
  <c r="AZ53" a="1"/>
  <c r="AZ53"/>
  <c r="BA53" a="1"/>
  <c r="BK54"/>
  <c r="BE54"/>
  <c r="BF54"/>
  <c r="BG54"/>
  <c r="X54" a="1"/>
  <c r="X54"/>
  <c r="V54" a="1"/>
  <c r="V54"/>
  <c r="U54" a="1"/>
  <c r="U54"/>
  <c r="Y54" a="1"/>
  <c r="Y54"/>
  <c r="AA54" a="1"/>
  <c r="AA54"/>
  <c r="AB54" a="1"/>
  <c r="AB54"/>
  <c r="AC54" a="1"/>
  <c r="AC54"/>
  <c r="AD54" a="1"/>
  <c r="AD54"/>
  <c r="AE54" a="1"/>
  <c r="AF54" a="1"/>
  <c r="AE54"/>
  <c r="AF54"/>
  <c r="AG54" a="1"/>
  <c r="AG54"/>
  <c r="AL54" a="1"/>
  <c r="AL54"/>
  <c r="AO54" a="1"/>
  <c r="AO54"/>
  <c r="AP54" a="1"/>
  <c r="AP54"/>
  <c r="AQ54" a="1"/>
  <c r="AQ54"/>
  <c r="AR54" a="1"/>
  <c r="AR54"/>
  <c r="AS54" a="1"/>
  <c r="AS54"/>
  <c r="AT54" a="1"/>
  <c r="AT54"/>
  <c r="AU54" a="1"/>
  <c r="AV54" a="1"/>
  <c r="AV54"/>
  <c r="AW54" a="1"/>
  <c r="AW54"/>
  <c r="AX54" a="1"/>
  <c r="AY54" a="1"/>
  <c r="AU54"/>
  <c r="AX54"/>
  <c r="AY54"/>
  <c r="AZ54" a="1"/>
  <c r="AZ54"/>
  <c r="BA54" a="1"/>
  <c r="BK55"/>
  <c r="BE55"/>
  <c r="BF55"/>
  <c r="BG55"/>
  <c r="X55" a="1"/>
  <c r="X55"/>
  <c r="V55" a="1"/>
  <c r="V55"/>
  <c r="U55" a="1"/>
  <c r="U55"/>
  <c r="Y55" a="1"/>
  <c r="Y55"/>
  <c r="AA55" a="1"/>
  <c r="AA55"/>
  <c r="AB55" a="1"/>
  <c r="AB55"/>
  <c r="AC55" a="1"/>
  <c r="AC55"/>
  <c r="AD55" a="1"/>
  <c r="AD55"/>
  <c r="AE55" a="1"/>
  <c r="AF55" a="1"/>
  <c r="AE55"/>
  <c r="AF55"/>
  <c r="AG55" a="1"/>
  <c r="AG55"/>
  <c r="AL55" a="1"/>
  <c r="AL55"/>
  <c r="AO55" a="1"/>
  <c r="AO55"/>
  <c r="AP55" a="1"/>
  <c r="AP55"/>
  <c r="AQ55" a="1"/>
  <c r="AQ55"/>
  <c r="AR55" a="1"/>
  <c r="AR55"/>
  <c r="AS55" a="1"/>
  <c r="AS55"/>
  <c r="AT55" a="1"/>
  <c r="AT55"/>
  <c r="AU55" a="1"/>
  <c r="AV55" a="1"/>
  <c r="AV55"/>
  <c r="AW55" a="1"/>
  <c r="AW55"/>
  <c r="AX55" a="1"/>
  <c r="AY55" a="1"/>
  <c r="AU55"/>
  <c r="AX55"/>
  <c r="AY55"/>
  <c r="AZ55" a="1"/>
  <c r="AZ55"/>
  <c r="BA55" a="1"/>
  <c r="BK56"/>
  <c r="BE56"/>
  <c r="BF56"/>
  <c r="BG56"/>
  <c r="X56" a="1"/>
  <c r="X56"/>
  <c r="V56" a="1"/>
  <c r="V56"/>
  <c r="U56" a="1"/>
  <c r="U56"/>
  <c r="Y56" a="1"/>
  <c r="Y56"/>
  <c r="AA56" a="1"/>
  <c r="AA56"/>
  <c r="AB56" a="1"/>
  <c r="AB56"/>
  <c r="AC56" a="1"/>
  <c r="AC56"/>
  <c r="AD56" a="1"/>
  <c r="AD56"/>
  <c r="AE56" a="1"/>
  <c r="AF56" a="1"/>
  <c r="AE56"/>
  <c r="AF56"/>
  <c r="AG56" a="1"/>
  <c r="AG56"/>
  <c r="AL56" a="1"/>
  <c r="AL56"/>
  <c r="AO56" a="1"/>
  <c r="AO56"/>
  <c r="AP56" a="1"/>
  <c r="AP56"/>
  <c r="AQ56" a="1"/>
  <c r="AQ56"/>
  <c r="AR56" a="1"/>
  <c r="AR56"/>
  <c r="AS56" a="1"/>
  <c r="AS56"/>
  <c r="AT56" a="1"/>
  <c r="AT56"/>
  <c r="AU56" a="1"/>
  <c r="AV56" a="1"/>
  <c r="AV56"/>
  <c r="AW56" a="1"/>
  <c r="AW56"/>
  <c r="AX56" a="1"/>
  <c r="AY56" a="1"/>
  <c r="AU56"/>
  <c r="AX56"/>
  <c r="AY56"/>
  <c r="AZ56" a="1"/>
  <c r="AZ56"/>
  <c r="BA56" a="1"/>
  <c r="BK57"/>
  <c r="BE57"/>
  <c r="BF57"/>
  <c r="BG57"/>
  <c r="X57" a="1"/>
  <c r="X57"/>
  <c r="V57" a="1"/>
  <c r="V57"/>
  <c r="U57" a="1"/>
  <c r="U57"/>
  <c r="Y57" a="1"/>
  <c r="Y57"/>
  <c r="AA57" a="1"/>
  <c r="AA57"/>
  <c r="AB57" a="1"/>
  <c r="AB57"/>
  <c r="AC57" a="1"/>
  <c r="AC57"/>
  <c r="AD57" a="1"/>
  <c r="AD57"/>
  <c r="AE57" a="1"/>
  <c r="AF57" a="1"/>
  <c r="AE57"/>
  <c r="AF57"/>
  <c r="AG57" a="1"/>
  <c r="AG57"/>
  <c r="AL57" a="1"/>
  <c r="AL57"/>
  <c r="AO57" a="1"/>
  <c r="AO57"/>
  <c r="AP57" a="1"/>
  <c r="AP57"/>
  <c r="AQ57" a="1"/>
  <c r="AQ57"/>
  <c r="AR57" a="1"/>
  <c r="AR57"/>
  <c r="AS57" a="1"/>
  <c r="AS57"/>
  <c r="AT57" a="1"/>
  <c r="AT57"/>
  <c r="AU57" a="1"/>
  <c r="AV57" a="1"/>
  <c r="AV57"/>
  <c r="AW57" a="1"/>
  <c r="AW57"/>
  <c r="AX57" a="1"/>
  <c r="AY57" a="1"/>
  <c r="AU57"/>
  <c r="AX57"/>
  <c r="AY57"/>
  <c r="AZ57" a="1"/>
  <c r="AZ57"/>
  <c r="BA57" a="1"/>
  <c r="BK58"/>
  <c r="BE58"/>
  <c r="BF58"/>
  <c r="BG58"/>
  <c r="X58" a="1"/>
  <c r="X58"/>
  <c r="V58" a="1"/>
  <c r="V58"/>
  <c r="U58" a="1"/>
  <c r="U58"/>
  <c r="Y58" a="1"/>
  <c r="Y58"/>
  <c r="AA58" a="1"/>
  <c r="AA58"/>
  <c r="AB58" a="1"/>
  <c r="AB58"/>
  <c r="AC58" a="1"/>
  <c r="AC58"/>
  <c r="AD58" a="1"/>
  <c r="AD58"/>
  <c r="AE58" a="1"/>
  <c r="AF58" a="1"/>
  <c r="AE58"/>
  <c r="AF58"/>
  <c r="AG58" a="1"/>
  <c r="AG58"/>
  <c r="AL58" a="1"/>
  <c r="AL58"/>
  <c r="AO58" a="1"/>
  <c r="AO58"/>
  <c r="AP58" a="1"/>
  <c r="AP58"/>
  <c r="AQ58" a="1"/>
  <c r="AQ58"/>
  <c r="AR58" a="1"/>
  <c r="AR58"/>
  <c r="AS58" a="1"/>
  <c r="AS58"/>
  <c r="AT58" a="1"/>
  <c r="AT58"/>
  <c r="AU58" a="1"/>
  <c r="AV58" a="1"/>
  <c r="AV58"/>
  <c r="AW58" a="1"/>
  <c r="AW58"/>
  <c r="AX58" a="1"/>
  <c r="AY58" a="1"/>
  <c r="AU58"/>
  <c r="AX58"/>
  <c r="AY58"/>
  <c r="AZ58" a="1"/>
  <c r="AZ58"/>
  <c r="BA58" a="1"/>
  <c r="BK59"/>
  <c r="BE59"/>
  <c r="BF59"/>
  <c r="BG59"/>
  <c r="X59" a="1"/>
  <c r="X59"/>
  <c r="V59" a="1"/>
  <c r="V59"/>
  <c r="U59" a="1"/>
  <c r="U59"/>
  <c r="Y59" a="1"/>
  <c r="Y59"/>
  <c r="AA59" a="1"/>
  <c r="AA59"/>
  <c r="AB59" a="1"/>
  <c r="AB59"/>
  <c r="AC59" a="1"/>
  <c r="AC59"/>
  <c r="AD59" a="1"/>
  <c r="AD59"/>
  <c r="AE59" a="1"/>
  <c r="AF59" a="1"/>
  <c r="AE59"/>
  <c r="AF59"/>
  <c r="AG59" a="1"/>
  <c r="AG59"/>
  <c r="AL59" a="1"/>
  <c r="AL59"/>
  <c r="AO59" a="1"/>
  <c r="AO59"/>
  <c r="AP59" a="1"/>
  <c r="AP59"/>
  <c r="AQ59" a="1"/>
  <c r="AQ59"/>
  <c r="AR59" a="1"/>
  <c r="AR59"/>
  <c r="AS59" a="1"/>
  <c r="AS59"/>
  <c r="AT59" a="1"/>
  <c r="AT59"/>
  <c r="AU59" a="1"/>
  <c r="AV59" a="1"/>
  <c r="AV59"/>
  <c r="AW59" a="1"/>
  <c r="AW59"/>
  <c r="AX59" a="1"/>
  <c r="AY59" a="1"/>
  <c r="AU59"/>
  <c r="AX59"/>
  <c r="AY59"/>
  <c r="AZ59" a="1"/>
  <c r="AZ59"/>
  <c r="BA59" a="1"/>
  <c r="BK60"/>
  <c r="BE60"/>
  <c r="BF60"/>
  <c r="BG60"/>
  <c r="X60" a="1"/>
  <c r="X60"/>
  <c r="V60" a="1"/>
  <c r="V60"/>
  <c r="U60" a="1"/>
  <c r="U60"/>
  <c r="Y60" a="1"/>
  <c r="Y60"/>
  <c r="AA60" a="1"/>
  <c r="AA60"/>
  <c r="AB60" a="1"/>
  <c r="AB60"/>
  <c r="AC60" a="1"/>
  <c r="AC60"/>
  <c r="AD60" a="1"/>
  <c r="AD60"/>
  <c r="AE60" a="1"/>
  <c r="AF60" a="1"/>
  <c r="AE60"/>
  <c r="AF60"/>
  <c r="AG60" a="1"/>
  <c r="AG60"/>
  <c r="AL60" a="1"/>
  <c r="AL60"/>
  <c r="AO60" a="1"/>
  <c r="AO60"/>
  <c r="AP60" a="1"/>
  <c r="AP60"/>
  <c r="AQ60" a="1"/>
  <c r="AQ60"/>
  <c r="AR60" a="1"/>
  <c r="AR60"/>
  <c r="AS60" a="1"/>
  <c r="AS60"/>
  <c r="AT60" a="1"/>
  <c r="AT60"/>
  <c r="AU60" a="1"/>
  <c r="AV60" a="1"/>
  <c r="AV60"/>
  <c r="AW60" a="1"/>
  <c r="AW60"/>
  <c r="AX60" a="1"/>
  <c r="AY60" a="1"/>
  <c r="AU60"/>
  <c r="AX60"/>
  <c r="AY60"/>
  <c r="AZ60" a="1"/>
  <c r="AZ60"/>
  <c r="BA60" a="1"/>
  <c r="BA15"/>
  <c r="BA16"/>
  <c r="BA17"/>
  <c r="BA18"/>
  <c r="BA19"/>
  <c r="BA20"/>
  <c r="BA21"/>
  <c r="BA22"/>
  <c r="BA23"/>
  <c r="BA24"/>
  <c r="BA25"/>
  <c r="BA26"/>
  <c r="BA27"/>
  <c r="BA28"/>
  <c r="BA29"/>
  <c r="BA30"/>
  <c r="BA31"/>
  <c r="BA32"/>
  <c r="BA33"/>
  <c r="BA34"/>
  <c r="BA35"/>
  <c r="BA36"/>
  <c r="BA37"/>
  <c r="BA38"/>
  <c r="BA39"/>
  <c r="BA40"/>
  <c r="BA41"/>
  <c r="BA42"/>
  <c r="BA43"/>
  <c r="BA44"/>
  <c r="BA45"/>
  <c r="BA46"/>
  <c r="BA47"/>
  <c r="BA48"/>
  <c r="BA49"/>
  <c r="BA50"/>
  <c r="BA51"/>
  <c r="BA52"/>
  <c r="BA53"/>
  <c r="BA54"/>
  <c r="BA55"/>
  <c r="BA56"/>
  <c r="BA57"/>
  <c r="BA58"/>
  <c r="BA59"/>
  <c r="BA60"/>
  <c r="BA61" a="1"/>
  <c r="BA61"/>
  <c r="AD74"/>
  <c r="AO61" a="1"/>
  <c r="AO61"/>
  <c r="AD68"/>
  <c r="AR61" a="1"/>
  <c r="AR61"/>
  <c r="AD69"/>
  <c r="AY61" a="1"/>
  <c r="AY61"/>
  <c r="AD70"/>
  <c r="AU61" a="1"/>
  <c r="AU61"/>
  <c r="AD71"/>
  <c r="AX61"/>
  <c r="AD72"/>
  <c r="AD73"/>
  <c r="X72"/>
  <c r="X71"/>
  <c r="AH13" a="1"/>
  <c r="AH13"/>
  <c r="AH14" a="1"/>
  <c r="AH14"/>
  <c r="AH15" a="1"/>
  <c r="AH16" a="1"/>
  <c r="AH17" a="1"/>
  <c r="AH18" a="1"/>
  <c r="AH19" a="1"/>
  <c r="AH20" a="1"/>
  <c r="AH21" a="1"/>
  <c r="AH22" a="1"/>
  <c r="AH23" a="1"/>
  <c r="AH24" a="1"/>
  <c r="AH25" a="1"/>
  <c r="AH26" a="1"/>
  <c r="AH27" a="1"/>
  <c r="AH28" a="1"/>
  <c r="AH29" a="1"/>
  <c r="AH30" a="1"/>
  <c r="AH31" a="1"/>
  <c r="AH32" a="1"/>
  <c r="AH33" a="1"/>
  <c r="AH34" a="1"/>
  <c r="AH35" a="1"/>
  <c r="AH36" a="1"/>
  <c r="AH37" a="1"/>
  <c r="AH38" a="1"/>
  <c r="AH39" a="1"/>
  <c r="AH40" a="1"/>
  <c r="AH41" a="1"/>
  <c r="AH42" a="1"/>
  <c r="AH43" a="1"/>
  <c r="AH44" a="1"/>
  <c r="AH45" a="1"/>
  <c r="AH46" a="1"/>
  <c r="AH47" a="1"/>
  <c r="AH48" a="1"/>
  <c r="AH49" a="1"/>
  <c r="AH50" a="1"/>
  <c r="AH51" a="1"/>
  <c r="AH52" a="1"/>
  <c r="AH53" a="1"/>
  <c r="AH54" a="1"/>
  <c r="AH55" a="1"/>
  <c r="AH56" a="1"/>
  <c r="AH57" a="1"/>
  <c r="AH58" a="1"/>
  <c r="AH59" a="1"/>
  <c r="AH60" a="1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51"/>
  <c r="AH52"/>
  <c r="AH53"/>
  <c r="AH54"/>
  <c r="AH55"/>
  <c r="AH56"/>
  <c r="AH57"/>
  <c r="AH58"/>
  <c r="AH59"/>
  <c r="AH60"/>
  <c r="AH61" a="1"/>
  <c r="AH61"/>
  <c r="AD63"/>
  <c r="Y13" a="1"/>
  <c r="Y13"/>
  <c r="AI13" a="1"/>
  <c r="AI13"/>
  <c r="AI14" a="1"/>
  <c r="AI14"/>
  <c r="AI15" a="1"/>
  <c r="AI16" a="1"/>
  <c r="AI17" a="1"/>
  <c r="AI18" a="1"/>
  <c r="AI19" a="1"/>
  <c r="AI20" a="1"/>
  <c r="AI21" a="1"/>
  <c r="AI22" a="1"/>
  <c r="AI23" a="1"/>
  <c r="AI24" a="1"/>
  <c r="AI25" a="1"/>
  <c r="AI26" a="1"/>
  <c r="AI27" a="1"/>
  <c r="AI28" a="1"/>
  <c r="AI29" a="1"/>
  <c r="AI30" a="1"/>
  <c r="AI31" a="1"/>
  <c r="AI32" a="1"/>
  <c r="AI33" a="1"/>
  <c r="AI34" a="1"/>
  <c r="AI35" a="1"/>
  <c r="AI36" a="1"/>
  <c r="AI37" a="1"/>
  <c r="AI38" a="1"/>
  <c r="AI39" a="1"/>
  <c r="AI40" a="1"/>
  <c r="AI41" a="1"/>
  <c r="AI42" a="1"/>
  <c r="AI43" a="1"/>
  <c r="AI44" a="1"/>
  <c r="AI45" a="1"/>
  <c r="AI46" a="1"/>
  <c r="AI47" a="1"/>
  <c r="AI48" a="1"/>
  <c r="AI49" a="1"/>
  <c r="AI50" a="1"/>
  <c r="AI51" a="1"/>
  <c r="AI52" a="1"/>
  <c r="AI53" a="1"/>
  <c r="AI54" a="1"/>
  <c r="AI55" a="1"/>
  <c r="AI56" a="1"/>
  <c r="AI57" a="1"/>
  <c r="AI58" a="1"/>
  <c r="AI59" a="1"/>
  <c r="AI60" a="1"/>
  <c r="AI15"/>
  <c r="AI16"/>
  <c r="AI17"/>
  <c r="AI18"/>
  <c r="AI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51"/>
  <c r="AI52"/>
  <c r="AI53"/>
  <c r="AI54"/>
  <c r="AI55"/>
  <c r="AI56"/>
  <c r="AI57"/>
  <c r="AI58"/>
  <c r="AI59"/>
  <c r="AI60"/>
  <c r="AI61" a="1"/>
  <c r="AI61"/>
  <c r="AD64"/>
  <c r="AA13" a="1"/>
  <c r="AA13"/>
  <c r="AK13" a="1"/>
  <c r="AK13"/>
  <c r="AK14" a="1"/>
  <c r="AK14"/>
  <c r="AK15" a="1"/>
  <c r="AK16" a="1"/>
  <c r="AK17" a="1"/>
  <c r="AK18" a="1"/>
  <c r="AK19" a="1"/>
  <c r="AK20" a="1"/>
  <c r="AK21" a="1"/>
  <c r="AK22" a="1"/>
  <c r="AK23" a="1"/>
  <c r="AK24" a="1"/>
  <c r="AK25" a="1"/>
  <c r="AK26" a="1"/>
  <c r="AK27" a="1"/>
  <c r="AK28" a="1"/>
  <c r="AK29" a="1"/>
  <c r="AK30" a="1"/>
  <c r="AK31" a="1"/>
  <c r="AK32" a="1"/>
  <c r="AK33" a="1"/>
  <c r="AK34" a="1"/>
  <c r="AK35" a="1"/>
  <c r="AK36" a="1"/>
  <c r="AK37" a="1"/>
  <c r="AK38" a="1"/>
  <c r="AK39" a="1"/>
  <c r="AK40" a="1"/>
  <c r="AK41" a="1"/>
  <c r="AK42" a="1"/>
  <c r="AK43" a="1"/>
  <c r="AK44" a="1"/>
  <c r="AK45" a="1"/>
  <c r="AK46" a="1"/>
  <c r="AK47" a="1"/>
  <c r="AK48" a="1"/>
  <c r="AK49" a="1"/>
  <c r="AK50" a="1"/>
  <c r="AK51" a="1"/>
  <c r="AK52" a="1"/>
  <c r="AK53" a="1"/>
  <c r="AK54" a="1"/>
  <c r="AK55" a="1"/>
  <c r="AK56" a="1"/>
  <c r="AK57" a="1"/>
  <c r="AK58" a="1"/>
  <c r="AK59" a="1"/>
  <c r="AK60" a="1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AK52"/>
  <c r="AK53"/>
  <c r="AK54"/>
  <c r="AK55"/>
  <c r="AK56"/>
  <c r="AK57"/>
  <c r="AK58"/>
  <c r="AK59"/>
  <c r="AK60"/>
  <c r="AK61" a="1"/>
  <c r="AK61"/>
  <c r="AD65"/>
  <c r="AD67"/>
  <c r="AJ13" a="1"/>
  <c r="AJ13"/>
  <c r="AJ14" a="1"/>
  <c r="AJ14"/>
  <c r="AJ15" a="1"/>
  <c r="AJ16" a="1"/>
  <c r="AJ17" a="1"/>
  <c r="AJ18" a="1"/>
  <c r="AJ19" a="1"/>
  <c r="AJ20" a="1"/>
  <c r="AJ21" a="1"/>
  <c r="AJ22" a="1"/>
  <c r="AJ23" a="1"/>
  <c r="AJ24" a="1"/>
  <c r="AJ25" a="1"/>
  <c r="AJ26" a="1"/>
  <c r="AJ27" a="1"/>
  <c r="AJ28" a="1"/>
  <c r="AJ29" a="1"/>
  <c r="AJ30" a="1"/>
  <c r="AJ31" a="1"/>
  <c r="AJ32" a="1"/>
  <c r="AJ33" a="1"/>
  <c r="AJ34" a="1"/>
  <c r="AJ35" a="1"/>
  <c r="AJ36" a="1"/>
  <c r="AJ37" a="1"/>
  <c r="AJ38" a="1"/>
  <c r="AJ39" a="1"/>
  <c r="AJ40" a="1"/>
  <c r="AJ41" a="1"/>
  <c r="AJ42" a="1"/>
  <c r="AJ43" a="1"/>
  <c r="AJ44" a="1"/>
  <c r="AJ45" a="1"/>
  <c r="AJ46" a="1"/>
  <c r="AJ47" a="1"/>
  <c r="AJ48" a="1"/>
  <c r="AJ49" a="1"/>
  <c r="AJ50" a="1"/>
  <c r="AJ51" a="1"/>
  <c r="AJ52" a="1"/>
  <c r="AJ53" a="1"/>
  <c r="AJ54" a="1"/>
  <c r="AJ55" a="1"/>
  <c r="AJ56" a="1"/>
  <c r="AJ57" a="1"/>
  <c r="AJ58" a="1"/>
  <c r="AJ59" a="1"/>
  <c r="AJ60" a="1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52"/>
  <c r="AJ53"/>
  <c r="AJ54"/>
  <c r="AJ55"/>
  <c r="AJ56"/>
  <c r="AJ57"/>
  <c r="AJ58"/>
  <c r="AJ59"/>
  <c r="AJ60"/>
  <c r="AJ61" a="1"/>
  <c r="AJ61"/>
  <c r="AD66"/>
  <c r="AE10"/>
  <c r="AJ10"/>
  <c r="X66"/>
  <c r="AZ61" a="1"/>
  <c r="AZ61"/>
  <c r="AW61" a="1"/>
  <c r="AW61"/>
  <c r="AV61" a="1"/>
  <c r="AV61"/>
  <c r="AT61" a="1"/>
  <c r="AT61"/>
  <c r="AS61" a="1"/>
  <c r="AS61"/>
  <c r="AQ61" a="1"/>
  <c r="AQ61"/>
  <c r="AP61" a="1"/>
  <c r="AP61"/>
  <c r="AN61" a="1"/>
  <c r="AN61"/>
  <c r="AM61" a="1"/>
  <c r="AM61"/>
  <c r="AL61" a="1"/>
  <c r="AL61"/>
  <c r="AG61" a="1"/>
  <c r="AG61"/>
  <c r="AF61" a="1"/>
  <c r="AF61"/>
  <c r="AE61" a="1"/>
  <c r="AE61"/>
  <c r="AD61" a="1"/>
  <c r="AD61"/>
  <c r="AC61" a="1"/>
  <c r="AC61"/>
  <c r="AB61" a="1"/>
  <c r="AB61"/>
  <c r="AA61" a="1"/>
  <c r="AA61"/>
  <c r="Z47"/>
  <c r="Z48"/>
  <c r="Z49"/>
  <c r="Z50"/>
  <c r="Z51"/>
  <c r="Z52"/>
  <c r="Z53"/>
  <c r="Z54"/>
  <c r="Z55"/>
  <c r="Z56"/>
  <c r="Z57"/>
  <c r="Z58"/>
  <c r="Z59"/>
  <c r="Z60"/>
  <c r="Z61" a="1"/>
  <c r="Z61"/>
  <c r="Y61" a="1"/>
  <c r="Y61"/>
  <c r="X61" a="1"/>
  <c r="X61"/>
  <c r="BZ60"/>
  <c r="BY60"/>
  <c r="W60"/>
  <c r="BN60" a="1"/>
  <c r="BN60"/>
  <c r="BQ60"/>
  <c r="BR60"/>
  <c r="BS60"/>
  <c r="BO60" a="1"/>
  <c r="BO60"/>
  <c r="BP60"/>
  <c r="BM60"/>
  <c r="F60"/>
  <c r="A60"/>
  <c r="BZ59"/>
  <c r="BY59"/>
  <c r="BN59" a="1"/>
  <c r="BN59"/>
  <c r="BQ59"/>
  <c r="BR59"/>
  <c r="BS59"/>
  <c r="BO59" a="1"/>
  <c r="BO59"/>
  <c r="BP59"/>
  <c r="BM59"/>
  <c r="F59"/>
  <c r="A59"/>
  <c r="BZ58"/>
  <c r="BY58"/>
  <c r="BN58" a="1"/>
  <c r="BN58"/>
  <c r="BQ58"/>
  <c r="BR58"/>
  <c r="BS58"/>
  <c r="BO58" a="1"/>
  <c r="BO58"/>
  <c r="BP58"/>
  <c r="BM58"/>
  <c r="F58"/>
  <c r="A58"/>
  <c r="BZ57"/>
  <c r="BY57"/>
  <c r="BN57" a="1"/>
  <c r="BN57"/>
  <c r="BQ57"/>
  <c r="BR57"/>
  <c r="BS57"/>
  <c r="BO57" a="1"/>
  <c r="BO57"/>
  <c r="BP57"/>
  <c r="BM57"/>
  <c r="F57"/>
  <c r="A57"/>
  <c r="BZ56"/>
  <c r="BY56"/>
  <c r="BN56" a="1"/>
  <c r="BN56"/>
  <c r="BQ56"/>
  <c r="BR56"/>
  <c r="BS56"/>
  <c r="BO56" a="1"/>
  <c r="BO56"/>
  <c r="BP56"/>
  <c r="BM56"/>
  <c r="F56"/>
  <c r="A56"/>
  <c r="BZ55"/>
  <c r="BY55"/>
  <c r="BN55" a="1"/>
  <c r="BN55"/>
  <c r="BQ55"/>
  <c r="BR55"/>
  <c r="BS55"/>
  <c r="BO55" a="1"/>
  <c r="BO55"/>
  <c r="BP55"/>
  <c r="BM55"/>
  <c r="F55"/>
  <c r="A55"/>
  <c r="BZ54"/>
  <c r="BY54"/>
  <c r="BN54" a="1"/>
  <c r="BN54"/>
  <c r="BQ54"/>
  <c r="BR54"/>
  <c r="BS54"/>
  <c r="BO54" a="1"/>
  <c r="BO54"/>
  <c r="BP54"/>
  <c r="BM54"/>
  <c r="F54"/>
  <c r="A54"/>
  <c r="BZ53"/>
  <c r="BY53"/>
  <c r="BN53" a="1"/>
  <c r="BN53"/>
  <c r="BQ53"/>
  <c r="BR53"/>
  <c r="BS53"/>
  <c r="BO53" a="1"/>
  <c r="BO53"/>
  <c r="BP53"/>
  <c r="BM53"/>
  <c r="F53"/>
  <c r="A53"/>
  <c r="BZ52"/>
  <c r="BY52"/>
  <c r="BN52" a="1"/>
  <c r="BN52"/>
  <c r="BQ52"/>
  <c r="BR52"/>
  <c r="BS52"/>
  <c r="BO52" a="1"/>
  <c r="BO52"/>
  <c r="BP52"/>
  <c r="BM52"/>
  <c r="F52"/>
  <c r="A52"/>
  <c r="BZ51"/>
  <c r="BY51"/>
  <c r="BN51" a="1"/>
  <c r="BN51"/>
  <c r="BQ51"/>
  <c r="BR51"/>
  <c r="BS51"/>
  <c r="BO51" a="1"/>
  <c r="BO51"/>
  <c r="BP51"/>
  <c r="BM51"/>
  <c r="F51"/>
  <c r="A51"/>
  <c r="BZ50"/>
  <c r="BY50"/>
  <c r="BN50" a="1"/>
  <c r="BN50"/>
  <c r="BQ50"/>
  <c r="BR50"/>
  <c r="BS50"/>
  <c r="BO50" a="1"/>
  <c r="BO50"/>
  <c r="BP50"/>
  <c r="BM50"/>
  <c r="F50"/>
  <c r="A50"/>
  <c r="BZ49"/>
  <c r="BY49"/>
  <c r="BN49" a="1"/>
  <c r="BN49"/>
  <c r="BQ49"/>
  <c r="BR49"/>
  <c r="BS49"/>
  <c r="BO49" a="1"/>
  <c r="BO49"/>
  <c r="BP49"/>
  <c r="BM49"/>
  <c r="F49"/>
  <c r="A49"/>
  <c r="BZ48"/>
  <c r="BY48"/>
  <c r="BN48" a="1"/>
  <c r="BN48"/>
  <c r="BQ48"/>
  <c r="BR48"/>
  <c r="BS48"/>
  <c r="BO48" a="1"/>
  <c r="BO48"/>
  <c r="BP48"/>
  <c r="BM48"/>
  <c r="F48"/>
  <c r="A48"/>
  <c r="BZ47"/>
  <c r="BY47"/>
  <c r="BN47" a="1"/>
  <c r="BN47"/>
  <c r="BQ47"/>
  <c r="BR47"/>
  <c r="BS47"/>
  <c r="BO47" a="1"/>
  <c r="BO47"/>
  <c r="BP47"/>
  <c r="BM47"/>
  <c r="F47"/>
  <c r="A47"/>
  <c r="BZ46"/>
  <c r="BY46"/>
  <c r="BN46" a="1"/>
  <c r="BN46"/>
  <c r="BQ46"/>
  <c r="BR46"/>
  <c r="BS46"/>
  <c r="BM46"/>
  <c r="BO46" a="1"/>
  <c r="BO46"/>
  <c r="BP46"/>
  <c r="F46"/>
  <c r="A46"/>
  <c r="BZ45"/>
  <c r="BY45"/>
  <c r="BN45" a="1"/>
  <c r="BN45"/>
  <c r="BQ45"/>
  <c r="BR45"/>
  <c r="BS45"/>
  <c r="BM45"/>
  <c r="BO45" a="1"/>
  <c r="BO45"/>
  <c r="BP45"/>
  <c r="F45"/>
  <c r="A45"/>
  <c r="BZ44"/>
  <c r="BY44"/>
  <c r="BN44" a="1"/>
  <c r="BN44"/>
  <c r="BQ44"/>
  <c r="BR44"/>
  <c r="BS44"/>
  <c r="BM44"/>
  <c r="BO44" a="1"/>
  <c r="BO44"/>
  <c r="BP44"/>
  <c r="F44"/>
  <c r="A44"/>
  <c r="BZ43"/>
  <c r="BY43"/>
  <c r="BN43" a="1"/>
  <c r="BN43"/>
  <c r="BQ43"/>
  <c r="BR43"/>
  <c r="BS43"/>
  <c r="BM43"/>
  <c r="BO43" a="1"/>
  <c r="BO43"/>
  <c r="BP43"/>
  <c r="F43"/>
  <c r="A43"/>
  <c r="BZ42"/>
  <c r="BY42"/>
  <c r="BN42" a="1"/>
  <c r="BN42"/>
  <c r="BQ42"/>
  <c r="BR42"/>
  <c r="BS42"/>
  <c r="BM42"/>
  <c r="BO42" a="1"/>
  <c r="BO42"/>
  <c r="BP42"/>
  <c r="F42"/>
  <c r="A42"/>
  <c r="BZ41"/>
  <c r="BY41"/>
  <c r="BN41" a="1"/>
  <c r="BN41"/>
  <c r="BQ41"/>
  <c r="BR41"/>
  <c r="BS41"/>
  <c r="BM41"/>
  <c r="BO41" a="1"/>
  <c r="BO41"/>
  <c r="BP41"/>
  <c r="F41"/>
  <c r="A41"/>
  <c r="BZ40"/>
  <c r="BY40"/>
  <c r="BN40" a="1"/>
  <c r="BN40"/>
  <c r="BQ40"/>
  <c r="BR40"/>
  <c r="BS40"/>
  <c r="BM40"/>
  <c r="BO40" a="1"/>
  <c r="BO40"/>
  <c r="BP40"/>
  <c r="F40"/>
  <c r="A40"/>
  <c r="BZ39"/>
  <c r="BY39"/>
  <c r="BN39" a="1"/>
  <c r="BN39"/>
  <c r="BQ39"/>
  <c r="BR39"/>
  <c r="BS39"/>
  <c r="BM39"/>
  <c r="BO39" a="1"/>
  <c r="BO39"/>
  <c r="BP39"/>
  <c r="F39"/>
  <c r="A39"/>
  <c r="BN38" a="1"/>
  <c r="BN38"/>
  <c r="BQ38"/>
  <c r="BR38"/>
  <c r="BS38"/>
  <c r="BM38"/>
  <c r="BO38" a="1"/>
  <c r="BO38"/>
  <c r="BP38"/>
  <c r="F38"/>
  <c r="A38"/>
  <c r="BN37" a="1"/>
  <c r="BN37"/>
  <c r="BQ37"/>
  <c r="BR37"/>
  <c r="BS37"/>
  <c r="BM37"/>
  <c r="BO37" a="1"/>
  <c r="BO37"/>
  <c r="BP37"/>
  <c r="F37"/>
  <c r="A37"/>
  <c r="BN36" a="1"/>
  <c r="BN36"/>
  <c r="BQ36"/>
  <c r="BR36"/>
  <c r="BS36"/>
  <c r="BM36"/>
  <c r="BO36" a="1"/>
  <c r="BO36"/>
  <c r="BP36"/>
  <c r="F36"/>
  <c r="A36"/>
  <c r="BN35" a="1"/>
  <c r="BN35"/>
  <c r="BQ35"/>
  <c r="BR35"/>
  <c r="BS35"/>
  <c r="BM35"/>
  <c r="BO35" a="1"/>
  <c r="BO35"/>
  <c r="BP35"/>
  <c r="F35"/>
  <c r="A35"/>
  <c r="BN34" a="1"/>
  <c r="BN34"/>
  <c r="BQ34"/>
  <c r="BR34"/>
  <c r="BS34"/>
  <c r="BM34"/>
  <c r="BO34" a="1"/>
  <c r="BO34"/>
  <c r="BP34"/>
  <c r="F34"/>
  <c r="A34"/>
  <c r="BN33" a="1"/>
  <c r="BN33"/>
  <c r="BQ33"/>
  <c r="BR33"/>
  <c r="BS33"/>
  <c r="BM33"/>
  <c r="BO33" a="1"/>
  <c r="BO33"/>
  <c r="BP33"/>
  <c r="F33"/>
  <c r="A33"/>
  <c r="BN32" a="1"/>
  <c r="BN32"/>
  <c r="BQ32"/>
  <c r="BR32"/>
  <c r="BS32"/>
  <c r="BM32"/>
  <c r="BO32" a="1"/>
  <c r="BO32"/>
  <c r="BP32"/>
  <c r="F32"/>
  <c r="A32"/>
  <c r="BN31" a="1"/>
  <c r="BN31"/>
  <c r="BQ31"/>
  <c r="BR31"/>
  <c r="BS31"/>
  <c r="BM31"/>
  <c r="BO31" a="1"/>
  <c r="BO31"/>
  <c r="BP31"/>
  <c r="F31"/>
  <c r="A31"/>
  <c r="BZ30"/>
  <c r="BY30"/>
  <c r="BN30" a="1"/>
  <c r="BN30"/>
  <c r="BQ30"/>
  <c r="BR30"/>
  <c r="BS30"/>
  <c r="BM30"/>
  <c r="BO30" a="1"/>
  <c r="BO30"/>
  <c r="BP30"/>
  <c r="F30"/>
  <c r="A30"/>
  <c r="BZ29"/>
  <c r="BY29"/>
  <c r="BN29" a="1"/>
  <c r="BN29"/>
  <c r="BQ29"/>
  <c r="BR29"/>
  <c r="BS29"/>
  <c r="BM29"/>
  <c r="BO29" a="1"/>
  <c r="BO29"/>
  <c r="BP29"/>
  <c r="F29"/>
  <c r="A29"/>
  <c r="BZ28"/>
  <c r="BY28"/>
  <c r="BN28" a="1"/>
  <c r="BN28"/>
  <c r="BQ28"/>
  <c r="BR28"/>
  <c r="BS28"/>
  <c r="BM28"/>
  <c r="BO28" a="1"/>
  <c r="BO28"/>
  <c r="BP28"/>
  <c r="F28"/>
  <c r="A28"/>
  <c r="BZ27"/>
  <c r="BY27"/>
  <c r="BN27" a="1"/>
  <c r="BN27"/>
  <c r="BQ27"/>
  <c r="BR27"/>
  <c r="BS27"/>
  <c r="BM27"/>
  <c r="BO27" a="1"/>
  <c r="BO27"/>
  <c r="BP27"/>
  <c r="F27"/>
  <c r="A27"/>
  <c r="BN26" a="1"/>
  <c r="BN26"/>
  <c r="BQ26"/>
  <c r="BR26"/>
  <c r="BS26"/>
  <c r="BM26"/>
  <c r="BO26" a="1"/>
  <c r="BO26"/>
  <c r="BP26"/>
  <c r="F26"/>
  <c r="A26"/>
  <c r="BN25" a="1"/>
  <c r="BN25"/>
  <c r="BQ25"/>
  <c r="BR25"/>
  <c r="BS25"/>
  <c r="BM25"/>
  <c r="BO25" a="1"/>
  <c r="BO25"/>
  <c r="BP25"/>
  <c r="F25"/>
  <c r="A25"/>
  <c r="BN24" a="1"/>
  <c r="BN24"/>
  <c r="BQ24"/>
  <c r="BR24"/>
  <c r="BS24"/>
  <c r="BM24"/>
  <c r="BO24" a="1"/>
  <c r="BO24"/>
  <c r="BP24"/>
  <c r="F24"/>
  <c r="A24"/>
  <c r="BN23" a="1"/>
  <c r="BN23"/>
  <c r="BQ23"/>
  <c r="BR23"/>
  <c r="BS23"/>
  <c r="BM23"/>
  <c r="BO23" a="1"/>
  <c r="BO23"/>
  <c r="BP23"/>
  <c r="F23"/>
  <c r="A23"/>
  <c r="BN22" a="1"/>
  <c r="BN22"/>
  <c r="BQ22"/>
  <c r="BR22"/>
  <c r="BS22"/>
  <c r="BM22"/>
  <c r="BO22" a="1"/>
  <c r="BO22"/>
  <c r="BP22"/>
  <c r="F22"/>
  <c r="A22"/>
  <c r="BN21" a="1"/>
  <c r="BN21"/>
  <c r="BQ21"/>
  <c r="BR21"/>
  <c r="BS21"/>
  <c r="BM21"/>
  <c r="BO21" a="1"/>
  <c r="BO21"/>
  <c r="BP21"/>
  <c r="F21"/>
  <c r="A21"/>
  <c r="BN20" a="1"/>
  <c r="BN20"/>
  <c r="BQ20"/>
  <c r="BR20"/>
  <c r="BS20"/>
  <c r="BM20"/>
  <c r="BO20" a="1"/>
  <c r="BO20"/>
  <c r="BP20"/>
  <c r="F20"/>
  <c r="A20"/>
  <c r="BN19" a="1"/>
  <c r="BN19"/>
  <c r="BQ19"/>
  <c r="BR19"/>
  <c r="BS19"/>
  <c r="BM19"/>
  <c r="BO19" a="1"/>
  <c r="BO19"/>
  <c r="BP19"/>
  <c r="F19"/>
  <c r="A19"/>
  <c r="BN18" a="1"/>
  <c r="BN18"/>
  <c r="BQ18"/>
  <c r="BR18"/>
  <c r="BS18"/>
  <c r="BM18"/>
  <c r="BO18" a="1"/>
  <c r="BO18"/>
  <c r="BP18"/>
  <c r="F18"/>
  <c r="A18"/>
  <c r="BZ17"/>
  <c r="BY17"/>
  <c r="BN17" a="1"/>
  <c r="BN17"/>
  <c r="BQ17"/>
  <c r="BR17"/>
  <c r="BS17"/>
  <c r="BM17"/>
  <c r="BO17" a="1"/>
  <c r="BO17"/>
  <c r="BP17"/>
  <c r="F17"/>
  <c r="A17"/>
  <c r="BZ16"/>
  <c r="BY16"/>
  <c r="BN16" a="1"/>
  <c r="BN16"/>
  <c r="BQ16"/>
  <c r="BR16"/>
  <c r="BS16"/>
  <c r="BM16"/>
  <c r="BO16" a="1"/>
  <c r="BO16"/>
  <c r="BP16"/>
  <c r="F16"/>
  <c r="A16"/>
  <c r="BZ15"/>
  <c r="BY15"/>
  <c r="BN15" a="1"/>
  <c r="BN15"/>
  <c r="BQ15"/>
  <c r="BR15"/>
  <c r="BS15"/>
  <c r="BM15"/>
  <c r="BO15" a="1"/>
  <c r="BO15"/>
  <c r="BP15"/>
  <c r="F15"/>
  <c r="A15"/>
  <c r="BN14" a="1"/>
  <c r="BN14"/>
  <c r="BQ14"/>
  <c r="BR14"/>
  <c r="BS14"/>
  <c r="BM14"/>
  <c r="BO14" a="1"/>
  <c r="BO14"/>
  <c r="BP14"/>
  <c r="F14"/>
  <c r="A14"/>
  <c r="BL13"/>
  <c r="F13"/>
  <c r="BV10"/>
  <c r="BV11"/>
  <c r="BV12"/>
  <c r="W12"/>
  <c r="T12"/>
  <c r="T11"/>
  <c r="R12"/>
  <c r="W11"/>
  <c r="BN11"/>
  <c r="BQ11"/>
  <c r="BR11"/>
  <c r="BS11"/>
  <c r="BM11"/>
  <c r="BO11"/>
  <c r="BP11"/>
  <c r="BF11"/>
  <c r="R11"/>
  <c r="A11"/>
  <c r="BG10"/>
  <c r="AS7"/>
  <c r="AJ7"/>
  <c r="P6"/>
  <c r="P4"/>
  <c r="AA2"/>
  <c r="P6" i="1"/>
  <c r="BY19"/>
  <c r="BZ19"/>
  <c r="BY20"/>
  <c r="BZ20"/>
  <c r="BY21"/>
  <c r="BZ21"/>
  <c r="BY22"/>
  <c r="BZ22"/>
  <c r="BY23"/>
  <c r="BZ23"/>
  <c r="BY24"/>
  <c r="BZ24"/>
  <c r="BY25"/>
  <c r="BZ25"/>
  <c r="BY26"/>
  <c r="BZ26"/>
  <c r="BY31"/>
  <c r="BZ31"/>
  <c r="BY32"/>
  <c r="BZ32"/>
  <c r="BY33"/>
  <c r="BZ33"/>
  <c r="BY34"/>
  <c r="BZ34"/>
  <c r="BY35"/>
  <c r="BZ35"/>
  <c r="BY36"/>
  <c r="BZ36"/>
  <c r="BY37"/>
  <c r="BZ37"/>
  <c r="BY38"/>
  <c r="BZ38"/>
  <c r="BK43"/>
  <c r="BK44"/>
  <c r="BK45"/>
  <c r="BK46"/>
  <c r="BK47"/>
  <c r="V47" a="1"/>
  <c r="V47"/>
  <c r="U47" a="1"/>
  <c r="U47"/>
  <c r="BK48"/>
  <c r="V48" a="1"/>
  <c r="V48"/>
  <c r="U48" a="1"/>
  <c r="U48"/>
  <c r="BK49"/>
  <c r="V49" a="1"/>
  <c r="V49"/>
  <c r="U49" a="1"/>
  <c r="U49"/>
  <c r="BK50"/>
  <c r="V50" a="1"/>
  <c r="V50"/>
  <c r="U50" a="1"/>
  <c r="U50"/>
  <c r="BK51"/>
  <c r="V51" a="1"/>
  <c r="V51"/>
  <c r="U51" a="1"/>
  <c r="U51"/>
  <c r="BK52"/>
  <c r="V52" a="1"/>
  <c r="V52"/>
  <c r="U52" a="1"/>
  <c r="U52"/>
  <c r="BK53"/>
  <c r="V53" a="1"/>
  <c r="V53"/>
  <c r="U53" a="1"/>
  <c r="U53"/>
  <c r="BK54"/>
  <c r="V54" a="1"/>
  <c r="V54"/>
  <c r="U54" a="1"/>
  <c r="U54"/>
  <c r="BK55"/>
  <c r="V55" a="1"/>
  <c r="V55"/>
  <c r="U55" a="1"/>
  <c r="U55"/>
  <c r="BK56"/>
  <c r="V56" a="1"/>
  <c r="V56"/>
  <c r="U56" a="1"/>
  <c r="U56"/>
  <c r="BK57"/>
  <c r="V57" a="1"/>
  <c r="V57"/>
  <c r="U57" a="1"/>
  <c r="U57"/>
  <c r="BK58"/>
  <c r="V58" a="1"/>
  <c r="V58"/>
  <c r="U58" a="1"/>
  <c r="U58"/>
  <c r="BK59"/>
  <c r="V59" a="1"/>
  <c r="V59"/>
  <c r="U59" a="1"/>
  <c r="U59"/>
  <c r="BK60"/>
  <c r="V60" a="1"/>
  <c r="V60"/>
  <c r="U60" a="1"/>
  <c r="U60"/>
  <c r="BY18"/>
  <c r="BZ18"/>
  <c r="BY14"/>
  <c r="BZ14"/>
  <c r="BY13"/>
  <c r="BZ13"/>
  <c r="BY15"/>
  <c r="BZ15"/>
  <c r="BY16"/>
  <c r="BZ16"/>
  <c r="BY17"/>
  <c r="BZ17"/>
  <c r="BY27"/>
  <c r="BZ27"/>
  <c r="BY28"/>
  <c r="BZ28"/>
  <c r="BY29"/>
  <c r="BZ29"/>
  <c r="BY30"/>
  <c r="BZ30"/>
  <c r="BY39"/>
  <c r="BZ39"/>
  <c r="BY40"/>
  <c r="BZ40"/>
  <c r="BY41"/>
  <c r="BZ41"/>
  <c r="BY42"/>
  <c r="BZ42"/>
  <c r="BY43"/>
  <c r="BZ43"/>
  <c r="BY44"/>
  <c r="BZ44"/>
  <c r="BY45"/>
  <c r="BZ45"/>
  <c r="BY46"/>
  <c r="BZ46"/>
  <c r="BY47"/>
  <c r="BZ47"/>
  <c r="BY48"/>
  <c r="BZ48"/>
  <c r="BY49"/>
  <c r="BZ49"/>
  <c r="BY50"/>
  <c r="BZ50"/>
  <c r="BY51"/>
  <c r="BZ51"/>
  <c r="BY52"/>
  <c r="BZ52"/>
  <c r="BY53"/>
  <c r="BZ53"/>
  <c r="BY54"/>
  <c r="BZ54"/>
  <c r="BY55"/>
  <c r="BZ55"/>
  <c r="BY56"/>
  <c r="BZ56"/>
  <c r="BY57"/>
  <c r="BZ57"/>
  <c r="BY58"/>
  <c r="BZ58"/>
  <c r="BY59"/>
  <c r="BZ59"/>
  <c r="BY60"/>
  <c r="BZ60"/>
  <c r="W60"/>
  <c r="BN60" a="1"/>
  <c r="BN60"/>
  <c r="BO60" a="1"/>
  <c r="BO60"/>
  <c r="BN59" a="1"/>
  <c r="BN59"/>
  <c r="BO59" a="1"/>
  <c r="BO59"/>
  <c r="BN58" a="1"/>
  <c r="BN58"/>
  <c r="BO58" a="1"/>
  <c r="BO58"/>
  <c r="BN57" a="1"/>
  <c r="BN57"/>
  <c r="BO57" a="1"/>
  <c r="BO57"/>
  <c r="BN56" a="1"/>
  <c r="BN56"/>
  <c r="BO56" a="1"/>
  <c r="BO56"/>
  <c r="BN55" a="1"/>
  <c r="BN55"/>
  <c r="BO55" a="1"/>
  <c r="BO55"/>
  <c r="BN54" a="1"/>
  <c r="BN54"/>
  <c r="BO54" a="1"/>
  <c r="BO54"/>
  <c r="BN53" a="1"/>
  <c r="BN53"/>
  <c r="BO53" a="1"/>
  <c r="BO53"/>
  <c r="BN52" a="1"/>
  <c r="BN52"/>
  <c r="BO52" a="1"/>
  <c r="BO52"/>
  <c r="BN51" a="1"/>
  <c r="BN51"/>
  <c r="BO51" a="1"/>
  <c r="BO51"/>
  <c r="BN50" a="1"/>
  <c r="BN50"/>
  <c r="BO50" a="1"/>
  <c r="BO50"/>
  <c r="BN49" a="1"/>
  <c r="BN49"/>
  <c r="BO49" a="1"/>
  <c r="BO49"/>
  <c r="BN48" a="1"/>
  <c r="BN48"/>
  <c r="BO48" a="1"/>
  <c r="BO48"/>
  <c r="BN47" a="1"/>
  <c r="BN47"/>
  <c r="BO47" a="1"/>
  <c r="BO47"/>
  <c r="BN46" a="1"/>
  <c r="BN46"/>
  <c r="BO46" a="1"/>
  <c r="BO46"/>
  <c r="BN45" a="1"/>
  <c r="BN45"/>
  <c r="BO45" a="1"/>
  <c r="BO45"/>
  <c r="BN44" a="1"/>
  <c r="BN44"/>
  <c r="BO44" a="1"/>
  <c r="BO44"/>
  <c r="BN43" a="1"/>
  <c r="BN43"/>
  <c r="BO43" a="1"/>
  <c r="BO43"/>
  <c r="BN42" a="1"/>
  <c r="BN42"/>
  <c r="BM42"/>
  <c r="BO42" a="1"/>
  <c r="BO42"/>
  <c r="BN41" a="1"/>
  <c r="BN41"/>
  <c r="BM41"/>
  <c r="BO41" a="1"/>
  <c r="BO41"/>
  <c r="BN40" a="1"/>
  <c r="BN40"/>
  <c r="BM40"/>
  <c r="BO40" a="1"/>
  <c r="BO40"/>
  <c r="BN39" a="1"/>
  <c r="BN39"/>
  <c r="BM39"/>
  <c r="BO39" a="1"/>
  <c r="BO39"/>
  <c r="BN38" a="1"/>
  <c r="BN38"/>
  <c r="BM38"/>
  <c r="BO38" a="1"/>
  <c r="BO38"/>
  <c r="BN37" a="1"/>
  <c r="BN37"/>
  <c r="BM37"/>
  <c r="BO37" a="1"/>
  <c r="BO37"/>
  <c r="BN36" a="1"/>
  <c r="BN36"/>
  <c r="BM36"/>
  <c r="BO36" a="1"/>
  <c r="BO36"/>
  <c r="BN35" a="1"/>
  <c r="BN35"/>
  <c r="BM35"/>
  <c r="BO35" a="1"/>
  <c r="BO35"/>
  <c r="BN34" a="1"/>
  <c r="BN34"/>
  <c r="BM34"/>
  <c r="BO34" a="1"/>
  <c r="BO34"/>
  <c r="BN33" a="1"/>
  <c r="BN33"/>
  <c r="BM33"/>
  <c r="BO33" a="1"/>
  <c r="BO33"/>
  <c r="BN32" a="1"/>
  <c r="BN32"/>
  <c r="BM32"/>
  <c r="BO32" a="1"/>
  <c r="BO32"/>
  <c r="BN31" a="1"/>
  <c r="BN31"/>
  <c r="BM31"/>
  <c r="BO31" a="1"/>
  <c r="BO31"/>
  <c r="BN30" a="1"/>
  <c r="BN30"/>
  <c r="BM30"/>
  <c r="BO30" a="1"/>
  <c r="BO30"/>
  <c r="BN29" a="1"/>
  <c r="BN29"/>
  <c r="BM29"/>
  <c r="BO29" a="1"/>
  <c r="BO29"/>
  <c r="BN28" a="1"/>
  <c r="BN28"/>
  <c r="BM28"/>
  <c r="BO28" a="1"/>
  <c r="BO28"/>
  <c r="BN27" a="1"/>
  <c r="BN27"/>
  <c r="BM27"/>
  <c r="BO27" a="1"/>
  <c r="BO27"/>
  <c r="BN26" a="1"/>
  <c r="BN26"/>
  <c r="BM26"/>
  <c r="BO26" a="1"/>
  <c r="BO26"/>
  <c r="BN25" a="1"/>
  <c r="BN25"/>
  <c r="BM25"/>
  <c r="BO25" a="1"/>
  <c r="BO25"/>
  <c r="BN24" a="1"/>
  <c r="BN24"/>
  <c r="BM24"/>
  <c r="BO24" a="1"/>
  <c r="BO24"/>
  <c r="BN23" a="1"/>
  <c r="BN23"/>
  <c r="BM23"/>
  <c r="BO23" a="1"/>
  <c r="BO23"/>
  <c r="BN22" a="1"/>
  <c r="BN22"/>
  <c r="BM22"/>
  <c r="BO22" a="1"/>
  <c r="BO22"/>
  <c r="BN21" a="1"/>
  <c r="BN21"/>
  <c r="BM21"/>
  <c r="BO21" a="1"/>
  <c r="BO21"/>
  <c r="BN20" a="1"/>
  <c r="BN20"/>
  <c r="BM20"/>
  <c r="BO20" a="1"/>
  <c r="BO20"/>
  <c r="BN19" a="1"/>
  <c r="BN19"/>
  <c r="BM19"/>
  <c r="BO19" a="1"/>
  <c r="BO19"/>
  <c r="BN18" a="1"/>
  <c r="BN18"/>
  <c r="BM18"/>
  <c r="BO18" a="1"/>
  <c r="BO18"/>
  <c r="BN17" a="1"/>
  <c r="BN17"/>
  <c r="BM17"/>
  <c r="BO17" a="1"/>
  <c r="BO17"/>
  <c r="BN16" a="1"/>
  <c r="BN16"/>
  <c r="BM16"/>
  <c r="BO16" a="1"/>
  <c r="BO16"/>
  <c r="BN15" a="1"/>
  <c r="BN15"/>
  <c r="BM15"/>
  <c r="BO15" a="1"/>
  <c r="BO15"/>
  <c r="BN14" a="1"/>
  <c r="BN14"/>
  <c r="BM14"/>
  <c r="BO14" a="1"/>
  <c r="BO14"/>
  <c r="BM43"/>
  <c r="BM44"/>
  <c r="BM45"/>
  <c r="BM46"/>
  <c r="BP47"/>
  <c r="BQ47"/>
  <c r="BR47"/>
  <c r="BS47"/>
  <c r="BP48"/>
  <c r="BQ48"/>
  <c r="BR48"/>
  <c r="BS48"/>
  <c r="BP49"/>
  <c r="BQ49"/>
  <c r="BR49"/>
  <c r="BS49"/>
  <c r="BP50"/>
  <c r="BQ50"/>
  <c r="BR50"/>
  <c r="BS50"/>
  <c r="BP51"/>
  <c r="BQ51"/>
  <c r="BR51"/>
  <c r="BS51"/>
  <c r="BP52"/>
  <c r="BQ52"/>
  <c r="BR52"/>
  <c r="BS52"/>
  <c r="BP53"/>
  <c r="BQ53"/>
  <c r="BR53"/>
  <c r="BS53"/>
  <c r="BP54"/>
  <c r="BQ54"/>
  <c r="BR54"/>
  <c r="BS54"/>
  <c r="BP55"/>
  <c r="BQ55"/>
  <c r="BR55"/>
  <c r="BS55"/>
  <c r="BP56"/>
  <c r="BQ56"/>
  <c r="BR56"/>
  <c r="BS56"/>
  <c r="BP57"/>
  <c r="BQ57"/>
  <c r="BR57"/>
  <c r="BS57"/>
  <c r="BP58"/>
  <c r="BQ58"/>
  <c r="BR58"/>
  <c r="BS58"/>
  <c r="BP59"/>
  <c r="BQ59"/>
  <c r="BR59"/>
  <c r="BS59"/>
  <c r="BP60"/>
  <c r="BQ60"/>
  <c r="BR60"/>
  <c r="BS60"/>
  <c r="BE60"/>
  <c r="BF60"/>
  <c r="BE59"/>
  <c r="BF59"/>
  <c r="BE58"/>
  <c r="BF58"/>
  <c r="BE57"/>
  <c r="BF57"/>
  <c r="BE56"/>
  <c r="BF56"/>
  <c r="BE55"/>
  <c r="BF55"/>
  <c r="BE54"/>
  <c r="BF54"/>
  <c r="BE53"/>
  <c r="BF53"/>
  <c r="BE52"/>
  <c r="BF52"/>
  <c r="BE51"/>
  <c r="BF51"/>
  <c r="BE50"/>
  <c r="BF50"/>
  <c r="BE49"/>
  <c r="BF49"/>
  <c r="BE48"/>
  <c r="BF48"/>
  <c r="BE47"/>
  <c r="BF47"/>
  <c r="BE46"/>
  <c r="BF46"/>
  <c r="BG46"/>
  <c r="BG47"/>
  <c r="BG48"/>
  <c r="BG49"/>
  <c r="BG50"/>
  <c r="BG51"/>
  <c r="BG52"/>
  <c r="BG53"/>
  <c r="BG54"/>
  <c r="BG55"/>
  <c r="BG56"/>
  <c r="BG57"/>
  <c r="BG58"/>
  <c r="BG59"/>
  <c r="BG60"/>
  <c r="X60" a="1"/>
  <c r="X60"/>
  <c r="Y60" a="1"/>
  <c r="Y60"/>
  <c r="AA60" a="1"/>
  <c r="AA60"/>
  <c r="AB60" a="1"/>
  <c r="AB60"/>
  <c r="X59" a="1"/>
  <c r="X59"/>
  <c r="X58" a="1"/>
  <c r="X58"/>
  <c r="X57" a="1"/>
  <c r="X57"/>
  <c r="X56" a="1"/>
  <c r="X56"/>
  <c r="X55" a="1"/>
  <c r="X55"/>
  <c r="X54" a="1"/>
  <c r="X54"/>
  <c r="X53" a="1"/>
  <c r="X53"/>
  <c r="X52" a="1"/>
  <c r="X52"/>
  <c r="X51" a="1"/>
  <c r="X51"/>
  <c r="X50" a="1"/>
  <c r="X50"/>
  <c r="X49" a="1"/>
  <c r="X49"/>
  <c r="X48" a="1"/>
  <c r="X48"/>
  <c r="X47" a="1"/>
  <c r="X47"/>
  <c r="X46" a="1"/>
  <c r="X46"/>
  <c r="AC46" a="1"/>
  <c r="AC46"/>
  <c r="AC47" a="1"/>
  <c r="AC47"/>
  <c r="AC48" a="1"/>
  <c r="AC48"/>
  <c r="AC49" a="1"/>
  <c r="AC49"/>
  <c r="AC50" a="1"/>
  <c r="AC50"/>
  <c r="AC51" a="1"/>
  <c r="AC51"/>
  <c r="AC52" a="1"/>
  <c r="AC52"/>
  <c r="AC53" a="1"/>
  <c r="AC53"/>
  <c r="AC54" a="1"/>
  <c r="AC54"/>
  <c r="AC55" a="1"/>
  <c r="AC55"/>
  <c r="AC56" a="1"/>
  <c r="AC56"/>
  <c r="AC57" a="1"/>
  <c r="AC57"/>
  <c r="AC58" a="1"/>
  <c r="AC58"/>
  <c r="AC59" a="1"/>
  <c r="AC59"/>
  <c r="AC60" a="1"/>
  <c r="AC60"/>
  <c r="AD60" a="1"/>
  <c r="AD60"/>
  <c r="AE14" a="1"/>
  <c r="AE14"/>
  <c r="AE15" a="1"/>
  <c r="AE15"/>
  <c r="AE16" a="1"/>
  <c r="AE16"/>
  <c r="AE17" a="1"/>
  <c r="AE17"/>
  <c r="AE18" a="1"/>
  <c r="AE18"/>
  <c r="AE19" a="1"/>
  <c r="AE19"/>
  <c r="AE20" a="1"/>
  <c r="AE20"/>
  <c r="AE21" a="1"/>
  <c r="AE21"/>
  <c r="AE22" a="1"/>
  <c r="AE22"/>
  <c r="AE23" a="1"/>
  <c r="AE23"/>
  <c r="AE24" a="1"/>
  <c r="AE24"/>
  <c r="AE25" a="1"/>
  <c r="AE25"/>
  <c r="AE26" a="1"/>
  <c r="AE26"/>
  <c r="AE27" a="1"/>
  <c r="AE27"/>
  <c r="AE28" a="1"/>
  <c r="AE28"/>
  <c r="AE29" a="1"/>
  <c r="AE29"/>
  <c r="AE30" a="1"/>
  <c r="AE30"/>
  <c r="AE31" a="1"/>
  <c r="AE31"/>
  <c r="AE32" a="1"/>
  <c r="AE32"/>
  <c r="AE33" a="1"/>
  <c r="AE33"/>
  <c r="AE34" a="1"/>
  <c r="AE34"/>
  <c r="AE35" a="1"/>
  <c r="AE35"/>
  <c r="AE36" a="1"/>
  <c r="AE36"/>
  <c r="AE37" a="1"/>
  <c r="AE37"/>
  <c r="AE38" a="1"/>
  <c r="AE38"/>
  <c r="AE39" a="1"/>
  <c r="AE39"/>
  <c r="AE40" a="1"/>
  <c r="AE40"/>
  <c r="AE41" a="1"/>
  <c r="AE41"/>
  <c r="AE42" a="1"/>
  <c r="AE42"/>
  <c r="AE43" a="1"/>
  <c r="AE43"/>
  <c r="AE44" a="1"/>
  <c r="AE44"/>
  <c r="AE45" a="1"/>
  <c r="AE45"/>
  <c r="AE46" a="1"/>
  <c r="AE46"/>
  <c r="AE47" a="1"/>
  <c r="AE47"/>
  <c r="AE48" a="1"/>
  <c r="AE48"/>
  <c r="AE49" a="1"/>
  <c r="AE49"/>
  <c r="AE50" a="1"/>
  <c r="AE50"/>
  <c r="AE51" a="1"/>
  <c r="AE51"/>
  <c r="AE52" a="1"/>
  <c r="AE52"/>
  <c r="AE53" a="1"/>
  <c r="AE53"/>
  <c r="AE54" a="1"/>
  <c r="AE54"/>
  <c r="AE55" a="1"/>
  <c r="AE55"/>
  <c r="AE56" a="1"/>
  <c r="AE56"/>
  <c r="AE57" a="1"/>
  <c r="AE57"/>
  <c r="AE58" a="1"/>
  <c r="AE58"/>
  <c r="AE59" a="1"/>
  <c r="AE59"/>
  <c r="AE60" a="1"/>
  <c r="AF60" a="1"/>
  <c r="AE60"/>
  <c r="AF60"/>
  <c r="AG60" a="1"/>
  <c r="AG60"/>
  <c r="AL60" a="1"/>
  <c r="AL60"/>
  <c r="AP14" a="1"/>
  <c r="AP14"/>
  <c r="AP15" a="1"/>
  <c r="AP15"/>
  <c r="AP16" a="1"/>
  <c r="AP16"/>
  <c r="AP17" a="1"/>
  <c r="AP17"/>
  <c r="AP18" a="1"/>
  <c r="AP18"/>
  <c r="AP19" a="1"/>
  <c r="AP19"/>
  <c r="AP20" a="1"/>
  <c r="AP20"/>
  <c r="AP21" a="1"/>
  <c r="AP21"/>
  <c r="AP22" a="1"/>
  <c r="AP22"/>
  <c r="AP23" a="1"/>
  <c r="AP23"/>
  <c r="AP24" a="1"/>
  <c r="AP24"/>
  <c r="AP25" a="1"/>
  <c r="AP25"/>
  <c r="AP26" a="1"/>
  <c r="AP26"/>
  <c r="AP27" a="1"/>
  <c r="AP27"/>
  <c r="AP28" a="1"/>
  <c r="AP28"/>
  <c r="AP29" a="1"/>
  <c r="AP29"/>
  <c r="AP30" a="1"/>
  <c r="AP30"/>
  <c r="AP31" a="1"/>
  <c r="AP31"/>
  <c r="AP32" a="1"/>
  <c r="AP32"/>
  <c r="AP33" a="1"/>
  <c r="AP33"/>
  <c r="AP34" a="1"/>
  <c r="AP34"/>
  <c r="AP35" a="1"/>
  <c r="AP35"/>
  <c r="AP36" a="1"/>
  <c r="AP36"/>
  <c r="AP37" a="1"/>
  <c r="AP37"/>
  <c r="AP38" a="1"/>
  <c r="AP38"/>
  <c r="AP39" a="1"/>
  <c r="AP39"/>
  <c r="AP40" a="1"/>
  <c r="AP40"/>
  <c r="AP41" a="1"/>
  <c r="AP41"/>
  <c r="AP42" a="1"/>
  <c r="AP42"/>
  <c r="AP43" a="1"/>
  <c r="AP43"/>
  <c r="AP44" a="1"/>
  <c r="AP44"/>
  <c r="AP45" a="1"/>
  <c r="AP45"/>
  <c r="AP46" a="1"/>
  <c r="AP46"/>
  <c r="AP47" a="1"/>
  <c r="AP47"/>
  <c r="AP48" a="1"/>
  <c r="AP48"/>
  <c r="AP49" a="1"/>
  <c r="AP49"/>
  <c r="AP50" a="1"/>
  <c r="AP50"/>
  <c r="AP51" a="1"/>
  <c r="AP51"/>
  <c r="AP52" a="1"/>
  <c r="AP52"/>
  <c r="AP53" a="1"/>
  <c r="AP53"/>
  <c r="AP54" a="1"/>
  <c r="AP54"/>
  <c r="AP55" a="1"/>
  <c r="AP55"/>
  <c r="AP56" a="1"/>
  <c r="AP56"/>
  <c r="AP57" a="1"/>
  <c r="AP57"/>
  <c r="AP58" a="1"/>
  <c r="AP58"/>
  <c r="AP59" a="1"/>
  <c r="AP59"/>
  <c r="AP60" a="1"/>
  <c r="AP60"/>
  <c r="AQ14" a="1"/>
  <c r="AQ14"/>
  <c r="AQ15" a="1"/>
  <c r="AQ15"/>
  <c r="AQ16" a="1"/>
  <c r="AQ16"/>
  <c r="AQ17" a="1"/>
  <c r="AQ17"/>
  <c r="AQ18" a="1"/>
  <c r="AQ18"/>
  <c r="AQ19" a="1"/>
  <c r="AQ19"/>
  <c r="AQ20" a="1"/>
  <c r="AQ20"/>
  <c r="AQ21" a="1"/>
  <c r="AQ21"/>
  <c r="AQ22" a="1"/>
  <c r="AQ22"/>
  <c r="AQ23" a="1"/>
  <c r="AQ23"/>
  <c r="AQ24" a="1"/>
  <c r="AQ24"/>
  <c r="AQ25" a="1"/>
  <c r="AQ25"/>
  <c r="AQ26" a="1"/>
  <c r="AQ26"/>
  <c r="AQ27" a="1"/>
  <c r="AQ27"/>
  <c r="AQ28" a="1"/>
  <c r="AQ28"/>
  <c r="AQ29" a="1"/>
  <c r="AQ29"/>
  <c r="AQ30" a="1"/>
  <c r="AQ30"/>
  <c r="AQ31" a="1"/>
  <c r="AQ31"/>
  <c r="AQ32" a="1"/>
  <c r="AQ32"/>
  <c r="AQ33" a="1"/>
  <c r="AQ33"/>
  <c r="AQ34" a="1"/>
  <c r="AQ34"/>
  <c r="AQ35" a="1"/>
  <c r="AQ35"/>
  <c r="AQ36" a="1"/>
  <c r="AQ36"/>
  <c r="AQ37" a="1"/>
  <c r="AQ37"/>
  <c r="AQ38" a="1"/>
  <c r="AQ38"/>
  <c r="AQ39" a="1"/>
  <c r="AQ39"/>
  <c r="AQ40" a="1"/>
  <c r="AQ40"/>
  <c r="AQ41" a="1"/>
  <c r="AQ41"/>
  <c r="AQ42" a="1"/>
  <c r="AQ42"/>
  <c r="AQ43" a="1"/>
  <c r="AQ43"/>
  <c r="AQ44" a="1"/>
  <c r="AQ44"/>
  <c r="AQ45" a="1"/>
  <c r="AQ45"/>
  <c r="AQ46" a="1"/>
  <c r="AQ46"/>
  <c r="AQ47" a="1"/>
  <c r="AQ47"/>
  <c r="AQ48" a="1"/>
  <c r="AQ48"/>
  <c r="AQ49" a="1"/>
  <c r="AQ49"/>
  <c r="AQ50" a="1"/>
  <c r="AQ50"/>
  <c r="AQ51" a="1"/>
  <c r="AQ51"/>
  <c r="AQ52" a="1"/>
  <c r="AQ52"/>
  <c r="AQ53" a="1"/>
  <c r="AQ53"/>
  <c r="AQ54" a="1"/>
  <c r="AQ54"/>
  <c r="AQ55" a="1"/>
  <c r="AQ55"/>
  <c r="AQ56" a="1"/>
  <c r="AQ56"/>
  <c r="AQ57" a="1"/>
  <c r="AQ57"/>
  <c r="AQ58" a="1"/>
  <c r="AQ58"/>
  <c r="AQ59" a="1"/>
  <c r="AQ59"/>
  <c r="AQ60" a="1"/>
  <c r="AQ60"/>
  <c r="AR60" a="1"/>
  <c r="AR60"/>
  <c r="AS60" a="1"/>
  <c r="AS60"/>
  <c r="AT60" a="1"/>
  <c r="AT60"/>
  <c r="AU60" a="1"/>
  <c r="AV15" a="1"/>
  <c r="AV15"/>
  <c r="AV16" a="1"/>
  <c r="AV16"/>
  <c r="AV17" a="1"/>
  <c r="AV17"/>
  <c r="AV18" a="1"/>
  <c r="AV18"/>
  <c r="AV19" a="1"/>
  <c r="AV19"/>
  <c r="AV20" a="1"/>
  <c r="AV20"/>
  <c r="AV21" a="1"/>
  <c r="AV21"/>
  <c r="AV22" a="1"/>
  <c r="AV22"/>
  <c r="AV23" a="1"/>
  <c r="AV23"/>
  <c r="AV24" a="1"/>
  <c r="AV24"/>
  <c r="AV25" a="1"/>
  <c r="AV25"/>
  <c r="AV26" a="1"/>
  <c r="AV26"/>
  <c r="AV27" a="1"/>
  <c r="AV27"/>
  <c r="AV28" a="1"/>
  <c r="AV28"/>
  <c r="AV29" a="1"/>
  <c r="AV29"/>
  <c r="AV30" a="1"/>
  <c r="AV30"/>
  <c r="AV31" a="1"/>
  <c r="AV31"/>
  <c r="AV32" a="1"/>
  <c r="AV32"/>
  <c r="AV33" a="1"/>
  <c r="AV33"/>
  <c r="AV34" a="1"/>
  <c r="AV34"/>
  <c r="AV35" a="1"/>
  <c r="AV35"/>
  <c r="AV36" a="1"/>
  <c r="AV36"/>
  <c r="AV37" a="1"/>
  <c r="AV37"/>
  <c r="AV38" a="1"/>
  <c r="AV38"/>
  <c r="AV39" a="1"/>
  <c r="AV39"/>
  <c r="AV40" a="1"/>
  <c r="AV40"/>
  <c r="AV41" a="1"/>
  <c r="AV41"/>
  <c r="AV42" a="1"/>
  <c r="AV42"/>
  <c r="AV43" a="1"/>
  <c r="AV43"/>
  <c r="AV44" a="1"/>
  <c r="AV44"/>
  <c r="AV45" a="1"/>
  <c r="AV45"/>
  <c r="AV46" a="1"/>
  <c r="AV46"/>
  <c r="AV47" a="1"/>
  <c r="AV47"/>
  <c r="AV48" a="1"/>
  <c r="AV48"/>
  <c r="AV49" a="1"/>
  <c r="AV49"/>
  <c r="AV50" a="1"/>
  <c r="AV50"/>
  <c r="AV51" a="1"/>
  <c r="AV51"/>
  <c r="AV52" a="1"/>
  <c r="AV52"/>
  <c r="AV53" a="1"/>
  <c r="AV53"/>
  <c r="AV54" a="1"/>
  <c r="AV54"/>
  <c r="AV55" a="1"/>
  <c r="AV55"/>
  <c r="AV56" a="1"/>
  <c r="AV56"/>
  <c r="AV57" a="1"/>
  <c r="AV57"/>
  <c r="AV58" a="1"/>
  <c r="AV58"/>
  <c r="AV59" a="1"/>
  <c r="AV59"/>
  <c r="AV60" a="1"/>
  <c r="AV60"/>
  <c r="AW14" a="1"/>
  <c r="AW14"/>
  <c r="AW15" a="1"/>
  <c r="AW15"/>
  <c r="AW16" a="1"/>
  <c r="AW16"/>
  <c r="AW17" a="1"/>
  <c r="AW17"/>
  <c r="AW18" a="1"/>
  <c r="AW18"/>
  <c r="AW19" a="1"/>
  <c r="AW19"/>
  <c r="AW20" a="1"/>
  <c r="AW20"/>
  <c r="AW21" a="1"/>
  <c r="AW21"/>
  <c r="AW22" a="1"/>
  <c r="AW22"/>
  <c r="AW23" a="1"/>
  <c r="AW23"/>
  <c r="AW24" a="1"/>
  <c r="AW24"/>
  <c r="AW25" a="1"/>
  <c r="AW25"/>
  <c r="AW26" a="1"/>
  <c r="AW26"/>
  <c r="AW27" a="1"/>
  <c r="AW27"/>
  <c r="AW28" a="1"/>
  <c r="AW28"/>
  <c r="AW29" a="1"/>
  <c r="AW29"/>
  <c r="AW30" a="1"/>
  <c r="AW30"/>
  <c r="AW31" a="1"/>
  <c r="AW31"/>
  <c r="AW32" a="1"/>
  <c r="AW32"/>
  <c r="AW33" a="1"/>
  <c r="AW33"/>
  <c r="AW34" a="1"/>
  <c r="AW34"/>
  <c r="AW35" a="1"/>
  <c r="AW35"/>
  <c r="AW36" a="1"/>
  <c r="AW36"/>
  <c r="AW37" a="1"/>
  <c r="AW37"/>
  <c r="AW38" a="1"/>
  <c r="AW38"/>
  <c r="AW39" a="1"/>
  <c r="AW39"/>
  <c r="AW40" a="1"/>
  <c r="AW40"/>
  <c r="AW41" a="1"/>
  <c r="AW41"/>
  <c r="AW42" a="1"/>
  <c r="AW42"/>
  <c r="AW43" a="1"/>
  <c r="AW43"/>
  <c r="AW44" a="1"/>
  <c r="AW44"/>
  <c r="AW45" a="1"/>
  <c r="AW45"/>
  <c r="AW46" a="1"/>
  <c r="AW46"/>
  <c r="AW47" a="1"/>
  <c r="AW47"/>
  <c r="AW48" a="1"/>
  <c r="AW48"/>
  <c r="AW49" a="1"/>
  <c r="AW49"/>
  <c r="AW50" a="1"/>
  <c r="AW50"/>
  <c r="AW51" a="1"/>
  <c r="AW51"/>
  <c r="AW52" a="1"/>
  <c r="AW52"/>
  <c r="AW53" a="1"/>
  <c r="AW53"/>
  <c r="AW54" a="1"/>
  <c r="AW54"/>
  <c r="AW55" a="1"/>
  <c r="AW55"/>
  <c r="AW56" a="1"/>
  <c r="AW56"/>
  <c r="AW57" a="1"/>
  <c r="AW57"/>
  <c r="AW58" a="1"/>
  <c r="AW58"/>
  <c r="AW59" a="1"/>
  <c r="AW59"/>
  <c r="AW60" a="1"/>
  <c r="AW60"/>
  <c r="AX60" a="1"/>
  <c r="AY60" a="1"/>
  <c r="AU60"/>
  <c r="AX60"/>
  <c r="AY60"/>
  <c r="AZ60" a="1"/>
  <c r="AZ60"/>
  <c r="BA60" a="1"/>
  <c r="BA60"/>
  <c r="Y59" a="1"/>
  <c r="Y59"/>
  <c r="AA59" a="1"/>
  <c r="AA59"/>
  <c r="AB59" a="1"/>
  <c r="AB59"/>
  <c r="AD59" a="1"/>
  <c r="AD59"/>
  <c r="AF59" a="1"/>
  <c r="AF59"/>
  <c r="AG59" a="1"/>
  <c r="AG59"/>
  <c r="AL59" a="1"/>
  <c r="AL59"/>
  <c r="AR59" a="1"/>
  <c r="AR59"/>
  <c r="AS59" a="1"/>
  <c r="AS59"/>
  <c r="AT59" a="1"/>
  <c r="AT59"/>
  <c r="AU59" a="1"/>
  <c r="AX59" a="1"/>
  <c r="AY59" a="1"/>
  <c r="AU59"/>
  <c r="AX59"/>
  <c r="AY59"/>
  <c r="AZ59" a="1"/>
  <c r="AZ59"/>
  <c r="BA59" a="1"/>
  <c r="BA59"/>
  <c r="Y58" a="1"/>
  <c r="Y58"/>
  <c r="AA58" a="1"/>
  <c r="AA58"/>
  <c r="AB58" a="1"/>
  <c r="AB58"/>
  <c r="AD58" a="1"/>
  <c r="AD58"/>
  <c r="AF58" a="1"/>
  <c r="AF58"/>
  <c r="AG58" a="1"/>
  <c r="AG58"/>
  <c r="AL58" a="1"/>
  <c r="AL58"/>
  <c r="AR58" a="1"/>
  <c r="AR58"/>
  <c r="AS58" a="1"/>
  <c r="AS58"/>
  <c r="AT58" a="1"/>
  <c r="AT58"/>
  <c r="AU58" a="1"/>
  <c r="AX58" a="1"/>
  <c r="AY58" a="1"/>
  <c r="AU58"/>
  <c r="AX58"/>
  <c r="AY58"/>
  <c r="AZ58" a="1"/>
  <c r="AZ58"/>
  <c r="BA58" a="1"/>
  <c r="BA58"/>
  <c r="Y57" a="1"/>
  <c r="Y57"/>
  <c r="AA57" a="1"/>
  <c r="AA57"/>
  <c r="AB57" a="1"/>
  <c r="AB57"/>
  <c r="AD57" a="1"/>
  <c r="AD57"/>
  <c r="AF57" a="1"/>
  <c r="AF57"/>
  <c r="AG57" a="1"/>
  <c r="AG57"/>
  <c r="AL57" a="1"/>
  <c r="AL57"/>
  <c r="AR57" a="1"/>
  <c r="AR57"/>
  <c r="AS57" a="1"/>
  <c r="AS57"/>
  <c r="AT57" a="1"/>
  <c r="AT57"/>
  <c r="AU57" a="1"/>
  <c r="AX57" a="1"/>
  <c r="AY57" a="1"/>
  <c r="AU57"/>
  <c r="AX57"/>
  <c r="AY57"/>
  <c r="AZ57" a="1"/>
  <c r="AZ57"/>
  <c r="BA57" a="1"/>
  <c r="BA57"/>
  <c r="Y56" a="1"/>
  <c r="Y56"/>
  <c r="AA56" a="1"/>
  <c r="AA56"/>
  <c r="AB56" a="1"/>
  <c r="AB56"/>
  <c r="AD56" a="1"/>
  <c r="AD56"/>
  <c r="AF56" a="1"/>
  <c r="AF56"/>
  <c r="AG56" a="1"/>
  <c r="AG56"/>
  <c r="AL56" a="1"/>
  <c r="AL56"/>
  <c r="AR56" a="1"/>
  <c r="AR56"/>
  <c r="AS56" a="1"/>
  <c r="AS56"/>
  <c r="AT56" a="1"/>
  <c r="AT56"/>
  <c r="AU56" a="1"/>
  <c r="AX56" a="1"/>
  <c r="AY56" a="1"/>
  <c r="AU56"/>
  <c r="AX56"/>
  <c r="AY56"/>
  <c r="AZ56" a="1"/>
  <c r="AZ56"/>
  <c r="BA56" a="1"/>
  <c r="BA56"/>
  <c r="Y55" a="1"/>
  <c r="Y55"/>
  <c r="AA55" a="1"/>
  <c r="AA55"/>
  <c r="AB55" a="1"/>
  <c r="AB55"/>
  <c r="AD55" a="1"/>
  <c r="AD55"/>
  <c r="AF55" a="1"/>
  <c r="AF55"/>
  <c r="AG55" a="1"/>
  <c r="AG55"/>
  <c r="AL55" a="1"/>
  <c r="AL55"/>
  <c r="AR55" a="1"/>
  <c r="AR55"/>
  <c r="AS55" a="1"/>
  <c r="AS55"/>
  <c r="AT55" a="1"/>
  <c r="AT55"/>
  <c r="AU55" a="1"/>
  <c r="AX55" a="1"/>
  <c r="AY55" a="1"/>
  <c r="AU55"/>
  <c r="AX55"/>
  <c r="AY55"/>
  <c r="AZ55" a="1"/>
  <c r="AZ55"/>
  <c r="BA55" a="1"/>
  <c r="BA55"/>
  <c r="Y54" a="1"/>
  <c r="Y54"/>
  <c r="AA54" a="1"/>
  <c r="AA54"/>
  <c r="AB54" a="1"/>
  <c r="AB54"/>
  <c r="AD54" a="1"/>
  <c r="AD54"/>
  <c r="AF54" a="1"/>
  <c r="AF54"/>
  <c r="AG54" a="1"/>
  <c r="AG54"/>
  <c r="AL54" a="1"/>
  <c r="AL54"/>
  <c r="AR54" a="1"/>
  <c r="AR54"/>
  <c r="AS54" a="1"/>
  <c r="AS54"/>
  <c r="AT54" a="1"/>
  <c r="AT54"/>
  <c r="AU54" a="1"/>
  <c r="AX54" a="1"/>
  <c r="AY54" a="1"/>
  <c r="AU54"/>
  <c r="AX54"/>
  <c r="AY54"/>
  <c r="AZ54" a="1"/>
  <c r="AZ54"/>
  <c r="BA54" a="1"/>
  <c r="BA54"/>
  <c r="Y53" a="1"/>
  <c r="Y53"/>
  <c r="AA53" a="1"/>
  <c r="AA53"/>
  <c r="AB53" a="1"/>
  <c r="AB53"/>
  <c r="AD53" a="1"/>
  <c r="AD53"/>
  <c r="AF53" a="1"/>
  <c r="AF53"/>
  <c r="AG53" a="1"/>
  <c r="AG53"/>
  <c r="AL53" a="1"/>
  <c r="AL53"/>
  <c r="AR53" a="1"/>
  <c r="AR53"/>
  <c r="AS53" a="1"/>
  <c r="AS53"/>
  <c r="AT53" a="1"/>
  <c r="AT53"/>
  <c r="AU53" a="1"/>
  <c r="AX53" a="1"/>
  <c r="AY53" a="1"/>
  <c r="AU53"/>
  <c r="AX53"/>
  <c r="AY53"/>
  <c r="AZ53" a="1"/>
  <c r="AZ53"/>
  <c r="BA53" a="1"/>
  <c r="BA53"/>
  <c r="Y52" a="1"/>
  <c r="Y52"/>
  <c r="AA52" a="1"/>
  <c r="AA52"/>
  <c r="AB52" a="1"/>
  <c r="AB52"/>
  <c r="AD52" a="1"/>
  <c r="AD52"/>
  <c r="AF52" a="1"/>
  <c r="AF52"/>
  <c r="AG52" a="1"/>
  <c r="AG52"/>
  <c r="AL52" a="1"/>
  <c r="AL52"/>
  <c r="AR52" a="1"/>
  <c r="AR52"/>
  <c r="AS52" a="1"/>
  <c r="AS52"/>
  <c r="AT52" a="1"/>
  <c r="AT52"/>
  <c r="AU52" a="1"/>
  <c r="AX52" a="1"/>
  <c r="AY52" a="1"/>
  <c r="AU52"/>
  <c r="AX52"/>
  <c r="AY52"/>
  <c r="AZ52" a="1"/>
  <c r="AZ52"/>
  <c r="BA52" a="1"/>
  <c r="BA52"/>
  <c r="Y51" a="1"/>
  <c r="Y51"/>
  <c r="AA51" a="1"/>
  <c r="AA51"/>
  <c r="AB51" a="1"/>
  <c r="AB51"/>
  <c r="AD51" a="1"/>
  <c r="AD51"/>
  <c r="AF51" a="1"/>
  <c r="AF51"/>
  <c r="AG51" a="1"/>
  <c r="AG51"/>
  <c r="AL51" a="1"/>
  <c r="AL51"/>
  <c r="AR51" a="1"/>
  <c r="AR51"/>
  <c r="AS51" a="1"/>
  <c r="AS51"/>
  <c r="AT51" a="1"/>
  <c r="AT51"/>
  <c r="AU51" a="1"/>
  <c r="AX51" a="1"/>
  <c r="AY51" a="1"/>
  <c r="AU51"/>
  <c r="AX51"/>
  <c r="AY51"/>
  <c r="AZ51" a="1"/>
  <c r="AZ51"/>
  <c r="BA51" a="1"/>
  <c r="BA51"/>
  <c r="Y50" a="1"/>
  <c r="Y50"/>
  <c r="AA50" a="1"/>
  <c r="AA50"/>
  <c r="AB50" a="1"/>
  <c r="AB50"/>
  <c r="AD50" a="1"/>
  <c r="AD50"/>
  <c r="AF50" a="1"/>
  <c r="AF50"/>
  <c r="AG50" a="1"/>
  <c r="AG50"/>
  <c r="AL50" a="1"/>
  <c r="AL50"/>
  <c r="AR50" a="1"/>
  <c r="AR50"/>
  <c r="AS50" a="1"/>
  <c r="AS50"/>
  <c r="AT50" a="1"/>
  <c r="AT50"/>
  <c r="AU50" a="1"/>
  <c r="AX50" a="1"/>
  <c r="AY50" a="1"/>
  <c r="AU50"/>
  <c r="AX50"/>
  <c r="AY50"/>
  <c r="AZ50" a="1"/>
  <c r="AZ50"/>
  <c r="BA50" a="1"/>
  <c r="BA50"/>
  <c r="Y49" a="1"/>
  <c r="Y49"/>
  <c r="AA49" a="1"/>
  <c r="AA49"/>
  <c r="AB49" a="1"/>
  <c r="AB49"/>
  <c r="AD49" a="1"/>
  <c r="AD49"/>
  <c r="AF49" a="1"/>
  <c r="AF49"/>
  <c r="AG49" a="1"/>
  <c r="AG49"/>
  <c r="AL49" a="1"/>
  <c r="AL49"/>
  <c r="AR49" a="1"/>
  <c r="AR49"/>
  <c r="AS49" a="1"/>
  <c r="AS49"/>
  <c r="AT49" a="1"/>
  <c r="AT49"/>
  <c r="AU49" a="1"/>
  <c r="AX49" a="1"/>
  <c r="AY49" a="1"/>
  <c r="AU49"/>
  <c r="AX49"/>
  <c r="AY49"/>
  <c r="AZ49" a="1"/>
  <c r="AZ49"/>
  <c r="BA49" a="1"/>
  <c r="BA49"/>
  <c r="Y48" a="1"/>
  <c r="Y48"/>
  <c r="AA48" a="1"/>
  <c r="AA48"/>
  <c r="AB48" a="1"/>
  <c r="AB48"/>
  <c r="AD48" a="1"/>
  <c r="AD48"/>
  <c r="AF48" a="1"/>
  <c r="AF48"/>
  <c r="AG48" a="1"/>
  <c r="AG48"/>
  <c r="AL48" a="1"/>
  <c r="AL48"/>
  <c r="AR48" a="1"/>
  <c r="AR48"/>
  <c r="AS48" a="1"/>
  <c r="AS48"/>
  <c r="AT48" a="1"/>
  <c r="AT48"/>
  <c r="AU48" a="1"/>
  <c r="AX48" a="1"/>
  <c r="AY48" a="1"/>
  <c r="AU48"/>
  <c r="AX48"/>
  <c r="AY48"/>
  <c r="AZ48" a="1"/>
  <c r="AZ48"/>
  <c r="BA48" a="1"/>
  <c r="BA48"/>
  <c r="Y47" a="1"/>
  <c r="Y47"/>
  <c r="AA47" a="1"/>
  <c r="AA47"/>
  <c r="AB47" a="1"/>
  <c r="AB47"/>
  <c r="AD47" a="1"/>
  <c r="AD47"/>
  <c r="AF47" a="1"/>
  <c r="AF47"/>
  <c r="AG47" a="1"/>
  <c r="AG47"/>
  <c r="AL47" a="1"/>
  <c r="AL47"/>
  <c r="AR47" a="1"/>
  <c r="AR47"/>
  <c r="AS47" a="1"/>
  <c r="AS47"/>
  <c r="AT47" a="1"/>
  <c r="AT47"/>
  <c r="AU47" a="1"/>
  <c r="AX47" a="1"/>
  <c r="AY47" a="1"/>
  <c r="AU47"/>
  <c r="AX47"/>
  <c r="AY47"/>
  <c r="AZ47" a="1"/>
  <c r="AZ47"/>
  <c r="BA47" a="1"/>
  <c r="BA47"/>
  <c r="Y46" a="1"/>
  <c r="Y46"/>
  <c r="AA46" a="1"/>
  <c r="AA46"/>
  <c r="Z14"/>
  <c r="Z15"/>
  <c r="Z16"/>
  <c r="Z17"/>
  <c r="Z18"/>
  <c r="Z19"/>
  <c r="Z20"/>
  <c r="Z21"/>
  <c r="Z22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AB46" a="1"/>
  <c r="AB46"/>
  <c r="AD46" a="1"/>
  <c r="AD46"/>
  <c r="AF46" a="1"/>
  <c r="AF46"/>
  <c r="AG46" a="1"/>
  <c r="AG46"/>
  <c r="AL46" a="1"/>
  <c r="AL46"/>
  <c r="E3"/>
  <c r="AY46" a="1"/>
  <c r="AY46"/>
  <c r="BB2"/>
  <c r="AS2"/>
  <c r="AQ13"/>
  <c r="AR46" a="1"/>
  <c r="AR46"/>
  <c r="AS46" a="1"/>
  <c r="AS46"/>
  <c r="AT46" a="1"/>
  <c r="AT46"/>
  <c r="AU46" a="1"/>
  <c r="AX46" a="1"/>
  <c r="AU46"/>
  <c r="AX46"/>
  <c r="AZ46" a="1"/>
  <c r="AZ46"/>
  <c r="BA46" a="1"/>
  <c r="BA46"/>
  <c r="Y45" a="1"/>
  <c r="Y45"/>
  <c r="AA45" a="1"/>
  <c r="AA45"/>
  <c r="AB45" a="1"/>
  <c r="AB45"/>
  <c r="AD45" a="1"/>
  <c r="AD45"/>
  <c r="AF45" a="1"/>
  <c r="AF45"/>
  <c r="AG45" a="1"/>
  <c r="AG45"/>
  <c r="AL45" a="1"/>
  <c r="AL45"/>
  <c r="AY45" a="1"/>
  <c r="AY45"/>
  <c r="AR45" a="1"/>
  <c r="AR45"/>
  <c r="AS45" a="1"/>
  <c r="AS45"/>
  <c r="AT45" a="1"/>
  <c r="AT45"/>
  <c r="AU45" a="1"/>
  <c r="AX45" a="1"/>
  <c r="AU45"/>
  <c r="AX45"/>
  <c r="AZ45" a="1"/>
  <c r="AZ45"/>
  <c r="BA45" a="1"/>
  <c r="BA45"/>
  <c r="Y44" a="1"/>
  <c r="Y44"/>
  <c r="AA44" a="1"/>
  <c r="AA44"/>
  <c r="AB44" a="1"/>
  <c r="AB44"/>
  <c r="AD44" a="1"/>
  <c r="AD44"/>
  <c r="AF44" a="1"/>
  <c r="AF44"/>
  <c r="AG44" a="1"/>
  <c r="AG44"/>
  <c r="AL44" a="1"/>
  <c r="AL44"/>
  <c r="AY44" a="1"/>
  <c r="AY44"/>
  <c r="AR44" a="1"/>
  <c r="AR44"/>
  <c r="AS44" a="1"/>
  <c r="AS44"/>
  <c r="AT44" a="1"/>
  <c r="AT44"/>
  <c r="AU44" a="1"/>
  <c r="AX44" a="1"/>
  <c r="AU44"/>
  <c r="AX44"/>
  <c r="AZ44" a="1"/>
  <c r="AZ44"/>
  <c r="BA44" a="1"/>
  <c r="BA44"/>
  <c r="Y43" a="1"/>
  <c r="Y43"/>
  <c r="AA43" a="1"/>
  <c r="AA43"/>
  <c r="AB43" a="1"/>
  <c r="AB43"/>
  <c r="AD43" a="1"/>
  <c r="AD43"/>
  <c r="AF43" a="1"/>
  <c r="AF43"/>
  <c r="AG43" a="1"/>
  <c r="AG43"/>
  <c r="AL43" a="1"/>
  <c r="AL43"/>
  <c r="AY43" a="1"/>
  <c r="AY43"/>
  <c r="AR43" a="1"/>
  <c r="AR43"/>
  <c r="AS43" a="1"/>
  <c r="AS43"/>
  <c r="AT43" a="1"/>
  <c r="AT43"/>
  <c r="AU43" a="1"/>
  <c r="AX43" a="1"/>
  <c r="AU43"/>
  <c r="AX43"/>
  <c r="AZ43" a="1"/>
  <c r="AZ43"/>
  <c r="BA43" a="1"/>
  <c r="BA43"/>
  <c r="Y42" a="1"/>
  <c r="Y42"/>
  <c r="AA42" a="1"/>
  <c r="AA42"/>
  <c r="AB42" a="1"/>
  <c r="AB42"/>
  <c r="AD42" a="1"/>
  <c r="AD42"/>
  <c r="AF42" a="1"/>
  <c r="AF42"/>
  <c r="AG42" a="1"/>
  <c r="AG42"/>
  <c r="AL42" a="1"/>
  <c r="AL42"/>
  <c r="AY42" a="1"/>
  <c r="AY42"/>
  <c r="AR42" a="1"/>
  <c r="AR42"/>
  <c r="AS42" a="1"/>
  <c r="AS42"/>
  <c r="AT42" a="1"/>
  <c r="AT42"/>
  <c r="AU42" a="1"/>
  <c r="AX42" a="1"/>
  <c r="AU42"/>
  <c r="AX42"/>
  <c r="AZ42" a="1"/>
  <c r="AZ42"/>
  <c r="BA42" a="1"/>
  <c r="BA42"/>
  <c r="Y41" a="1"/>
  <c r="Y41"/>
  <c r="AA41" a="1"/>
  <c r="AA41"/>
  <c r="AB41" a="1"/>
  <c r="AB41"/>
  <c r="AD41" a="1"/>
  <c r="AD41"/>
  <c r="AF41" a="1"/>
  <c r="AF41"/>
  <c r="AG41" a="1"/>
  <c r="AG41"/>
  <c r="AL41" a="1"/>
  <c r="AL41"/>
  <c r="AY41" a="1"/>
  <c r="AY41"/>
  <c r="AR41" a="1"/>
  <c r="AR41"/>
  <c r="AS41" a="1"/>
  <c r="AS41"/>
  <c r="AT41" a="1"/>
  <c r="AT41"/>
  <c r="AU41" a="1"/>
  <c r="AX41" a="1"/>
  <c r="AU41"/>
  <c r="AX41"/>
  <c r="AZ41" a="1"/>
  <c r="AZ41"/>
  <c r="BA41" a="1"/>
  <c r="BA41"/>
  <c r="Y40" a="1"/>
  <c r="Y40"/>
  <c r="AA40" a="1"/>
  <c r="AA40"/>
  <c r="AB40" a="1"/>
  <c r="AB40"/>
  <c r="AD40" a="1"/>
  <c r="AD40"/>
  <c r="AF40" a="1"/>
  <c r="AF40"/>
  <c r="AG40" a="1"/>
  <c r="AG40"/>
  <c r="AL40" a="1"/>
  <c r="AL40"/>
  <c r="AY40" a="1"/>
  <c r="AY40"/>
  <c r="AR40" a="1"/>
  <c r="AR40"/>
  <c r="AS40" a="1"/>
  <c r="AS40"/>
  <c r="AT40" a="1"/>
  <c r="AT40"/>
  <c r="AU40" a="1"/>
  <c r="AX40" a="1"/>
  <c r="AU40"/>
  <c r="AX40"/>
  <c r="AZ40" a="1"/>
  <c r="AZ40"/>
  <c r="BA40" a="1"/>
  <c r="BA40"/>
  <c r="Y39" a="1"/>
  <c r="Y39"/>
  <c r="AA39" a="1"/>
  <c r="AA39"/>
  <c r="AB39" a="1"/>
  <c r="AB39"/>
  <c r="AD39" a="1"/>
  <c r="AD39"/>
  <c r="AF39" a="1"/>
  <c r="AF39"/>
  <c r="AG39" a="1"/>
  <c r="AG39"/>
  <c r="AL39" a="1"/>
  <c r="AL39"/>
  <c r="AY39" a="1"/>
  <c r="AY39"/>
  <c r="AR39" a="1"/>
  <c r="AR39"/>
  <c r="AS39" a="1"/>
  <c r="AS39"/>
  <c r="AT39" a="1"/>
  <c r="AT39"/>
  <c r="AU39" a="1"/>
  <c r="AX39" a="1"/>
  <c r="AU39"/>
  <c r="AX39"/>
  <c r="AZ39" a="1"/>
  <c r="AZ39"/>
  <c r="BA39" a="1"/>
  <c r="BA39"/>
  <c r="Y38" a="1"/>
  <c r="Y38"/>
  <c r="AA38" a="1"/>
  <c r="AA38"/>
  <c r="AB38" a="1"/>
  <c r="AB38"/>
  <c r="AD38" a="1"/>
  <c r="AD38"/>
  <c r="AF38" a="1"/>
  <c r="AF38"/>
  <c r="AG38" a="1"/>
  <c r="AG38"/>
  <c r="AL38" a="1"/>
  <c r="AL38"/>
  <c r="AY38" a="1"/>
  <c r="AY38"/>
  <c r="AR38" a="1"/>
  <c r="AR38"/>
  <c r="AS38" a="1"/>
  <c r="AS38"/>
  <c r="AT38" a="1"/>
  <c r="AT38"/>
  <c r="AU38" a="1"/>
  <c r="AX38" a="1"/>
  <c r="AU38"/>
  <c r="AX38"/>
  <c r="AZ38" a="1"/>
  <c r="AZ38"/>
  <c r="BA38" a="1"/>
  <c r="BA38"/>
  <c r="Y37" a="1"/>
  <c r="Y37"/>
  <c r="AA37" a="1"/>
  <c r="AA37"/>
  <c r="AB37" a="1"/>
  <c r="AB37"/>
  <c r="AD37" a="1"/>
  <c r="AD37"/>
  <c r="AF37" a="1"/>
  <c r="AF37"/>
  <c r="AG37" a="1"/>
  <c r="AG37"/>
  <c r="AL37" a="1"/>
  <c r="AL37"/>
  <c r="AY37" a="1"/>
  <c r="AY37"/>
  <c r="AR37" a="1"/>
  <c r="AR37"/>
  <c r="AS37" a="1"/>
  <c r="AS37"/>
  <c r="AT37" a="1"/>
  <c r="AT37"/>
  <c r="AU37" a="1"/>
  <c r="AX37" a="1"/>
  <c r="AU37"/>
  <c r="AX37"/>
  <c r="AZ37" a="1"/>
  <c r="AZ37"/>
  <c r="BA37" a="1"/>
  <c r="BA37"/>
  <c r="Y36" a="1"/>
  <c r="Y36"/>
  <c r="AA36" a="1"/>
  <c r="AA36"/>
  <c r="AB36" a="1"/>
  <c r="AB36"/>
  <c r="AD36" a="1"/>
  <c r="AD36"/>
  <c r="AF36" a="1"/>
  <c r="AF36"/>
  <c r="AG36" a="1"/>
  <c r="AG36"/>
  <c r="AL36" a="1"/>
  <c r="AL36"/>
  <c r="AY36" a="1"/>
  <c r="AY36"/>
  <c r="AR36" a="1"/>
  <c r="AR36"/>
  <c r="AS36" a="1"/>
  <c r="AS36"/>
  <c r="AT36" a="1"/>
  <c r="AT36"/>
  <c r="AU36" a="1"/>
  <c r="AX36" a="1"/>
  <c r="AU36"/>
  <c r="AX36"/>
  <c r="AZ36" a="1"/>
  <c r="AZ36"/>
  <c r="BA36" a="1"/>
  <c r="BA36"/>
  <c r="Y35" a="1"/>
  <c r="Y35"/>
  <c r="AA35" a="1"/>
  <c r="AA35"/>
  <c r="AB35" a="1"/>
  <c r="AB35"/>
  <c r="AD35" a="1"/>
  <c r="AD35"/>
  <c r="AF35" a="1"/>
  <c r="AF35"/>
  <c r="AG35" a="1"/>
  <c r="AG35"/>
  <c r="AL35" a="1"/>
  <c r="AL35"/>
  <c r="AY35" a="1"/>
  <c r="AY35"/>
  <c r="AR35" a="1"/>
  <c r="AR35"/>
  <c r="AS35" a="1"/>
  <c r="AS35"/>
  <c r="AT35" a="1"/>
  <c r="AT35"/>
  <c r="AU35" a="1"/>
  <c r="AX35" a="1"/>
  <c r="AU35"/>
  <c r="AX35"/>
  <c r="AZ35" a="1"/>
  <c r="AZ35"/>
  <c r="BA35" a="1"/>
  <c r="BA35"/>
  <c r="Y34" a="1"/>
  <c r="Y34"/>
  <c r="AA34" a="1"/>
  <c r="AA34"/>
  <c r="AB34" a="1"/>
  <c r="AB34"/>
  <c r="AD34" a="1"/>
  <c r="AD34"/>
  <c r="AF34" a="1"/>
  <c r="AF34"/>
  <c r="AG34" a="1"/>
  <c r="AG34"/>
  <c r="AL34" a="1"/>
  <c r="AL34"/>
  <c r="AY34" a="1"/>
  <c r="AY34"/>
  <c r="AR34" a="1"/>
  <c r="AR34"/>
  <c r="AS34" a="1"/>
  <c r="AS34"/>
  <c r="AT34" a="1"/>
  <c r="AT34"/>
  <c r="AU34" a="1"/>
  <c r="AX34" a="1"/>
  <c r="AU34"/>
  <c r="AX34"/>
  <c r="AZ34" a="1"/>
  <c r="AZ34"/>
  <c r="BA34" a="1"/>
  <c r="BA34"/>
  <c r="Y33" a="1"/>
  <c r="Y33"/>
  <c r="AA33" a="1"/>
  <c r="AA33"/>
  <c r="AB33" a="1"/>
  <c r="AB33"/>
  <c r="AD33" a="1"/>
  <c r="AD33"/>
  <c r="AF33" a="1"/>
  <c r="AF33"/>
  <c r="AG33" a="1"/>
  <c r="AG33"/>
  <c r="AL33" a="1"/>
  <c r="AL33"/>
  <c r="AY33" a="1"/>
  <c r="AY33"/>
  <c r="AR33" a="1"/>
  <c r="AR33"/>
  <c r="AS33" a="1"/>
  <c r="AS33"/>
  <c r="AT33" a="1"/>
  <c r="AT33"/>
  <c r="AU33" a="1"/>
  <c r="AX33" a="1"/>
  <c r="AU33"/>
  <c r="AX33"/>
  <c r="AZ33" a="1"/>
  <c r="AZ33"/>
  <c r="BA33" a="1"/>
  <c r="BA33"/>
  <c r="Y32" a="1"/>
  <c r="Y32"/>
  <c r="AA32" a="1"/>
  <c r="AA32"/>
  <c r="AB32" a="1"/>
  <c r="AB32"/>
  <c r="AD32" a="1"/>
  <c r="AD32"/>
  <c r="AF32" a="1"/>
  <c r="AF32"/>
  <c r="AG32" a="1"/>
  <c r="AG32"/>
  <c r="AL32" a="1"/>
  <c r="AL32"/>
  <c r="AY32" a="1"/>
  <c r="AY32"/>
  <c r="AR32" a="1"/>
  <c r="AR32"/>
  <c r="AS32" a="1"/>
  <c r="AS32"/>
  <c r="AT32" a="1"/>
  <c r="AT32"/>
  <c r="AU32" a="1"/>
  <c r="AX32" a="1"/>
  <c r="AU32"/>
  <c r="AX32"/>
  <c r="AZ32" a="1"/>
  <c r="AZ32"/>
  <c r="BA32" a="1"/>
  <c r="BA32"/>
  <c r="Y31" a="1"/>
  <c r="Y31"/>
  <c r="AA31" a="1"/>
  <c r="AA31"/>
  <c r="AB31" a="1"/>
  <c r="AB31"/>
  <c r="AD31" a="1"/>
  <c r="AD31"/>
  <c r="AF31" a="1"/>
  <c r="AF31"/>
  <c r="AG31" a="1"/>
  <c r="AG31"/>
  <c r="AL31" a="1"/>
  <c r="AL31"/>
  <c r="AY31" a="1"/>
  <c r="AY31"/>
  <c r="AR31" a="1"/>
  <c r="AR31"/>
  <c r="AS31" a="1"/>
  <c r="AS31"/>
  <c r="AT31" a="1"/>
  <c r="AT31"/>
  <c r="AU31" a="1"/>
  <c r="AX31" a="1"/>
  <c r="AU31"/>
  <c r="AX31"/>
  <c r="AZ31" a="1"/>
  <c r="AZ31"/>
  <c r="BA31" a="1"/>
  <c r="BA31"/>
  <c r="Y30" a="1"/>
  <c r="Y30"/>
  <c r="AA30" a="1"/>
  <c r="AA30"/>
  <c r="AB30" a="1"/>
  <c r="AB30"/>
  <c r="AD30" a="1"/>
  <c r="AD30"/>
  <c r="AF30" a="1"/>
  <c r="AF30"/>
  <c r="AG30" a="1"/>
  <c r="AG30"/>
  <c r="AL30" a="1"/>
  <c r="AL30"/>
  <c r="AY30" a="1"/>
  <c r="AY30"/>
  <c r="AR30" a="1"/>
  <c r="AR30"/>
  <c r="AS30" a="1"/>
  <c r="AS30"/>
  <c r="AT30" a="1"/>
  <c r="AT30"/>
  <c r="AU30" a="1"/>
  <c r="AX30" a="1"/>
  <c r="AU30"/>
  <c r="AX30"/>
  <c r="AZ30" a="1"/>
  <c r="AZ30"/>
  <c r="BA30" a="1"/>
  <c r="BA30"/>
  <c r="Y29" a="1"/>
  <c r="Y29"/>
  <c r="AA29" a="1"/>
  <c r="AA29"/>
  <c r="AB29" a="1"/>
  <c r="AB29"/>
  <c r="AD29" a="1"/>
  <c r="AD29"/>
  <c r="AF29" a="1"/>
  <c r="AF29"/>
  <c r="AG29" a="1"/>
  <c r="AG29"/>
  <c r="AL29" a="1"/>
  <c r="AL29"/>
  <c r="AY29" a="1"/>
  <c r="AY29"/>
  <c r="AR29" a="1"/>
  <c r="AR29"/>
  <c r="AS29" a="1"/>
  <c r="AS29"/>
  <c r="AT29" a="1"/>
  <c r="AT29"/>
  <c r="AU29" a="1"/>
  <c r="AX29" a="1"/>
  <c r="AU29"/>
  <c r="AX29"/>
  <c r="AZ29" a="1"/>
  <c r="AZ29"/>
  <c r="BA29" a="1"/>
  <c r="BA29"/>
  <c r="Y28" a="1"/>
  <c r="Y28"/>
  <c r="AA28" a="1"/>
  <c r="AA28"/>
  <c r="AB28" a="1"/>
  <c r="AB28"/>
  <c r="AD28" a="1"/>
  <c r="AD28"/>
  <c r="AF28" a="1"/>
  <c r="AF28"/>
  <c r="AG28" a="1"/>
  <c r="AG28"/>
  <c r="AL28" a="1"/>
  <c r="AL28"/>
  <c r="AY28" a="1"/>
  <c r="AY28"/>
  <c r="AR28" a="1"/>
  <c r="AR28"/>
  <c r="AS28" a="1"/>
  <c r="AS28"/>
  <c r="AT28" a="1"/>
  <c r="AT28"/>
  <c r="AU28" a="1"/>
  <c r="AX28" a="1"/>
  <c r="AU28"/>
  <c r="AX28"/>
  <c r="AZ28" a="1"/>
  <c r="AZ28"/>
  <c r="BA28" a="1"/>
  <c r="BA28"/>
  <c r="Y27" a="1"/>
  <c r="Y27"/>
  <c r="AA27" a="1"/>
  <c r="AA27"/>
  <c r="AB27" a="1"/>
  <c r="AB27"/>
  <c r="AD27" a="1"/>
  <c r="AD27"/>
  <c r="AF27" a="1"/>
  <c r="AF27"/>
  <c r="AG27" a="1"/>
  <c r="AG27"/>
  <c r="AL27" a="1"/>
  <c r="AL27"/>
  <c r="AY27" a="1"/>
  <c r="AY27"/>
  <c r="AR27" a="1"/>
  <c r="AR27"/>
  <c r="AS27" a="1"/>
  <c r="AS27"/>
  <c r="AT27" a="1"/>
  <c r="AT27"/>
  <c r="AU27" a="1"/>
  <c r="AX27" a="1"/>
  <c r="AU27"/>
  <c r="AX27"/>
  <c r="AZ27" a="1"/>
  <c r="AZ27"/>
  <c r="BA27" a="1"/>
  <c r="BA27"/>
  <c r="Y26" a="1"/>
  <c r="Y26"/>
  <c r="AA26" a="1"/>
  <c r="AA26"/>
  <c r="AB26" a="1"/>
  <c r="AB26"/>
  <c r="AD26" a="1"/>
  <c r="AD26"/>
  <c r="AF26" a="1"/>
  <c r="AF26"/>
  <c r="AG26" a="1"/>
  <c r="AG26"/>
  <c r="AL26" a="1"/>
  <c r="AL26"/>
  <c r="AY26" a="1"/>
  <c r="AY26"/>
  <c r="AR26" a="1"/>
  <c r="AR26"/>
  <c r="AS26" a="1"/>
  <c r="AS26"/>
  <c r="AT26" a="1"/>
  <c r="AT26"/>
  <c r="AU26" a="1"/>
  <c r="AX26" a="1"/>
  <c r="AU26"/>
  <c r="AX26"/>
  <c r="AZ26" a="1"/>
  <c r="AZ26"/>
  <c r="BA26" a="1"/>
  <c r="BA26"/>
  <c r="Y25" a="1"/>
  <c r="Y25"/>
  <c r="AA25" a="1"/>
  <c r="AA25"/>
  <c r="AB25" a="1"/>
  <c r="AB25"/>
  <c r="AD25" a="1"/>
  <c r="AD25"/>
  <c r="AF25" a="1"/>
  <c r="AF25"/>
  <c r="AG25" a="1"/>
  <c r="AG25"/>
  <c r="AL25" a="1"/>
  <c r="AL25"/>
  <c r="AY25" a="1"/>
  <c r="AY25"/>
  <c r="AR25" a="1"/>
  <c r="AR25"/>
  <c r="AS25" a="1"/>
  <c r="AS25"/>
  <c r="AT25" a="1"/>
  <c r="AT25"/>
  <c r="AU25" a="1"/>
  <c r="AX25" a="1"/>
  <c r="AU25"/>
  <c r="AX25"/>
  <c r="AZ25" a="1"/>
  <c r="AZ25"/>
  <c r="BA25" a="1"/>
  <c r="BA25"/>
  <c r="Y24" a="1"/>
  <c r="Y24"/>
  <c r="AA24" a="1"/>
  <c r="AA24"/>
  <c r="AB24" a="1"/>
  <c r="AB24"/>
  <c r="AD24" a="1"/>
  <c r="AD24"/>
  <c r="AF24" a="1"/>
  <c r="AF24"/>
  <c r="AG24" a="1"/>
  <c r="AG24"/>
  <c r="AL24" a="1"/>
  <c r="AL24"/>
  <c r="AY24" a="1"/>
  <c r="AY24"/>
  <c r="AR24" a="1"/>
  <c r="AR24"/>
  <c r="AS24" a="1"/>
  <c r="AS24"/>
  <c r="AT24" a="1"/>
  <c r="AT24"/>
  <c r="AU24" a="1"/>
  <c r="AX24" a="1"/>
  <c r="AU24"/>
  <c r="AX24"/>
  <c r="AZ24" a="1"/>
  <c r="AZ24"/>
  <c r="BA24" a="1"/>
  <c r="BA24"/>
  <c r="Y23" a="1"/>
  <c r="Y23"/>
  <c r="AA23" a="1"/>
  <c r="AA23"/>
  <c r="AB23" a="1"/>
  <c r="AB23"/>
  <c r="AD23" a="1"/>
  <c r="AD23"/>
  <c r="AF23" a="1"/>
  <c r="AF23"/>
  <c r="AG23" a="1"/>
  <c r="AG23"/>
  <c r="AL23" a="1"/>
  <c r="AL23"/>
  <c r="AY23" a="1"/>
  <c r="AY23"/>
  <c r="AR23" a="1"/>
  <c r="AR23"/>
  <c r="AS23" a="1"/>
  <c r="AS23"/>
  <c r="AT23" a="1"/>
  <c r="AT23"/>
  <c r="AU23" a="1"/>
  <c r="AX23" a="1"/>
  <c r="AU23"/>
  <c r="AX23"/>
  <c r="AZ23" a="1"/>
  <c r="AZ23"/>
  <c r="BA23" a="1"/>
  <c r="BA23"/>
  <c r="Y22" a="1"/>
  <c r="Y22"/>
  <c r="AA22" a="1"/>
  <c r="AA22"/>
  <c r="AB22" a="1"/>
  <c r="AB22"/>
  <c r="AD22" a="1"/>
  <c r="AD22"/>
  <c r="AF22" a="1"/>
  <c r="AF22"/>
  <c r="AG22" a="1"/>
  <c r="AG22"/>
  <c r="AL22" a="1"/>
  <c r="AL22"/>
  <c r="AY22" a="1"/>
  <c r="AY22"/>
  <c r="AR22" a="1"/>
  <c r="AR22"/>
  <c r="AS22" a="1"/>
  <c r="AS22"/>
  <c r="AT22" a="1"/>
  <c r="AT22"/>
  <c r="AU22" a="1"/>
  <c r="AX22" a="1"/>
  <c r="AU22"/>
  <c r="AX22"/>
  <c r="AZ22" a="1"/>
  <c r="AZ22"/>
  <c r="BA22" a="1"/>
  <c r="BA22"/>
  <c r="Y21" a="1"/>
  <c r="Y21"/>
  <c r="AA21" a="1"/>
  <c r="AA21"/>
  <c r="AB21" a="1"/>
  <c r="AB21"/>
  <c r="AD21" a="1"/>
  <c r="AD21"/>
  <c r="AF21" a="1"/>
  <c r="AF21"/>
  <c r="AG21" a="1"/>
  <c r="AG21"/>
  <c r="AL21" a="1"/>
  <c r="AL21"/>
  <c r="AY21" a="1"/>
  <c r="AY21"/>
  <c r="AR21" a="1"/>
  <c r="AR21"/>
  <c r="AS21" a="1"/>
  <c r="AS21"/>
  <c r="AT21" a="1"/>
  <c r="AT21"/>
  <c r="AU21" a="1"/>
  <c r="AX21" a="1"/>
  <c r="AU21"/>
  <c r="AX21"/>
  <c r="AZ21" a="1"/>
  <c r="AZ21"/>
  <c r="BA21" a="1"/>
  <c r="BA21"/>
  <c r="Y20" a="1"/>
  <c r="Y20"/>
  <c r="AA20" a="1"/>
  <c r="AA20"/>
  <c r="AB20" a="1"/>
  <c r="AB20"/>
  <c r="AD20" a="1"/>
  <c r="AD20"/>
  <c r="AF20" a="1"/>
  <c r="AF20"/>
  <c r="AG20" a="1"/>
  <c r="AG20"/>
  <c r="AL20" a="1"/>
  <c r="AL20"/>
  <c r="AY20" a="1"/>
  <c r="AY20"/>
  <c r="AR20" a="1"/>
  <c r="AR20"/>
  <c r="AS20" a="1"/>
  <c r="AS20"/>
  <c r="AT20" a="1"/>
  <c r="AT20"/>
  <c r="AU20" a="1"/>
  <c r="AX20" a="1"/>
  <c r="AU20"/>
  <c r="AX20"/>
  <c r="AZ20" a="1"/>
  <c r="AZ20"/>
  <c r="BA20" a="1"/>
  <c r="BA20"/>
  <c r="Y19" a="1"/>
  <c r="Y19"/>
  <c r="AA19" a="1"/>
  <c r="AA19"/>
  <c r="AB19" a="1"/>
  <c r="AB19"/>
  <c r="AD19" a="1"/>
  <c r="AD19"/>
  <c r="AF19" a="1"/>
  <c r="AF19"/>
  <c r="AG19" a="1"/>
  <c r="AG19"/>
  <c r="AL19" a="1"/>
  <c r="AL19"/>
  <c r="AY19" a="1"/>
  <c r="AY19"/>
  <c r="AR19" a="1"/>
  <c r="AR19"/>
  <c r="AS19" a="1"/>
  <c r="AS19"/>
  <c r="AT19" a="1"/>
  <c r="AT19"/>
  <c r="AU19" a="1"/>
  <c r="AX19" a="1"/>
  <c r="AU19"/>
  <c r="AX19"/>
  <c r="AZ19" a="1"/>
  <c r="AZ19"/>
  <c r="BA19" a="1"/>
  <c r="BA19"/>
  <c r="Y18" a="1"/>
  <c r="Y18"/>
  <c r="AA18" a="1"/>
  <c r="AA18"/>
  <c r="AB18" a="1"/>
  <c r="AB18"/>
  <c r="AD18" a="1"/>
  <c r="AD18"/>
  <c r="AF18" a="1"/>
  <c r="AF18"/>
  <c r="AG18" a="1"/>
  <c r="AG18"/>
  <c r="AL18" a="1"/>
  <c r="AL18"/>
  <c r="AY18" a="1"/>
  <c r="AY18"/>
  <c r="AR18" a="1"/>
  <c r="AR18"/>
  <c r="AS18" a="1"/>
  <c r="AS18"/>
  <c r="AT18" a="1"/>
  <c r="AT18"/>
  <c r="AU18" a="1"/>
  <c r="AX18" a="1"/>
  <c r="AU18"/>
  <c r="AX18"/>
  <c r="AZ18" a="1"/>
  <c r="AZ18"/>
  <c r="BA18" a="1"/>
  <c r="BA18"/>
  <c r="Y17" a="1"/>
  <c r="Y17"/>
  <c r="AA17" a="1"/>
  <c r="AA17"/>
  <c r="AB17" a="1"/>
  <c r="AB17"/>
  <c r="AD17" a="1"/>
  <c r="AD17"/>
  <c r="AF17" a="1"/>
  <c r="AF17"/>
  <c r="AG17" a="1"/>
  <c r="AG17"/>
  <c r="AL17" a="1"/>
  <c r="AL17"/>
  <c r="AY17" a="1"/>
  <c r="AY17"/>
  <c r="AR17" a="1"/>
  <c r="AR17"/>
  <c r="AS17" a="1"/>
  <c r="AS17"/>
  <c r="AT17" a="1"/>
  <c r="AT17"/>
  <c r="AU17" a="1"/>
  <c r="AX17" a="1"/>
  <c r="AU17"/>
  <c r="AX17"/>
  <c r="AZ17" a="1"/>
  <c r="AZ17"/>
  <c r="BA17" a="1"/>
  <c r="BA17"/>
  <c r="Y16" a="1"/>
  <c r="Y16"/>
  <c r="AA16" a="1"/>
  <c r="AA16"/>
  <c r="AB16" a="1"/>
  <c r="AB16"/>
  <c r="AD16" a="1"/>
  <c r="AD16"/>
  <c r="AF16" a="1"/>
  <c r="AF16"/>
  <c r="AG16" a="1"/>
  <c r="AG16"/>
  <c r="AL16" a="1"/>
  <c r="AL16"/>
  <c r="AY16" a="1"/>
  <c r="AY16"/>
  <c r="AR16" a="1"/>
  <c r="AR16"/>
  <c r="AS16" a="1"/>
  <c r="AS16"/>
  <c r="AT16" a="1"/>
  <c r="AT16"/>
  <c r="AU16" a="1"/>
  <c r="AX16" a="1"/>
  <c r="AU16"/>
  <c r="AX16"/>
  <c r="AZ16" a="1"/>
  <c r="AZ16"/>
  <c r="BA16" a="1"/>
  <c r="BA16"/>
  <c r="Y15" a="1"/>
  <c r="Y15"/>
  <c r="AA15" a="1"/>
  <c r="AA15"/>
  <c r="AB15" a="1"/>
  <c r="AB15"/>
  <c r="AD15" a="1"/>
  <c r="AD15"/>
  <c r="AF15" a="1"/>
  <c r="AF15"/>
  <c r="AG15" a="1"/>
  <c r="AG15"/>
  <c r="AL15" a="1"/>
  <c r="AL15"/>
  <c r="AY15" a="1"/>
  <c r="AY15"/>
  <c r="AR15" a="1"/>
  <c r="AR15"/>
  <c r="AS15" a="1"/>
  <c r="AS15"/>
  <c r="AT15" a="1"/>
  <c r="AT15"/>
  <c r="AU15" a="1"/>
  <c r="AX15" a="1"/>
  <c r="AU15"/>
  <c r="AX15"/>
  <c r="AZ15" a="1"/>
  <c r="AZ15"/>
  <c r="BA15" a="1"/>
  <c r="BA15"/>
  <c r="Y14" a="1"/>
  <c r="Y14"/>
  <c r="AA14" a="1"/>
  <c r="AA14"/>
  <c r="AB14" a="1"/>
  <c r="AB14"/>
  <c r="AD14" a="1"/>
  <c r="AD14"/>
  <c r="AF14" a="1"/>
  <c r="AF14"/>
  <c r="AG14" a="1"/>
  <c r="AG14"/>
  <c r="AL14" a="1"/>
  <c r="AL14"/>
  <c r="AY14" a="1"/>
  <c r="AY14"/>
  <c r="AR14" a="1"/>
  <c r="AR14"/>
  <c r="AS14" a="1"/>
  <c r="AS14"/>
  <c r="AT14" a="1"/>
  <c r="AT14"/>
  <c r="AU14" a="1"/>
  <c r="AX14" a="1"/>
  <c r="AU14"/>
  <c r="AX14"/>
  <c r="AZ14" a="1"/>
  <c r="AZ14"/>
  <c r="BA14" a="1"/>
  <c r="BA14"/>
  <c r="Y11" a="1"/>
  <c r="Y11"/>
  <c r="AA11" a="1"/>
  <c r="AA11"/>
  <c r="AA12" a="1"/>
  <c r="AA12"/>
  <c r="AB12" a="1"/>
  <c r="AB12"/>
  <c r="AB11" a="1"/>
  <c r="AB11"/>
  <c r="AB13" a="1"/>
  <c r="AB13"/>
  <c r="AD13" a="1"/>
  <c r="AD13"/>
  <c r="AF13" a="1"/>
  <c r="AF13"/>
  <c r="AG13" a="1"/>
  <c r="AG13"/>
  <c r="AL13" a="1"/>
  <c r="AL13"/>
  <c r="X13" a="1"/>
  <c r="AR13" a="1"/>
  <c r="AR13"/>
  <c r="AS13" a="1"/>
  <c r="AS13"/>
  <c r="AT13" a="1"/>
  <c r="AT13"/>
  <c r="AU13" a="1"/>
  <c r="AX13" a="1"/>
  <c r="AY13" a="1"/>
  <c r="AU13"/>
  <c r="AX13"/>
  <c r="AY13"/>
  <c r="AZ13" a="1"/>
  <c r="AZ13"/>
  <c r="BA13" a="1"/>
  <c r="BA13"/>
  <c r="AK60" a="1"/>
  <c r="AK60"/>
  <c r="AJ60" a="1"/>
  <c r="AJ60"/>
  <c r="AI60" a="1"/>
  <c r="AI60"/>
  <c r="AH60" a="1"/>
  <c r="AH60"/>
  <c r="AK59" a="1"/>
  <c r="AK59"/>
  <c r="AJ59" a="1"/>
  <c r="AJ59"/>
  <c r="AI59" a="1"/>
  <c r="AI59"/>
  <c r="AH59" a="1"/>
  <c r="AH59"/>
  <c r="AK58" a="1"/>
  <c r="AK58"/>
  <c r="AJ58" a="1"/>
  <c r="AJ58"/>
  <c r="AI58" a="1"/>
  <c r="AI58"/>
  <c r="AH58" a="1"/>
  <c r="AH58"/>
  <c r="AK57" a="1"/>
  <c r="AK57"/>
  <c r="AJ57" a="1"/>
  <c r="AJ57"/>
  <c r="AI57" a="1"/>
  <c r="AI57"/>
  <c r="AH57" a="1"/>
  <c r="AH57"/>
  <c r="AK56" a="1"/>
  <c r="AK56"/>
  <c r="AJ56" a="1"/>
  <c r="AJ56"/>
  <c r="AI56" a="1"/>
  <c r="AI56"/>
  <c r="AH56" a="1"/>
  <c r="AH56"/>
  <c r="AK55" a="1"/>
  <c r="AK55"/>
  <c r="AJ55" a="1"/>
  <c r="AJ55"/>
  <c r="AI55" a="1"/>
  <c r="AI55"/>
  <c r="AH55" a="1"/>
  <c r="AH55"/>
  <c r="AK54" a="1"/>
  <c r="AK54"/>
  <c r="AJ54" a="1"/>
  <c r="AJ54"/>
  <c r="AI54" a="1"/>
  <c r="AI54"/>
  <c r="AH54" a="1"/>
  <c r="AH54"/>
  <c r="AK53" a="1"/>
  <c r="AK53"/>
  <c r="AJ53" a="1"/>
  <c r="AJ53"/>
  <c r="AI53" a="1"/>
  <c r="AI53"/>
  <c r="AH53" a="1"/>
  <c r="AH53"/>
  <c r="AK52" a="1"/>
  <c r="AK52"/>
  <c r="AJ52" a="1"/>
  <c r="AJ52"/>
  <c r="AI52" a="1"/>
  <c r="AI52"/>
  <c r="AH52" a="1"/>
  <c r="AH52"/>
  <c r="AK51" a="1"/>
  <c r="AK51"/>
  <c r="AJ51" a="1"/>
  <c r="AJ51"/>
  <c r="AI51" a="1"/>
  <c r="AI51"/>
  <c r="AH51" a="1"/>
  <c r="AH51"/>
  <c r="AK50" a="1"/>
  <c r="AK50"/>
  <c r="AJ50" a="1"/>
  <c r="AJ50"/>
  <c r="AI50" a="1"/>
  <c r="AI50"/>
  <c r="AH50" a="1"/>
  <c r="AH50"/>
  <c r="AK49" a="1"/>
  <c r="AK49"/>
  <c r="AJ49" a="1"/>
  <c r="AJ49"/>
  <c r="AI49" a="1"/>
  <c r="AI49"/>
  <c r="AH49" a="1"/>
  <c r="AH49"/>
  <c r="AK48" a="1"/>
  <c r="AK48"/>
  <c r="AJ48" a="1"/>
  <c r="AJ48"/>
  <c r="AI48" a="1"/>
  <c r="AI48"/>
  <c r="AH48" a="1"/>
  <c r="AH48"/>
  <c r="AK47" a="1"/>
  <c r="AK47"/>
  <c r="AJ47" a="1"/>
  <c r="AJ47"/>
  <c r="AI47" a="1"/>
  <c r="AI47"/>
  <c r="AH47" a="1"/>
  <c r="AH47"/>
  <c r="AK46" a="1"/>
  <c r="AK46"/>
  <c r="AJ46" a="1"/>
  <c r="AJ46"/>
  <c r="AI46" a="1"/>
  <c r="AI46"/>
  <c r="AH46" a="1"/>
  <c r="AH46"/>
  <c r="AK45" a="1"/>
  <c r="AK45"/>
  <c r="AJ45" a="1"/>
  <c r="AJ45"/>
  <c r="AI45" a="1"/>
  <c r="AI45"/>
  <c r="AH45" a="1"/>
  <c r="AH45"/>
  <c r="AK44" a="1"/>
  <c r="AK44"/>
  <c r="AJ44" a="1"/>
  <c r="AJ44"/>
  <c r="AI44" a="1"/>
  <c r="AI44"/>
  <c r="AH44" a="1"/>
  <c r="AH44"/>
  <c r="AK43" a="1"/>
  <c r="AK43"/>
  <c r="AJ43" a="1"/>
  <c r="AJ43"/>
  <c r="AI43" a="1"/>
  <c r="AI43"/>
  <c r="AH43" a="1"/>
  <c r="AH43"/>
  <c r="AK42" a="1"/>
  <c r="AK42"/>
  <c r="AJ42" a="1"/>
  <c r="AJ42"/>
  <c r="AI42" a="1"/>
  <c r="AI42"/>
  <c r="AH42" a="1"/>
  <c r="AH42"/>
  <c r="AK41" a="1"/>
  <c r="AK41"/>
  <c r="AJ41" a="1"/>
  <c r="AJ41"/>
  <c r="AI41" a="1"/>
  <c r="AI41"/>
  <c r="AH41" a="1"/>
  <c r="AH41"/>
  <c r="AK40" a="1"/>
  <c r="AK40"/>
  <c r="AJ40" a="1"/>
  <c r="AJ40"/>
  <c r="AI40" a="1"/>
  <c r="AI40"/>
  <c r="AH40" a="1"/>
  <c r="AH40"/>
  <c r="AK39" a="1"/>
  <c r="AK39"/>
  <c r="AJ39" a="1"/>
  <c r="AJ39"/>
  <c r="AI39" a="1"/>
  <c r="AI39"/>
  <c r="AH39" a="1"/>
  <c r="AH39"/>
  <c r="AK38" a="1"/>
  <c r="AK38"/>
  <c r="AJ38" a="1"/>
  <c r="AJ38"/>
  <c r="AI38" a="1"/>
  <c r="AI38"/>
  <c r="AH38" a="1"/>
  <c r="AH38"/>
  <c r="AK37" a="1"/>
  <c r="AK37"/>
  <c r="AJ37" a="1"/>
  <c r="AJ37"/>
  <c r="AI37" a="1"/>
  <c r="AI37"/>
  <c r="AH37" a="1"/>
  <c r="AH37"/>
  <c r="AK36" a="1"/>
  <c r="AK36"/>
  <c r="AJ36" a="1"/>
  <c r="AJ36"/>
  <c r="AI36" a="1"/>
  <c r="AI36"/>
  <c r="AH36" a="1"/>
  <c r="AH36"/>
  <c r="AK35" a="1"/>
  <c r="AK35"/>
  <c r="AJ35" a="1"/>
  <c r="AJ35"/>
  <c r="AI35" a="1"/>
  <c r="AI35"/>
  <c r="AH35" a="1"/>
  <c r="AH35"/>
  <c r="AK34" a="1"/>
  <c r="AK34"/>
  <c r="AJ34" a="1"/>
  <c r="AJ34"/>
  <c r="AI34" a="1"/>
  <c r="AI34"/>
  <c r="AH34" a="1"/>
  <c r="AH34"/>
  <c r="AK33" a="1"/>
  <c r="AK33"/>
  <c r="AJ33" a="1"/>
  <c r="AJ33"/>
  <c r="AI33" a="1"/>
  <c r="AI33"/>
  <c r="AH33" a="1"/>
  <c r="AH33"/>
  <c r="AK32" a="1"/>
  <c r="AK32"/>
  <c r="AJ32" a="1"/>
  <c r="AJ32"/>
  <c r="AI32" a="1"/>
  <c r="AI32"/>
  <c r="AH32" a="1"/>
  <c r="AH32"/>
  <c r="AK31" a="1"/>
  <c r="AK31"/>
  <c r="AJ31" a="1"/>
  <c r="AJ31"/>
  <c r="AI31" a="1"/>
  <c r="AI31"/>
  <c r="AH31" a="1"/>
  <c r="AH31"/>
  <c r="AK30" a="1"/>
  <c r="AK30"/>
  <c r="AJ30" a="1"/>
  <c r="AJ30"/>
  <c r="AI30" a="1"/>
  <c r="AI30"/>
  <c r="AH30" a="1"/>
  <c r="AH30"/>
  <c r="AK29" a="1"/>
  <c r="AK29"/>
  <c r="AJ29" a="1"/>
  <c r="AJ29"/>
  <c r="AI29" a="1"/>
  <c r="AI29"/>
  <c r="AH29" a="1"/>
  <c r="AH29"/>
  <c r="AK28" a="1"/>
  <c r="AK28"/>
  <c r="AJ28" a="1"/>
  <c r="AJ28"/>
  <c r="AI28" a="1"/>
  <c r="AI28"/>
  <c r="AH28" a="1"/>
  <c r="AH28"/>
  <c r="AK27" a="1"/>
  <c r="AK27"/>
  <c r="AJ27" a="1"/>
  <c r="AJ27"/>
  <c r="AI27" a="1"/>
  <c r="AI27"/>
  <c r="AH27" a="1"/>
  <c r="AH27"/>
  <c r="AK26" a="1"/>
  <c r="AK26"/>
  <c r="AJ26" a="1"/>
  <c r="AJ26"/>
  <c r="AI26" a="1"/>
  <c r="AI26"/>
  <c r="AH26" a="1"/>
  <c r="AH26"/>
  <c r="AK25" a="1"/>
  <c r="AK25"/>
  <c r="AJ25" a="1"/>
  <c r="AJ25"/>
  <c r="AI25" a="1"/>
  <c r="AI25"/>
  <c r="AH25" a="1"/>
  <c r="AH25"/>
  <c r="AK24" a="1"/>
  <c r="AK24"/>
  <c r="AJ24" a="1"/>
  <c r="AJ24"/>
  <c r="AI24" a="1"/>
  <c r="AI24"/>
  <c r="AH24" a="1"/>
  <c r="AH24"/>
  <c r="AK23" a="1"/>
  <c r="AK23"/>
  <c r="AJ23" a="1"/>
  <c r="AJ23"/>
  <c r="AI23" a="1"/>
  <c r="AI23"/>
  <c r="AH23" a="1"/>
  <c r="AH23"/>
  <c r="AK22" a="1"/>
  <c r="AK22"/>
  <c r="AJ22" a="1"/>
  <c r="AJ22"/>
  <c r="AI22" a="1"/>
  <c r="AI22"/>
  <c r="AH22" a="1"/>
  <c r="AH22"/>
  <c r="AK21" a="1"/>
  <c r="AK21"/>
  <c r="AJ21" a="1"/>
  <c r="AJ21"/>
  <c r="AI21" a="1"/>
  <c r="AI21"/>
  <c r="AH21" a="1"/>
  <c r="AH21"/>
  <c r="AK20" a="1"/>
  <c r="AK20"/>
  <c r="AJ20" a="1"/>
  <c r="AJ20"/>
  <c r="AI20" a="1"/>
  <c r="AI20"/>
  <c r="AH20" a="1"/>
  <c r="AH20"/>
  <c r="AK19" a="1"/>
  <c r="AK19"/>
  <c r="AJ19" a="1"/>
  <c r="AJ19"/>
  <c r="AI19" a="1"/>
  <c r="AI19"/>
  <c r="AH19" a="1"/>
  <c r="AH19"/>
  <c r="AK18" a="1"/>
  <c r="AK18"/>
  <c r="AJ18" a="1"/>
  <c r="AJ18"/>
  <c r="AI18" a="1"/>
  <c r="AI18"/>
  <c r="AH18" a="1"/>
  <c r="AH18"/>
  <c r="AK17" a="1"/>
  <c r="AK17"/>
  <c r="AJ17" a="1"/>
  <c r="AJ17"/>
  <c r="AI17" a="1"/>
  <c r="AI17"/>
  <c r="AH17" a="1"/>
  <c r="AH17"/>
  <c r="AK16" a="1"/>
  <c r="AK16"/>
  <c r="AJ16" a="1"/>
  <c r="AJ16"/>
  <c r="AI16" a="1"/>
  <c r="AI16"/>
  <c r="AH16" a="1"/>
  <c r="AH16"/>
  <c r="AK15" a="1"/>
  <c r="AK15"/>
  <c r="AJ15" a="1"/>
  <c r="AJ15"/>
  <c r="AI15" a="1"/>
  <c r="AI15"/>
  <c r="AH15" a="1"/>
  <c r="AH15"/>
  <c r="AK14" a="1"/>
  <c r="AK14"/>
  <c r="AJ14" a="1"/>
  <c r="AJ14"/>
  <c r="AI14" a="1"/>
  <c r="AI14"/>
  <c r="AH14" a="1"/>
  <c r="AH14"/>
  <c r="AA13" a="1"/>
  <c r="AA13"/>
  <c r="AK13" a="1"/>
  <c r="AK13"/>
  <c r="AJ13" a="1"/>
  <c r="AJ13"/>
  <c r="AJ61" a="1"/>
  <c r="AJ61"/>
  <c r="Y13" a="1"/>
  <c r="Y13"/>
  <c r="AI13" a="1"/>
  <c r="AI13"/>
  <c r="AH13" a="1"/>
  <c r="AH13"/>
  <c r="Z47"/>
  <c r="Z48"/>
  <c r="Z49"/>
  <c r="Z50"/>
  <c r="Z51"/>
  <c r="Z52"/>
  <c r="Z53"/>
  <c r="Z54"/>
  <c r="Z55"/>
  <c r="Z56"/>
  <c r="Z57"/>
  <c r="Z58"/>
  <c r="Z59"/>
  <c r="Z60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13"/>
  <c r="T11"/>
  <c r="R11"/>
  <c r="P4"/>
  <c r="A1" i="4"/>
  <c r="A1" i="7"/>
  <c r="A1" i="6"/>
  <c r="A1" i="2"/>
  <c r="AA2" i="1"/>
  <c r="AS7"/>
  <c r="AJ7"/>
  <c r="Z7"/>
  <c r="M8" i="6"/>
  <c r="N8"/>
  <c r="M9"/>
  <c r="N9"/>
  <c r="J5"/>
  <c r="G5"/>
  <c r="G6" i="4"/>
  <c r="J4" i="6"/>
  <c r="N17"/>
  <c r="BN75" i="1"/>
  <c r="BQ75"/>
  <c r="BR75"/>
  <c r="BS75"/>
  <c r="BM75"/>
  <c r="BO75"/>
  <c r="BP75"/>
  <c r="BA61" a="1"/>
  <c r="BA61"/>
  <c r="AD74"/>
  <c r="AD68"/>
  <c r="AR61" a="1"/>
  <c r="AR61"/>
  <c r="AD69"/>
  <c r="AY61" a="1"/>
  <c r="AY61"/>
  <c r="AD70"/>
  <c r="AU61" a="1"/>
  <c r="AU61"/>
  <c r="AD71"/>
  <c r="AX61"/>
  <c r="AD72"/>
  <c r="AD73"/>
  <c r="AC61" a="1"/>
  <c r="AC61"/>
  <c r="X72"/>
  <c r="BQ14"/>
  <c r="BR14"/>
  <c r="BS14"/>
  <c r="BQ15"/>
  <c r="BR15"/>
  <c r="BS15"/>
  <c r="BQ16"/>
  <c r="BR16"/>
  <c r="BS16"/>
  <c r="BQ17"/>
  <c r="BR17"/>
  <c r="BS17"/>
  <c r="BQ18"/>
  <c r="BR18"/>
  <c r="BS18"/>
  <c r="BQ19"/>
  <c r="BR19"/>
  <c r="BS19"/>
  <c r="BQ20"/>
  <c r="BR20"/>
  <c r="BS20"/>
  <c r="BQ21"/>
  <c r="BR21"/>
  <c r="BS21"/>
  <c r="BQ22"/>
  <c r="BR22"/>
  <c r="BS22"/>
  <c r="BQ23"/>
  <c r="BR23"/>
  <c r="BS23"/>
  <c r="BQ24"/>
  <c r="BR24"/>
  <c r="BS24"/>
  <c r="BQ25"/>
  <c r="BR25"/>
  <c r="BS25"/>
  <c r="BQ26"/>
  <c r="BR26"/>
  <c r="BS26"/>
  <c r="BQ27"/>
  <c r="BR27"/>
  <c r="BS27"/>
  <c r="BQ28"/>
  <c r="BR28"/>
  <c r="BS28"/>
  <c r="BQ29"/>
  <c r="BR29"/>
  <c r="BS29"/>
  <c r="BQ30"/>
  <c r="BR30"/>
  <c r="BS30"/>
  <c r="BQ31"/>
  <c r="BR31"/>
  <c r="BS31"/>
  <c r="BQ32"/>
  <c r="BR32"/>
  <c r="BS32"/>
  <c r="BQ33"/>
  <c r="BR33"/>
  <c r="BS33"/>
  <c r="BQ34"/>
  <c r="BR34"/>
  <c r="BS34"/>
  <c r="BQ35"/>
  <c r="BR35"/>
  <c r="BS35"/>
  <c r="BQ36"/>
  <c r="BR36"/>
  <c r="BS36"/>
  <c r="BQ37"/>
  <c r="BR37"/>
  <c r="BS37"/>
  <c r="BQ38"/>
  <c r="BR38"/>
  <c r="BS38"/>
  <c r="BQ39"/>
  <c r="BR39"/>
  <c r="BS39"/>
  <c r="BQ40"/>
  <c r="BR40"/>
  <c r="BS40"/>
  <c r="BQ41"/>
  <c r="BR41"/>
  <c r="BS41"/>
  <c r="BQ42"/>
  <c r="BR42"/>
  <c r="BS42"/>
  <c r="BQ43"/>
  <c r="BR43"/>
  <c r="BS43"/>
  <c r="BQ44"/>
  <c r="BR44"/>
  <c r="BS44"/>
  <c r="BQ45"/>
  <c r="BR45"/>
  <c r="BS45"/>
  <c r="BQ46"/>
  <c r="BR46"/>
  <c r="BS46"/>
  <c r="X71"/>
  <c r="AH61" a="1"/>
  <c r="AH61"/>
  <c r="AD63"/>
  <c r="AI61" a="1"/>
  <c r="AI61"/>
  <c r="AD64"/>
  <c r="AK61" a="1"/>
  <c r="AK61"/>
  <c r="AD65"/>
  <c r="AD67"/>
  <c r="AD66"/>
  <c r="AJ10"/>
  <c r="X66"/>
  <c r="AZ61" a="1"/>
  <c r="AZ61"/>
  <c r="AW61" a="1"/>
  <c r="AW61"/>
  <c r="AV61" a="1"/>
  <c r="AV61"/>
  <c r="AT61" a="1"/>
  <c r="AT61"/>
  <c r="AS61" a="1"/>
  <c r="AS61"/>
  <c r="AQ61" a="1"/>
  <c r="AQ61"/>
  <c r="AP61" a="1"/>
  <c r="AP61"/>
  <c r="AN61" a="1"/>
  <c r="AN61"/>
  <c r="AM61" a="1"/>
  <c r="AM61"/>
  <c r="AL61" a="1"/>
  <c r="AL61"/>
  <c r="AG61" a="1"/>
  <c r="AG61"/>
  <c r="AF61" a="1"/>
  <c r="AF61"/>
  <c r="AE61" a="1"/>
  <c r="AE61"/>
  <c r="AD61" a="1"/>
  <c r="AD61"/>
  <c r="AB61" a="1"/>
  <c r="AB61"/>
  <c r="AA61" a="1"/>
  <c r="AA61"/>
  <c r="Z61" a="1"/>
  <c r="Z61"/>
  <c r="Y61" a="1"/>
  <c r="Y61"/>
  <c r="X61" a="1"/>
  <c r="X61"/>
  <c r="BM60"/>
  <c r="A60"/>
  <c r="BM59"/>
  <c r="A59"/>
  <c r="BM58"/>
  <c r="A58"/>
  <c r="BM57"/>
  <c r="A57"/>
  <c r="BM56"/>
  <c r="A56"/>
  <c r="BM55"/>
  <c r="A55"/>
  <c r="BM54"/>
  <c r="A54"/>
  <c r="BM53"/>
  <c r="A53"/>
  <c r="BM52"/>
  <c r="A52"/>
  <c r="BM51"/>
  <c r="A51"/>
  <c r="BM50"/>
  <c r="A50"/>
  <c r="BM49"/>
  <c r="A49"/>
  <c r="BM48"/>
  <c r="A48"/>
  <c r="BM47"/>
  <c r="A47"/>
  <c r="BP46"/>
  <c r="A46"/>
  <c r="BP45"/>
  <c r="A45"/>
  <c r="BP44"/>
  <c r="A44"/>
  <c r="BP43"/>
  <c r="A43"/>
  <c r="BP42"/>
  <c r="A42"/>
  <c r="BP41"/>
  <c r="A41"/>
  <c r="BP40"/>
  <c r="A40"/>
  <c r="BP39"/>
  <c r="A39"/>
  <c r="BP38"/>
  <c r="A38"/>
  <c r="BP37"/>
  <c r="A37"/>
  <c r="BP36"/>
  <c r="A36"/>
  <c r="BP35"/>
  <c r="A35"/>
  <c r="BP34"/>
  <c r="A34"/>
  <c r="BP33"/>
  <c r="A33"/>
  <c r="BP32"/>
  <c r="A32"/>
  <c r="BP31"/>
  <c r="A31"/>
  <c r="BP30"/>
  <c r="A30"/>
  <c r="BP29"/>
  <c r="A29"/>
  <c r="BP28"/>
  <c r="A28"/>
  <c r="BP27"/>
  <c r="A27"/>
  <c r="BP26"/>
  <c r="A26"/>
  <c r="BP25"/>
  <c r="A25"/>
  <c r="BP24"/>
  <c r="A24"/>
  <c r="BP23"/>
  <c r="A23"/>
  <c r="BP22"/>
  <c r="A22"/>
  <c r="BP21"/>
  <c r="A21"/>
  <c r="BP20"/>
  <c r="A20"/>
  <c r="BP19"/>
  <c r="A19"/>
  <c r="BP18"/>
  <c r="A18"/>
  <c r="BP17"/>
  <c r="A17"/>
  <c r="BP16"/>
  <c r="A16"/>
  <c r="BP15"/>
  <c r="A15"/>
  <c r="BP14"/>
  <c r="A14"/>
  <c r="BL13"/>
  <c r="BV10"/>
  <c r="BV11"/>
  <c r="BV12"/>
  <c r="W12"/>
  <c r="T12"/>
  <c r="R12"/>
  <c r="W11"/>
  <c r="BN11"/>
  <c r="BQ11"/>
  <c r="BR11"/>
  <c r="BS11"/>
  <c r="BM11"/>
  <c r="BO11"/>
  <c r="BP11"/>
  <c r="BF11"/>
  <c r="A11"/>
  <c r="BG10"/>
</calcChain>
</file>

<file path=xl/comments1.xml><?xml version="1.0" encoding="utf-8"?>
<comments xmlns="http://schemas.openxmlformats.org/spreadsheetml/2006/main">
  <authors>
    <author>DELL</author>
  </authors>
  <commentList>
    <comment ref="Q9" authorId="0">
      <text>
        <r>
          <rPr>
            <b/>
            <sz val="9"/>
            <color indexed="81"/>
            <rFont val="Tahoma"/>
            <family val="2"/>
          </rPr>
          <t>उम्मेद:
रिक्त Rows को hide करने के लिए किसी अनलॉक खड़ी लाइन को रिक्त सेल से निचे तक सेल तक सलेक्ट करके आगे rows नंबर पर right क्लिक करके hide करें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Q9" authorId="0">
      <text>
        <r>
          <rPr>
            <b/>
            <sz val="9"/>
            <color indexed="81"/>
            <rFont val="Tahoma"/>
            <family val="2"/>
          </rPr>
          <t>उम्मेद:
रिक्त Rows को hide करने के लिए किसी अनलॉक खड़ी लाइन को रिक्त सेल से निचे तक सेल तक सलेक्ट करके आगे rows नंबर पर right क्लिक करके hide करें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<sst xmlns="http://schemas.openxmlformats.org/spreadsheetml/2006/main" count="312" uniqueCount="148">
  <si>
    <t>dk;kZy; vkns'k</t>
  </si>
  <si>
    <t>dkfeZd dk uke %&amp;</t>
  </si>
  <si>
    <t>in %&amp;</t>
  </si>
  <si>
    <t>,EIyksbZ vkbZMh %&amp;</t>
  </si>
  <si>
    <t>S. N0.</t>
  </si>
  <si>
    <t>MONTH</t>
  </si>
  <si>
    <t>osru dk vUrj</t>
  </si>
  <si>
    <t>SI</t>
  </si>
  <si>
    <t>INCOME TAX     (TDS)</t>
  </si>
  <si>
    <t>TOTAL DED.</t>
  </si>
  <si>
    <t>NET AMOUNT CASH PAYMENT (ARREAR)</t>
  </si>
  <si>
    <t>Bill Number &amp; Date TV Number &amp; Date</t>
  </si>
  <si>
    <t>BASIC</t>
  </si>
  <si>
    <t>DA</t>
  </si>
  <si>
    <t>HRA</t>
  </si>
  <si>
    <t>TOTAL</t>
  </si>
  <si>
    <t>TO BE  After Fixation</t>
  </si>
  <si>
    <t>Before Fixation</t>
  </si>
  <si>
    <t>DIFF.</t>
  </si>
  <si>
    <t>Total</t>
  </si>
  <si>
    <t>Total Allowances And Deuctions Summry</t>
  </si>
  <si>
    <t>1-</t>
  </si>
  <si>
    <t>Allowances (Difference)</t>
  </si>
  <si>
    <t>Basic</t>
  </si>
  <si>
    <t>3-</t>
  </si>
  <si>
    <t>D.A.</t>
  </si>
  <si>
    <t>H.R.A.</t>
  </si>
  <si>
    <t>gLrk{kj MhMhvks e; eqgj</t>
  </si>
  <si>
    <t>Deductions</t>
  </si>
  <si>
    <t>2-</t>
  </si>
  <si>
    <t>Income Tax</t>
  </si>
  <si>
    <t>NET AMOUNT TO BE PAY</t>
  </si>
  <si>
    <t>osru ,fj;j vUrj rkfydk</t>
  </si>
  <si>
    <r>
      <t xml:space="preserve">&amp;%% </t>
    </r>
    <r>
      <rPr>
        <u/>
        <sz val="16"/>
        <color theme="1"/>
        <rFont val="Kruti Dev 160"/>
      </rPr>
      <t>dk;kZy; vkns'k</t>
    </r>
    <r>
      <rPr>
        <sz val="16"/>
        <color theme="1"/>
        <rFont val="Kruti Dev 160"/>
      </rPr>
      <t xml:space="preserve"> %%&amp;</t>
    </r>
  </si>
  <si>
    <t>Ø-la-</t>
  </si>
  <si>
    <t>dkfeZd dk uke</t>
  </si>
  <si>
    <t>in</t>
  </si>
  <si>
    <t>çFke dk;Zxzg.k frfFk</t>
  </si>
  <si>
    <t>Lohd`r osru</t>
  </si>
  <si>
    <r>
      <t>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>Dl ysoy</t>
    </r>
  </si>
  <si>
    <t>mDr Lohd`fr dk bUnzkt lacaf/kr dkfeZd dh ewy lsok iqfLrdk esa dj fn;k x;k gSA</t>
  </si>
  <si>
    <t>Øekad%&amp;---------------------------------------------------------------------------------</t>
  </si>
  <si>
    <t>çfrfyfi%&amp;</t>
  </si>
  <si>
    <r>
      <t>2-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lacaf/kr dkfeZd lsok fooj.kA</t>
    </r>
  </si>
  <si>
    <r>
      <t>3-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dk;kZy; çfrA</t>
    </r>
  </si>
  <si>
    <t>vkxkeh osru o`f) frfFk</t>
  </si>
  <si>
    <r>
      <t xml:space="preserve">&amp;%% </t>
    </r>
    <r>
      <rPr>
        <b/>
        <u/>
        <sz val="17"/>
        <color theme="1"/>
        <rFont val="Cambria"/>
        <family val="1"/>
      </rPr>
      <t>H.R.A.</t>
    </r>
    <r>
      <rPr>
        <b/>
        <u/>
        <sz val="22"/>
        <color theme="1"/>
        <rFont val="DevLys 010"/>
      </rPr>
      <t xml:space="preserve"> Lohd`fr vkns'k</t>
    </r>
    <r>
      <rPr>
        <b/>
        <sz val="22"/>
        <color theme="1"/>
        <rFont val="DevLys 010"/>
      </rPr>
      <t xml:space="preserve"> </t>
    </r>
    <r>
      <rPr>
        <b/>
        <sz val="25"/>
        <color theme="1"/>
        <rFont val="DevLys 010"/>
      </rPr>
      <t>%%&amp;</t>
    </r>
  </si>
  <si>
    <t>uke deZpkjh</t>
  </si>
  <si>
    <t>Ikn ,oa inLFkkiu LFkku</t>
  </si>
  <si>
    <t>edku fdjk;k ns; frfFk</t>
  </si>
  <si>
    <r>
      <t xml:space="preserve">          for foHkkx ds vksn'k Øekad&amp;</t>
    </r>
    <r>
      <rPr>
        <sz val="16"/>
        <color theme="1"/>
        <rFont val="Cambria"/>
        <family val="1"/>
      </rPr>
      <t>F.15(1)FD/Rules/2017 Jaipur Date 30-10-2017 &amp; Revised Pay Notification No.15(1)FD Rules/2017 Jaipur Date 09-12-2017</t>
    </r>
    <r>
      <rPr>
        <sz val="18"/>
        <color theme="1"/>
        <rFont val="DevLys 010"/>
      </rPr>
      <t>ds vUrxZr edku fdjk;k fu;e&amp;5 esa fuEu dkfeZdksa dk muds uke ds vkxs vafdr frfFk ls edku fdjk;k HkRrk muds }kjk ewyosru ¼jfuax iS&amp;cS.M½ dk 9 çfr'kr dh nj ls Lohd`r fd;k tkrk gSA</t>
    </r>
  </si>
  <si>
    <t>¼</t>
  </si>
  <si>
    <t>ls</t>
  </si>
  <si>
    <t>½</t>
  </si>
  <si>
    <t>To</t>
  </si>
  <si>
    <t>osru fu;fefrdj.k i'pkr~ u;k osrueku</t>
  </si>
  <si>
    <t>,fj;j dk çdkj</t>
  </si>
  <si>
    <t>fu;ehfrdj.k@,lhih i'pkr~ osru tks feyuk gSa</t>
  </si>
  <si>
    <t>fu;ehfrdj.k@,lhih iwoZ osru tks feyk gSa</t>
  </si>
  <si>
    <t xml:space="preserve">Doveloped By:- UMMED TARAD (Teacher, GSSS Raimalwada) Mob.No.-9166973141 </t>
  </si>
  <si>
    <t>Choose DA Rate</t>
  </si>
  <si>
    <t>osru fu;fefrdj.k iwoZ osrueku</t>
  </si>
  <si>
    <t>After Fixation</t>
  </si>
  <si>
    <t>GPF/GPF- 2004</t>
  </si>
  <si>
    <t>GPF/GPF-2004</t>
  </si>
  <si>
    <t xml:space="preserve">40643301/19-07-2022 </t>
  </si>
  <si>
    <t>Choose HRA Rate</t>
  </si>
  <si>
    <t>CM Corona Relief</t>
  </si>
  <si>
    <t>vof/k</t>
  </si>
  <si>
    <t>dkfeZd dh lsok</t>
  </si>
  <si>
    <t>Subordinate</t>
  </si>
  <si>
    <r>
      <t xml:space="preserve">osru fu;fefrdj.k iwoZ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</si>
  <si>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r>
      <t xml:space="preserve">osru fu;fefrdj.k i'pkr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</si>
  <si>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t>DA Arrear Adjust in GPF/GPF-2004</t>
  </si>
  <si>
    <t>Increased DA</t>
  </si>
  <si>
    <t>DA Increase</t>
  </si>
  <si>
    <t>vk;dj dVkSfr</t>
  </si>
  <si>
    <r>
      <t xml:space="preserve">Net Amount in figure:-  </t>
    </r>
    <r>
      <rPr>
        <b/>
        <sz val="14"/>
        <color rgb="FF002060"/>
        <rFont val="Arial"/>
        <family val="2"/>
      </rPr>
      <t>Rs. -------------------------------------------------------- Only</t>
    </r>
  </si>
  <si>
    <t>4-</t>
  </si>
  <si>
    <t>Amount</t>
  </si>
  <si>
    <t>in ,oa inLFkkiu LFkku</t>
  </si>
  <si>
    <t>tUe frfFk</t>
  </si>
  <si>
    <t>çFke fu;qfDr frfFk</t>
  </si>
  <si>
    <t>fo'ks"k fooj.k</t>
  </si>
  <si>
    <t>xzsM is</t>
  </si>
  <si>
    <r>
      <t>is&amp;cS.M esfV</t>
    </r>
    <r>
      <rPr>
        <b/>
        <sz val="12"/>
        <rFont val="Kruti Dev 010"/>
      </rPr>
      <t>ª</t>
    </r>
    <r>
      <rPr>
        <b/>
        <sz val="12"/>
        <rFont val="DevLys 010"/>
      </rPr>
      <t>Dl ysoy</t>
    </r>
  </si>
  <si>
    <t>osrueku</t>
  </si>
  <si>
    <t>çfrfyfi %&amp;</t>
  </si>
  <si>
    <t>lacaf/kr dkfeZd lsok fooj.kA</t>
  </si>
  <si>
    <t>dk;kZy; jf{kr i=koyhA</t>
  </si>
  <si>
    <t>Øekad%&amp;------------------------------------------------             fnukad%&amp;-------------------------------------------------</t>
  </si>
  <si>
    <r>
      <rPr>
        <b/>
        <sz val="24"/>
        <color indexed="60"/>
        <rFont val="Justus-Versalitas"/>
      </rPr>
      <t xml:space="preserve">UMMED TARAD  </t>
    </r>
    <r>
      <rPr>
        <b/>
        <sz val="14"/>
        <color indexed="60"/>
        <rFont val="Justus-Versalitas"/>
      </rPr>
      <t/>
    </r>
  </si>
  <si>
    <t xml:space="preserve">(Teacher, GSSS Raimalwada) Mob.No.-9166973141 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</si>
  <si>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midks"kky;&amp;-------------------------------------A</t>
    </r>
  </si>
  <si>
    <t>midks"kkf/kdkjh] midks"kky;&amp;---------------------------------------A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</si>
  <si>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midks"kky;&amp;---------------------------------------</t>
    </r>
  </si>
  <si>
    <t>RGHS</t>
  </si>
  <si>
    <t>5-</t>
  </si>
  <si>
    <t>LFkkbZdj.k@osru fu;fefrdj.k@inksUufr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</si>
  <si>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Jh---------------------------------------------------dh fnukad&amp;------------------------------------------- ls inksUufr ykHk fn;s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</si>
  <si>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t>inksUufr frfFk</t>
  </si>
  <si>
    <t>inksUufr iwoZ</t>
  </si>
  <si>
    <t>inksUufr i'pkr~</t>
  </si>
  <si>
    <t>inksUufr iwoZ Lohd`r osru ¼is&amp;eSfVªDl ysoy½</t>
  </si>
  <si>
    <t>Updated On 14-12-2022</t>
  </si>
  <si>
    <t>ls Bhd iwoZ osru</t>
  </si>
  <si>
    <t>dks osru o`f) i'pkr~ osru ,oa is&amp;esfVªDl ysoy</t>
  </si>
  <si>
    <t>fnukad%&amp;------------------------------------</t>
  </si>
  <si>
    <t>dkfeZd dk uke ¼inLFkkiu LFkku½</t>
  </si>
  <si>
    <t xml:space="preserve"> fnukad%&amp;------------------------------------</t>
  </si>
  <si>
    <r>
      <t>HRA</t>
    </r>
    <r>
      <rPr>
        <sz val="14"/>
        <color theme="1"/>
        <rFont val="DevLys 010"/>
      </rPr>
      <t xml:space="preserve"> jkf'k </t>
    </r>
  </si>
  <si>
    <t>is&amp;eSfVªDl ysoy</t>
  </si>
  <si>
    <t>ewy osru</t>
  </si>
  <si>
    <t>ls Bhd i'pkr~ osru</t>
  </si>
  <si>
    <t>Ldwy dk uke</t>
  </si>
  <si>
    <t>,EIykWbZ vkbZMh %&amp;</t>
  </si>
  <si>
    <t>,fj;j dk çdkj %&amp;</t>
  </si>
  <si>
    <t>dkfeZd dh lsok %&amp;</t>
  </si>
  <si>
    <t>vk;dj dVkSfr %&amp;</t>
  </si>
  <si>
    <t>osru fu;fefrdj.k i'pkr~ u;k osrueku %&amp;</t>
  </si>
  <si>
    <t>,fj;j vof/k %&amp;</t>
  </si>
  <si>
    <t>Programmer</t>
  </si>
  <si>
    <t>Ummed Tarad</t>
  </si>
  <si>
    <t>Email id-ummedtrdedu@gmail.com</t>
  </si>
  <si>
    <t>40643301/19-07-2024</t>
  </si>
  <si>
    <t>Month</t>
  </si>
  <si>
    <t>dkfeZd dh Js.kh %&amp;</t>
  </si>
  <si>
    <t>osru fu;fefrdj.k iwoZ osrueku %&amp;</t>
  </si>
  <si>
    <t>Z-Rural</t>
  </si>
  <si>
    <t>bl vof/k ds nkSjku çHkkfor e¡gxkbZ HkÙks dks D;k Mh-,- ,fj;j ds :Ik esa cuk;k tk pqdk gS %&amp;</t>
  </si>
  <si>
    <t>NO</t>
  </si>
  <si>
    <t>,fj;j vkns'k Hkk"kk %&amp;</t>
  </si>
  <si>
    <t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t>
  </si>
  <si>
    <t>Teacher</t>
  </si>
  <si>
    <t>RJJO201225012345</t>
  </si>
  <si>
    <t>ACP</t>
  </si>
  <si>
    <t xml:space="preserve">uksV%&amp; gkykafd ;g çksxzke iw.kZ lko/kkuh ls cuk;k x;k gS] fQj Hkh fdlh çdkj dh =qfV dh fLFkfr esa vkids foosd dk bLrseky djsaA bls vafre :i nsus ls igys Hkyh&amp;Hkk¡fr :i ls vo'; tk¡p ysosaA </t>
  </si>
  <si>
    <r>
      <t xml:space="preserve">osru fu;fefrdj.k iwoZ </t>
    </r>
    <r>
      <rPr>
        <b/>
        <sz val="14"/>
        <color theme="0"/>
        <rFont val="Cambria"/>
        <family val="1"/>
        <scheme val="major"/>
      </rPr>
      <t>GPF/GPF-</t>
    </r>
    <r>
      <rPr>
        <b/>
        <sz val="14"/>
        <color theme="0"/>
        <rFont val="DevLys 010"/>
      </rPr>
      <t>2004 dVkSfr %&amp;</t>
    </r>
  </si>
  <si>
    <t>Govt. Sr. Sec. School …………………………………………..</t>
  </si>
  <si>
    <r>
      <t xml:space="preserve">        foŸk foHkkx ds vkns'k Øekad&amp; </t>
    </r>
    <r>
      <rPr>
        <sz val="16"/>
        <color theme="1"/>
        <rFont val="Cambria"/>
        <family val="1"/>
        <scheme val="major"/>
      </rPr>
      <t>F.15(1) FD (Rules) 2017 Jaipur  Date-30-10-2017 And F.1[4] FD (Rules)2017  Date-09-12-2017</t>
    </r>
    <r>
      <rPr>
        <sz val="16"/>
        <color theme="1"/>
        <rFont val="DevLys 010"/>
      </rPr>
      <t xml:space="preserve"> ds vuqlj.k esa dk;</t>
    </r>
    <r>
      <rPr>
        <sz val="16"/>
        <color theme="1"/>
        <rFont val="Kruti Dev 010"/>
      </rPr>
      <t xml:space="preserve">kZy;% --------------------------------------------------------- ds vkns'kkad&amp;----------------------------------------------------------------------- fnukad&amp;----------------------------- dh vuqikyuk esa LFkkuh; dk;kZy; v/khu fuEu dkfeZd dks  9@18@27@30 o"khZ; </t>
    </r>
    <r>
      <rPr>
        <sz val="16"/>
        <color theme="1"/>
        <rFont val="Cambria"/>
        <family val="1"/>
        <scheme val="major"/>
      </rPr>
      <t>MACP (Modified Scheme of Assured career Progression)</t>
    </r>
    <r>
      <rPr>
        <sz val="16"/>
        <color theme="1"/>
        <rFont val="Kruti Dev 010"/>
      </rPr>
      <t xml:space="preserve"> ds rgr ns; ykHk muds uke ds lkeus vafdr fooj.kkuqlkj Lohd`r fd;k tkrk gSA </t>
    </r>
  </si>
  <si>
    <t>o"khZ; ,e,lhih ns; frfFk</t>
  </si>
  <si>
    <r>
      <t>is&amp;esfV</t>
    </r>
    <r>
      <rPr>
        <b/>
        <sz val="12"/>
        <rFont val="Kruti Dev 010"/>
      </rPr>
      <t>ª</t>
    </r>
    <r>
      <rPr>
        <b/>
        <sz val="12"/>
        <rFont val="DevLys 010"/>
      </rPr>
      <t>Dl ysoy</t>
    </r>
  </si>
  <si>
    <r>
      <t xml:space="preserve">&amp;%% </t>
    </r>
    <r>
      <rPr>
        <u/>
        <sz val="20"/>
        <color theme="1"/>
        <rFont val="Kruti Dev 160"/>
      </rPr>
      <t>dk;kZy; vkns'k</t>
    </r>
    <r>
      <rPr>
        <sz val="20"/>
        <color theme="1"/>
        <rFont val="Kruti Dev 160"/>
      </rPr>
      <t xml:space="preserve"> %%&amp;</t>
    </r>
  </si>
  <si>
    <t>Updated On : 04-11-2025</t>
  </si>
  <si>
    <r>
      <rPr>
        <b/>
        <sz val="20"/>
        <color rgb="FFFFFF00"/>
        <rFont val="Cambria"/>
        <family val="1"/>
        <scheme val="major"/>
      </rPr>
      <t xml:space="preserve"> Youtube Help Video  ☞</t>
    </r>
    <r>
      <rPr>
        <b/>
        <sz val="18"/>
        <color rgb="FFFFFF00"/>
        <rFont val="Cambria"/>
        <family val="1"/>
        <scheme val="major"/>
      </rPr>
      <t xml:space="preserve"> </t>
    </r>
    <r>
      <rPr>
        <b/>
        <sz val="16"/>
        <color rgb="FFFFFF00"/>
        <rFont val="Cambria"/>
        <family val="1"/>
        <scheme val="major"/>
      </rPr>
      <t xml:space="preserve">                                            </t>
    </r>
    <r>
      <rPr>
        <b/>
        <sz val="12"/>
        <color rgb="FFFFFF00"/>
        <rFont val="Cambria"/>
        <family val="1"/>
        <scheme val="major"/>
      </rPr>
      <t>(Please subscribe my channel)</t>
    </r>
    <r>
      <rPr>
        <b/>
        <sz val="18"/>
        <color rgb="FFFFFF00"/>
        <rFont val="Cambria"/>
        <family val="1"/>
        <scheme val="major"/>
      </rPr>
      <t/>
    </r>
  </si>
  <si>
    <r>
      <t xml:space="preserve">osru fu;fefrdj.k i'pkr~ </t>
    </r>
    <r>
      <rPr>
        <b/>
        <sz val="13"/>
        <color theme="0"/>
        <rFont val="Cambria"/>
        <family val="1"/>
        <scheme val="major"/>
      </rPr>
      <t>GPF/GPF-</t>
    </r>
    <r>
      <rPr>
        <b/>
        <sz val="13"/>
        <color theme="0"/>
        <rFont val="DevLys 010"/>
      </rPr>
      <t>2004 dVkSfr %&amp;</t>
    </r>
  </si>
  <si>
    <t>(GSSS Raimalwada, Phalodi)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</si>
  <si>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Jh---------------------------------------------------dk 2 o"khZ; ijhoh{kkdky lekIr gksus ij fnukad&amp;-------------------------------------------ls okLrfod LFkkbZdj.k ,oa fu;fer osru J`a[kyk çnku fd;s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</si>
</sst>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[$-409]dd/mmm/yy;@"/>
    <numFmt numFmtId="168" formatCode="m/d/yy;@"/>
    <numFmt numFmtId="169" formatCode="&quot;₹&quot;\ #,##0"/>
    <numFmt numFmtId="170" formatCode="&quot;L-&quot;0"/>
    <numFmt numFmtId="173" formatCode="dd/mm/yy"/>
  </numFmts>
  <fonts count="119">
    <font>
      <sz val="11"/>
      <color theme="1"/>
      <name val="Calibri"/>
      <family val="2"/>
      <scheme val="minor"/>
    </font>
    <font>
      <b/>
      <sz val="24"/>
      <color indexed="60"/>
      <name val="Justus-Versalitas"/>
    </font>
    <font>
      <b/>
      <sz val="14"/>
      <color indexed="60"/>
      <name val="Justus-Versalitas"/>
    </font>
    <font>
      <b/>
      <i/>
      <u/>
      <sz val="14"/>
      <color theme="1"/>
      <name val="DevLys 010"/>
    </font>
    <font>
      <sz val="14"/>
      <color theme="1"/>
      <name val="DevLys 010"/>
    </font>
    <font>
      <sz val="10"/>
      <name val="DevLys 010"/>
    </font>
    <font>
      <b/>
      <sz val="14"/>
      <name val="DevLys 010"/>
    </font>
    <font>
      <b/>
      <sz val="14"/>
      <name val="Cambria"/>
      <family val="1"/>
      <scheme val="major"/>
    </font>
    <font>
      <b/>
      <sz val="16"/>
      <name val="DevLys 010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DevLys 010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mbria"/>
      <family val="1"/>
      <scheme val="major"/>
    </font>
    <font>
      <b/>
      <sz val="14"/>
      <name val="Arial"/>
      <family val="2"/>
    </font>
    <font>
      <b/>
      <sz val="14"/>
      <color rgb="FF002060"/>
      <name val="Arial"/>
      <family val="2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0" tint="-0.249977111117893"/>
      <name val="DevLys 010"/>
    </font>
    <font>
      <sz val="9"/>
      <name val="Arial"/>
      <family val="2"/>
    </font>
    <font>
      <sz val="18"/>
      <name val="Arial"/>
      <family val="2"/>
    </font>
    <font>
      <sz val="16"/>
      <color theme="1"/>
      <name val="Kruti Dev 160"/>
    </font>
    <font>
      <u/>
      <sz val="16"/>
      <color theme="1"/>
      <name val="Kruti Dev 160"/>
    </font>
    <font>
      <sz val="14"/>
      <color theme="1"/>
      <name val="Kruti Dev 010"/>
    </font>
    <font>
      <sz val="11"/>
      <color theme="1"/>
      <name val="Cambria"/>
      <family val="1"/>
    </font>
    <font>
      <sz val="14"/>
      <color theme="1"/>
      <name val="Cambria"/>
      <family val="1"/>
    </font>
    <font>
      <sz val="16"/>
      <color theme="1"/>
      <name val="DevLys 010"/>
    </font>
    <font>
      <b/>
      <sz val="16"/>
      <color theme="1"/>
      <name val="DevLys 010"/>
    </font>
    <font>
      <b/>
      <sz val="14"/>
      <color theme="1"/>
      <name val="DevLys 010"/>
    </font>
    <font>
      <sz val="12"/>
      <color theme="1"/>
      <name val="Cambria"/>
      <family val="1"/>
    </font>
    <font>
      <sz val="12"/>
      <color theme="1"/>
      <name val="DevLys 010"/>
    </font>
    <font>
      <sz val="7"/>
      <color theme="1"/>
      <name val="Times New Roman"/>
      <family val="1"/>
    </font>
    <font>
      <u/>
      <sz val="11"/>
      <color theme="10"/>
      <name val="Calibri"/>
      <family val="2"/>
    </font>
    <font>
      <b/>
      <sz val="20"/>
      <color theme="1"/>
      <name val="DevLys 010"/>
    </font>
    <font>
      <b/>
      <sz val="22"/>
      <color theme="1"/>
      <name val="DevLys 010"/>
    </font>
    <font>
      <b/>
      <sz val="25"/>
      <color theme="1"/>
      <name val="DevLys 010"/>
    </font>
    <font>
      <b/>
      <u/>
      <sz val="17"/>
      <color theme="1"/>
      <name val="Cambria"/>
      <family val="1"/>
    </font>
    <font>
      <b/>
      <u/>
      <sz val="22"/>
      <color theme="1"/>
      <name val="DevLys 010"/>
    </font>
    <font>
      <sz val="18"/>
      <color theme="1"/>
      <name val="DevLys 010"/>
    </font>
    <font>
      <sz val="16"/>
      <color theme="1"/>
      <name val="Cambria"/>
      <family val="1"/>
    </font>
    <font>
      <sz val="20"/>
      <color theme="1"/>
      <name val="DevLys 010"/>
    </font>
    <font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DevLys 010"/>
    </font>
    <font>
      <b/>
      <sz val="20"/>
      <name val="DevLys 010"/>
    </font>
    <font>
      <b/>
      <sz val="12"/>
      <color theme="0"/>
      <name val="DevLys 010"/>
    </font>
    <font>
      <b/>
      <sz val="16"/>
      <color theme="0"/>
      <name val="DevLys 010"/>
    </font>
    <font>
      <b/>
      <sz val="22"/>
      <color rgb="FFFFFF00"/>
      <name val="Aldine721 BT"/>
      <family val="1"/>
    </font>
    <font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rgb="FF002060"/>
      <name val="DevLys 010"/>
    </font>
    <font>
      <b/>
      <sz val="16"/>
      <color rgb="FF00206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b/>
      <sz val="18"/>
      <color theme="0"/>
      <name val="DevLys 010"/>
    </font>
    <font>
      <b/>
      <sz val="20"/>
      <color rgb="FF002060"/>
      <name val="Cambria"/>
      <family val="1"/>
      <scheme val="major"/>
    </font>
    <font>
      <sz val="12"/>
      <name val="Arial"/>
      <family val="2"/>
    </font>
    <font>
      <b/>
      <sz val="18"/>
      <color rgb="FF002060"/>
      <name val="Cambria"/>
      <family val="1"/>
      <scheme val="major"/>
    </font>
    <font>
      <b/>
      <sz val="20"/>
      <color theme="0"/>
      <name val="DevLys 010"/>
    </font>
    <font>
      <b/>
      <sz val="9"/>
      <color theme="0"/>
      <name val="Cambria"/>
      <family val="1"/>
      <scheme val="maj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4"/>
      <color rgb="FF002060"/>
      <name val="DevLys 010"/>
    </font>
    <font>
      <b/>
      <sz val="11"/>
      <color theme="1"/>
      <name val="Cambria"/>
      <family val="1"/>
      <scheme val="major"/>
    </font>
    <font>
      <b/>
      <sz val="8"/>
      <color theme="0"/>
      <name val="Cambria"/>
      <family val="1"/>
      <scheme val="major"/>
    </font>
    <font>
      <b/>
      <i/>
      <u/>
      <sz val="14"/>
      <color theme="1"/>
      <name val="Kruti Dev 010"/>
    </font>
    <font>
      <sz val="16"/>
      <color theme="1"/>
      <name val="Kruti Dev 010"/>
    </font>
    <font>
      <sz val="16"/>
      <color theme="1"/>
      <name val="Cambria"/>
      <family val="1"/>
      <scheme val="major"/>
    </font>
    <font>
      <b/>
      <sz val="12"/>
      <name val="DevLys 010"/>
    </font>
    <font>
      <b/>
      <sz val="12"/>
      <name val="Kruti Dev 010"/>
    </font>
    <font>
      <sz val="14"/>
      <name val="Calibri"/>
      <family val="2"/>
      <scheme val="minor"/>
    </font>
    <font>
      <sz val="14"/>
      <name val="DevLys 010"/>
    </font>
    <font>
      <sz val="11"/>
      <name val="Arial"/>
      <family val="2"/>
    </font>
    <font>
      <sz val="14"/>
      <color theme="1"/>
      <name val="Justus-Versalitas"/>
    </font>
    <font>
      <sz val="24"/>
      <color theme="1"/>
      <name val="DevLys 010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name val="Cambria"/>
      <family val="1"/>
      <scheme val="major"/>
    </font>
    <font>
      <b/>
      <sz val="20"/>
      <color theme="1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14"/>
      <color theme="0"/>
      <name val="DevLys 010"/>
    </font>
    <font>
      <b/>
      <sz val="26"/>
      <color theme="0"/>
      <name val="Cambria"/>
      <family val="1"/>
      <scheme val="major"/>
    </font>
    <font>
      <b/>
      <sz val="22"/>
      <color rgb="FFFFFF00"/>
      <name val="Cambria"/>
      <family val="1"/>
      <scheme val="major"/>
    </font>
    <font>
      <b/>
      <sz val="24"/>
      <color rgb="FFFFFF00"/>
      <name val="Cambria"/>
      <family val="1"/>
      <scheme val="major"/>
    </font>
    <font>
      <b/>
      <sz val="20"/>
      <color rgb="FFFFFF00"/>
      <name val="Algerian"/>
      <family val="5"/>
    </font>
    <font>
      <b/>
      <sz val="30"/>
      <color theme="1"/>
      <name val="Cambria"/>
      <family val="1"/>
      <scheme val="major"/>
    </font>
    <font>
      <b/>
      <sz val="28"/>
      <color theme="1"/>
      <name val="Cambria"/>
      <family val="1"/>
      <scheme val="major"/>
    </font>
    <font>
      <b/>
      <sz val="26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18"/>
      <color rgb="FFFFFF00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11"/>
      <color rgb="FFFFFF00"/>
      <name val="Cambria"/>
      <family val="1"/>
      <scheme val="major"/>
    </font>
    <font>
      <sz val="12"/>
      <name val="Calibri"/>
      <family val="2"/>
      <scheme val="minor"/>
    </font>
    <font>
      <sz val="20"/>
      <color theme="1"/>
      <name val="Kruti Dev 160"/>
    </font>
    <font>
      <u/>
      <sz val="20"/>
      <color theme="1"/>
      <name val="Kruti Dev 160"/>
    </font>
    <font>
      <b/>
      <sz val="16"/>
      <color rgb="FFFFFF00"/>
      <name val="Cambria"/>
      <family val="1"/>
      <scheme val="major"/>
    </font>
    <font>
      <b/>
      <sz val="12"/>
      <color rgb="FFFFFF00"/>
      <name val="Cambria"/>
      <family val="1"/>
      <scheme val="major"/>
    </font>
    <font>
      <b/>
      <sz val="20"/>
      <color rgb="FFFFFF00"/>
      <name val="Cambria"/>
      <family val="1"/>
      <scheme val="major"/>
    </font>
    <font>
      <b/>
      <sz val="13"/>
      <color theme="0"/>
      <name val="DevLys 010"/>
    </font>
    <font>
      <b/>
      <sz val="13"/>
      <color theme="0"/>
      <name val="Cambria"/>
      <family val="1"/>
      <scheme val="major"/>
    </font>
    <font>
      <b/>
      <sz val="12"/>
      <color rgb="FFFF0000"/>
      <name val="DevLys 010"/>
    </font>
    <font>
      <b/>
      <sz val="18"/>
      <color rgb="FFFFFF00"/>
      <name val="Algerian"/>
      <family val="5"/>
    </font>
    <font>
      <b/>
      <sz val="8"/>
      <color rgb="FFFFFF00"/>
      <name val="Cambria"/>
      <family val="1"/>
      <scheme val="major"/>
    </font>
    <font>
      <b/>
      <sz val="9"/>
      <color rgb="FFFFFF00"/>
      <name val="AlgerianBasD"/>
      <family val="5"/>
    </font>
    <font>
      <b/>
      <sz val="20"/>
      <color rgb="FFFFFF00"/>
      <name val="Balloon XBd BT"/>
      <family val="4"/>
    </font>
    <font>
      <b/>
      <sz val="12"/>
      <color rgb="FFFFFF00"/>
      <name val="DevLys 010"/>
    </font>
    <font>
      <b/>
      <sz val="32"/>
      <color theme="1"/>
      <name val="Cambria"/>
      <family val="1"/>
      <scheme val="major"/>
    </font>
  </fonts>
  <fills count="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-0.25098422193060094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gradientFill type="path" left="0.5" right="0.5" top="0.5" bottom="0.5">
        <stop position="0">
          <color rgb="FFFF0000"/>
        </stop>
        <stop position="1">
          <color theme="1"/>
        </stop>
      </gradientFill>
    </fill>
    <fill>
      <patternFill patternType="solid">
        <fgColor theme="5" tint="0.79998168889431442"/>
        <bgColor indexed="64"/>
      </patternFill>
    </fill>
    <fill>
      <gradientFill type="path" left="0.5" right="0.5" top="0.5" bottom="0.5">
        <stop position="0">
          <color rgb="FFC00000"/>
        </stop>
        <stop position="1">
          <color theme="1"/>
        </stop>
      </gradientFill>
    </fill>
    <fill>
      <gradientFill type="path" left="0.5" right="0.5" top="0.5" bottom="0.5">
        <stop position="0">
          <color rgb="FFFFFF00"/>
        </stop>
        <stop position="1">
          <color theme="9" tint="0.59999389629810485"/>
        </stop>
      </gradientFill>
    </fill>
    <fill>
      <patternFill patternType="solid">
        <fgColor rgb="FF0070C0"/>
        <bgColor indexed="64"/>
      </patternFill>
    </fill>
    <fill>
      <gradientFill degree="90">
        <stop position="0">
          <color theme="1"/>
        </stop>
        <stop position="1">
          <color rgb="FF002060"/>
        </stop>
      </gradientFill>
    </fill>
    <fill>
      <gradientFill type="path" left="0.5" right="0.5" top="0.5" bottom="0.5">
        <stop position="0">
          <color rgb="FF7030A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theme="9" tint="-0.49803155613879818"/>
        </stop>
      </gradientFill>
    </fill>
    <fill>
      <gradientFill degree="90">
        <stop position="0">
          <color theme="1"/>
        </stop>
        <stop position="1">
          <color theme="5" tint="-0.49803155613879818"/>
        </stop>
      </gradientFill>
    </fill>
    <fill>
      <patternFill patternType="solid">
        <fgColor rgb="FFFF0000"/>
        <bgColor indexed="64"/>
      </patternFill>
    </fill>
    <fill>
      <gradientFill type="path" left="0.5" right="0.5" top="0.5" bottom="0.5">
        <stop position="0">
          <color theme="1"/>
        </stop>
        <stop position="1">
          <color theme="7" tint="-0.25098422193060094"/>
        </stop>
      </gradientFill>
    </fill>
    <fill>
      <gradientFill type="path" left="0.5" right="0.5" top="0.5" bottom="0.5">
        <stop position="0">
          <color rgb="FF002060"/>
        </stop>
        <stop position="1">
          <color theme="1"/>
        </stop>
      </gradientFill>
    </fill>
  </fills>
  <borders count="18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medium">
        <color theme="0"/>
      </top>
      <bottom/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1"/>
      </right>
      <top style="medium">
        <color theme="0"/>
      </top>
      <bottom/>
      <diagonal/>
    </border>
    <border>
      <left style="medium">
        <color theme="0"/>
      </left>
      <right style="medium">
        <color theme="1"/>
      </right>
      <top/>
      <bottom/>
      <diagonal/>
    </border>
    <border>
      <left style="medium">
        <color theme="0"/>
      </left>
      <right style="medium">
        <color theme="1"/>
      </right>
      <top/>
      <bottom style="medium">
        <color theme="0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theme="1"/>
      </left>
      <right style="medium">
        <color theme="1"/>
      </right>
      <top/>
      <bottom/>
      <diagonal/>
    </border>
  </borders>
  <cellStyleXfs count="2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871">
    <xf numFmtId="0" fontId="0" fillId="0" borderId="0" xfId="0"/>
    <xf numFmtId="1" fontId="13" fillId="4" borderId="1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8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4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22" fillId="0" borderId="9" xfId="0" applyFont="1" applyBorder="1" applyAlignment="1" applyProtection="1">
      <alignment horizontal="right" vertical="center"/>
      <protection hidden="1"/>
    </xf>
    <xf numFmtId="0" fontId="22" fillId="0" borderId="13" xfId="0" applyFont="1" applyBorder="1" applyAlignment="1" applyProtection="1">
      <alignment horizontal="right" vertical="center"/>
      <protection hidden="1"/>
    </xf>
    <xf numFmtId="0" fontId="22" fillId="0" borderId="25" xfId="0" applyFont="1" applyBorder="1" applyAlignment="1" applyProtection="1">
      <alignment horizontal="right" vertical="center"/>
      <protection hidden="1"/>
    </xf>
    <xf numFmtId="0" fontId="22" fillId="0" borderId="21" xfId="0" applyFont="1" applyBorder="1" applyAlignment="1" applyProtection="1">
      <alignment horizontal="right" vertical="center"/>
      <protection hidden="1"/>
    </xf>
    <xf numFmtId="0" fontId="22" fillId="0" borderId="17" xfId="0" applyFont="1" applyBorder="1" applyAlignment="1" applyProtection="1">
      <alignment horizontal="right" vertical="center"/>
      <protection hidden="1"/>
    </xf>
    <xf numFmtId="0" fontId="26" fillId="0" borderId="21" xfId="0" applyFont="1" applyBorder="1" applyAlignment="1" applyProtection="1">
      <alignment horizontal="center" vertical="center"/>
      <protection hidden="1"/>
    </xf>
    <xf numFmtId="1" fontId="13" fillId="4" borderId="18" xfId="0" applyNumberFormat="1" applyFont="1" applyFill="1" applyBorder="1" applyAlignment="1" applyProtection="1">
      <alignment horizontal="center" vertical="center"/>
      <protection locked="0" hidden="1"/>
    </xf>
    <xf numFmtId="0" fontId="58" fillId="0" borderId="0" xfId="0" applyFont="1" applyAlignment="1" applyProtection="1">
      <alignment horizontal="center"/>
      <protection hidden="1"/>
    </xf>
    <xf numFmtId="0" fontId="58" fillId="0" borderId="0" xfId="0" applyFont="1" applyAlignment="1" applyProtection="1">
      <protection hidden="1"/>
    </xf>
    <xf numFmtId="0" fontId="58" fillId="0" borderId="0" xfId="0" applyFont="1" applyAlignment="1" applyProtection="1">
      <alignment horizontal="center" vertical="center"/>
      <protection hidden="1"/>
    </xf>
    <xf numFmtId="17" fontId="0" fillId="0" borderId="0" xfId="0" applyNumberFormat="1" applyProtection="1"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54" fillId="8" borderId="46" xfId="0" applyFont="1" applyFill="1" applyBorder="1" applyAlignment="1" applyProtection="1">
      <alignment horizontal="center" vertical="center"/>
      <protection hidden="1"/>
    </xf>
    <xf numFmtId="0" fontId="48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justify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left" indent="5"/>
      <protection hidden="1"/>
    </xf>
    <xf numFmtId="0" fontId="40" fillId="0" borderId="6" xfId="0" applyFont="1" applyBorder="1" applyAlignment="1" applyProtection="1">
      <alignment horizontal="center" vertical="center" wrapText="1"/>
      <protection locked="0"/>
    </xf>
    <xf numFmtId="0" fontId="34" fillId="0" borderId="6" xfId="0" applyFont="1" applyBorder="1" applyAlignment="1" applyProtection="1">
      <alignment horizontal="center" vertical="center" wrapText="1"/>
      <protection locked="0"/>
    </xf>
    <xf numFmtId="168" fontId="0" fillId="0" borderId="0" xfId="0" applyNumberFormat="1" applyProtection="1">
      <protection hidden="1"/>
    </xf>
    <xf numFmtId="0" fontId="22" fillId="0" borderId="58" xfId="0" applyFont="1" applyBorder="1" applyAlignment="1" applyProtection="1">
      <alignment horizontal="right" vertical="center"/>
      <protection hidden="1"/>
    </xf>
    <xf numFmtId="1" fontId="13" fillId="4" borderId="7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1" fontId="10" fillId="4" borderId="44" xfId="0" applyNumberFormat="1" applyFont="1" applyFill="1" applyBorder="1" applyAlignment="1" applyProtection="1">
      <alignment horizontal="center" vertical="center"/>
      <protection locked="0"/>
    </xf>
    <xf numFmtId="0" fontId="0" fillId="13" borderId="0" xfId="0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1" fontId="15" fillId="4" borderId="5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60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" xfId="0" applyNumberFormat="1" applyFont="1" applyFill="1" applyBorder="1" applyAlignment="1" applyProtection="1">
      <alignment horizontal="center" vertical="center"/>
      <protection locked="0" hidden="1"/>
    </xf>
    <xf numFmtId="1" fontId="10" fillId="4" borderId="42" xfId="0" applyNumberFormat="1" applyFont="1" applyFill="1" applyBorder="1" applyAlignment="1" applyProtection="1">
      <alignment horizontal="center" vertical="center" wrapText="1"/>
      <protection locked="0"/>
    </xf>
    <xf numFmtId="1" fontId="6" fillId="4" borderId="60" xfId="0" applyNumberFormat="1" applyFont="1" applyFill="1" applyBorder="1" applyAlignment="1" applyProtection="1">
      <alignment horizontal="center" vertical="center"/>
      <protection hidden="1"/>
    </xf>
    <xf numFmtId="0" fontId="80" fillId="0" borderId="0" xfId="0" applyFont="1" applyProtection="1">
      <protection hidden="1"/>
    </xf>
    <xf numFmtId="0" fontId="79" fillId="0" borderId="0" xfId="0" applyFont="1" applyAlignment="1" applyProtection="1">
      <alignment horizontal="left"/>
      <protection hidden="1"/>
    </xf>
    <xf numFmtId="0" fontId="27" fillId="0" borderId="0" xfId="0" applyFont="1" applyProtection="1">
      <protection hidden="1"/>
    </xf>
    <xf numFmtId="0" fontId="45" fillId="0" borderId="23" xfId="0" applyFont="1" applyBorder="1" applyAlignment="1" applyProtection="1">
      <alignment horizontal="center" vertical="top" wrapText="1"/>
      <protection hidden="1"/>
    </xf>
    <xf numFmtId="0" fontId="34" fillId="0" borderId="77" xfId="0" applyFont="1" applyBorder="1" applyAlignment="1" applyProtection="1">
      <alignment horizontal="center" vertical="center" wrapText="1"/>
      <protection hidden="1"/>
    </xf>
    <xf numFmtId="0" fontId="34" fillId="0" borderId="78" xfId="0" applyFont="1" applyBorder="1" applyAlignment="1" applyProtection="1">
      <alignment horizontal="center" vertical="center" wrapText="1"/>
      <protection locked="0" hidden="1"/>
    </xf>
    <xf numFmtId="0" fontId="36" fillId="0" borderId="78" xfId="0" applyFont="1" applyBorder="1" applyAlignment="1" applyProtection="1">
      <alignment horizontal="center" vertical="center" wrapText="1"/>
      <protection locked="0" hidden="1"/>
    </xf>
    <xf numFmtId="0" fontId="4" fillId="0" borderId="78" xfId="0" applyFont="1" applyBorder="1" applyAlignment="1" applyProtection="1">
      <alignment horizontal="center" vertical="center" wrapText="1"/>
      <protection locked="0" hidden="1"/>
    </xf>
    <xf numFmtId="0" fontId="40" fillId="0" borderId="26" xfId="0" applyFont="1" applyBorder="1" applyAlignment="1" applyProtection="1">
      <alignment horizontal="center" vertical="center" wrapText="1"/>
      <protection hidden="1"/>
    </xf>
    <xf numFmtId="10" fontId="32" fillId="0" borderId="38" xfId="0" applyNumberFormat="1" applyFont="1" applyBorder="1" applyAlignment="1" applyProtection="1">
      <alignment horizontal="center" vertical="center" wrapText="1"/>
      <protection hidden="1"/>
    </xf>
    <xf numFmtId="169" fontId="88" fillId="0" borderId="6" xfId="0" applyNumberFormat="1" applyFont="1" applyBorder="1" applyAlignment="1" applyProtection="1">
      <alignment horizontal="center" vertical="center" wrapText="1"/>
      <protection locked="0"/>
    </xf>
    <xf numFmtId="170" fontId="88" fillId="0" borderId="6" xfId="0" applyNumberFormat="1" applyFont="1" applyBorder="1" applyAlignment="1" applyProtection="1">
      <alignment horizontal="center" vertical="center" wrapText="1"/>
      <protection locked="0"/>
    </xf>
    <xf numFmtId="169" fontId="89" fillId="0" borderId="6" xfId="0" applyNumberFormat="1" applyFont="1" applyBorder="1" applyAlignment="1" applyProtection="1">
      <alignment horizontal="center" vertical="center" wrapText="1"/>
      <protection locked="0" hidden="1"/>
    </xf>
    <xf numFmtId="1" fontId="76" fillId="4" borderId="60" xfId="0" applyNumberFormat="1" applyFont="1" applyFill="1" applyBorder="1" applyAlignment="1" applyProtection="1">
      <alignment horizontal="center" vertical="center" wrapText="1"/>
      <protection hidden="1"/>
    </xf>
    <xf numFmtId="1" fontId="6" fillId="4" borderId="28" xfId="0" applyNumberFormat="1" applyFont="1" applyFill="1" applyBorder="1" applyAlignment="1" applyProtection="1">
      <alignment horizontal="center" vertical="center"/>
      <protection hidden="1"/>
    </xf>
    <xf numFmtId="1" fontId="7" fillId="4" borderId="37" xfId="0" applyNumberFormat="1" applyFont="1" applyFill="1" applyBorder="1" applyAlignment="1" applyProtection="1">
      <alignment horizontal="center" vertical="top" wrapText="1"/>
      <protection locked="0"/>
    </xf>
    <xf numFmtId="1" fontId="6" fillId="4" borderId="60" xfId="0" applyNumberFormat="1" applyFont="1" applyFill="1" applyBorder="1" applyAlignment="1" applyProtection="1">
      <alignment horizontal="center" vertical="center" wrapText="1"/>
      <protection hidden="1"/>
    </xf>
    <xf numFmtId="169" fontId="87" fillId="4" borderId="36" xfId="0" applyNumberFormat="1" applyFont="1" applyFill="1" applyBorder="1" applyAlignment="1" applyProtection="1">
      <alignment horizontal="center" wrapText="1"/>
      <protection locked="0" hidden="1"/>
    </xf>
    <xf numFmtId="0" fontId="4" fillId="0" borderId="34" xfId="0" applyFont="1" applyBorder="1" applyAlignment="1" applyProtection="1">
      <alignment horizontal="center" vertical="top" wrapText="1"/>
      <protection hidden="1"/>
    </xf>
    <xf numFmtId="0" fontId="4" fillId="0" borderId="8" xfId="0" applyFont="1" applyBorder="1" applyAlignment="1" applyProtection="1">
      <alignment horizontal="center" vertical="top" wrapText="1"/>
      <protection hidden="1"/>
    </xf>
    <xf numFmtId="0" fontId="34" fillId="0" borderId="26" xfId="0" applyFont="1" applyBorder="1" applyAlignment="1" applyProtection="1">
      <alignment horizontal="center" vertical="center" wrapText="1"/>
      <protection hidden="1"/>
    </xf>
    <xf numFmtId="0" fontId="37" fillId="4" borderId="8" xfId="1" applyFont="1" applyFill="1" applyBorder="1" applyAlignment="1" applyProtection="1">
      <alignment horizontal="center" vertical="top" wrapText="1"/>
      <protection hidden="1"/>
    </xf>
    <xf numFmtId="14" fontId="35" fillId="0" borderId="6" xfId="0" applyNumberFormat="1" applyFont="1" applyBorder="1" applyAlignment="1" applyProtection="1">
      <alignment horizontal="center" vertical="center" wrapText="1"/>
      <protection locked="0"/>
    </xf>
    <xf numFmtId="169" fontId="36" fillId="0" borderId="6" xfId="0" applyNumberFormat="1" applyFont="1" applyBorder="1" applyAlignment="1" applyProtection="1">
      <alignment horizontal="center" vertical="center" wrapText="1"/>
      <protection locked="0"/>
    </xf>
    <xf numFmtId="170" fontId="4" fillId="0" borderId="6" xfId="0" applyNumberFormat="1" applyFont="1" applyBorder="1" applyAlignment="1" applyProtection="1">
      <alignment horizontal="center" vertical="center" wrapText="1"/>
      <protection locked="0"/>
    </xf>
    <xf numFmtId="14" fontId="4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66" xfId="0" applyBorder="1" applyProtection="1">
      <protection hidden="1"/>
    </xf>
    <xf numFmtId="0" fontId="91" fillId="18" borderId="0" xfId="0" applyFont="1" applyFill="1" applyBorder="1" applyAlignment="1" applyProtection="1">
      <protection hidden="1"/>
    </xf>
    <xf numFmtId="0" fontId="70" fillId="12" borderId="46" xfId="0" applyFont="1" applyFill="1" applyBorder="1" applyAlignment="1" applyProtection="1">
      <alignment horizontal="center" vertical="center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4" fillId="0" borderId="29" xfId="0" applyFont="1" applyBorder="1" applyAlignment="1" applyProtection="1">
      <alignment horizontal="center" vertical="center" textRotation="90"/>
      <protection hidden="1"/>
    </xf>
    <xf numFmtId="0" fontId="24" fillId="0" borderId="31" xfId="0" applyFont="1" applyBorder="1" applyAlignment="1" applyProtection="1">
      <alignment horizontal="center" vertical="center" textRotation="90"/>
      <protection hidden="1"/>
    </xf>
    <xf numFmtId="0" fontId="0" fillId="0" borderId="0" xfId="0" applyAlignment="1" applyProtection="1">
      <alignment horizontal="center" vertical="center"/>
      <protection hidden="1"/>
    </xf>
    <xf numFmtId="0" fontId="23" fillId="0" borderId="36" xfId="0" applyFont="1" applyBorder="1" applyAlignment="1" applyProtection="1">
      <alignment horizontal="center" vertical="center" textRotation="90" wrapText="1"/>
      <protection hidden="1"/>
    </xf>
    <xf numFmtId="0" fontId="23" fillId="0" borderId="29" xfId="0" applyFont="1" applyBorder="1" applyAlignment="1" applyProtection="1">
      <alignment horizontal="center" vertical="center" textRotation="90" wrapText="1"/>
      <protection hidden="1"/>
    </xf>
    <xf numFmtId="0" fontId="23" fillId="0" borderId="37" xfId="0" applyFont="1" applyBorder="1" applyAlignment="1" applyProtection="1">
      <alignment horizontal="center" vertical="center" textRotation="90" wrapText="1"/>
      <protection hidden="1"/>
    </xf>
    <xf numFmtId="1" fontId="13" fillId="4" borderId="107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0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14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3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60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95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29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58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31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3" xfId="0" applyNumberFormat="1" applyFont="1" applyFill="1" applyBorder="1" applyAlignment="1" applyProtection="1">
      <alignment horizontal="center" vertical="center"/>
      <protection locked="0" hidden="1"/>
    </xf>
    <xf numFmtId="164" fontId="101" fillId="14" borderId="84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132" xfId="0" applyFont="1" applyBorder="1" applyAlignment="1" applyProtection="1">
      <alignment horizontal="center" vertical="center"/>
      <protection locked="0" hidden="1"/>
    </xf>
    <xf numFmtId="1" fontId="13" fillId="4" borderId="120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3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2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1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2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3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4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45" xfId="0" applyNumberFormat="1" applyFont="1" applyFill="1" applyBorder="1" applyAlignment="1" applyProtection="1">
      <alignment horizontal="center" vertical="center"/>
      <protection locked="0" hidden="1"/>
    </xf>
    <xf numFmtId="1" fontId="13" fillId="10" borderId="145" xfId="0" applyNumberFormat="1" applyFont="1" applyFill="1" applyBorder="1" applyAlignment="1" applyProtection="1">
      <alignment horizontal="center" vertical="center"/>
      <protection locked="0" hidden="1"/>
    </xf>
    <xf numFmtId="1" fontId="13" fillId="10" borderId="146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5" xfId="0" applyNumberFormat="1" applyFont="1" applyFill="1" applyBorder="1" applyAlignment="1" applyProtection="1">
      <alignment horizontal="center" vertical="center"/>
      <protection locked="0" hidden="1"/>
    </xf>
    <xf numFmtId="1" fontId="15" fillId="10" borderId="153" xfId="0" applyNumberFormat="1" applyFont="1" applyFill="1" applyBorder="1" applyAlignment="1" applyProtection="1">
      <alignment horizontal="center" vertical="center"/>
      <protection locked="0" hidden="1"/>
    </xf>
    <xf numFmtId="1" fontId="15" fillId="10" borderId="14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50" xfId="0" applyNumberFormat="1" applyFont="1" applyFill="1" applyBorder="1" applyAlignment="1" applyProtection="1">
      <alignment horizontal="center" vertical="center"/>
      <protection locked="0" hidden="1"/>
    </xf>
    <xf numFmtId="1" fontId="13" fillId="4" borderId="156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157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45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2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6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3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106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9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39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53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4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44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54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12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08" xfId="0" applyNumberFormat="1" applyFont="1" applyFill="1" applyBorder="1" applyAlignment="1" applyProtection="1">
      <alignment horizontal="center" vertical="center"/>
      <protection locked="0" hidden="1"/>
    </xf>
    <xf numFmtId="1" fontId="15" fillId="4" borderId="115" xfId="0" applyNumberFormat="1" applyFont="1" applyFill="1" applyBorder="1" applyAlignment="1" applyProtection="1">
      <alignment horizontal="center" vertical="center"/>
      <protection locked="0" hidden="1"/>
    </xf>
    <xf numFmtId="0" fontId="0" fillId="18" borderId="0" xfId="0" applyFill="1" applyAlignment="1" applyProtection="1">
      <alignment horizontal="center"/>
      <protection hidden="1"/>
    </xf>
    <xf numFmtId="0" fontId="85" fillId="18" borderId="0" xfId="0" applyFont="1" applyFill="1" applyBorder="1" applyAlignment="1" applyProtection="1">
      <alignment horizontal="center"/>
      <protection hidden="1"/>
    </xf>
    <xf numFmtId="0" fontId="94" fillId="18" borderId="0" xfId="0" applyFont="1" applyFill="1" applyBorder="1" applyAlignment="1" applyProtection="1">
      <alignment horizontal="center" vertical="top"/>
      <protection hidden="1"/>
    </xf>
    <xf numFmtId="0" fontId="0" fillId="0" borderId="0" xfId="0" applyProtection="1">
      <protection hidden="1"/>
    </xf>
    <xf numFmtId="0" fontId="18" fillId="0" borderId="102" xfId="0" applyFont="1" applyBorder="1" applyAlignment="1" applyProtection="1">
      <alignment horizontal="center" vertical="center" wrapText="1"/>
      <protection hidden="1"/>
    </xf>
    <xf numFmtId="17" fontId="50" fillId="4" borderId="133" xfId="0" applyNumberFormat="1" applyFont="1" applyFill="1" applyBorder="1" applyAlignment="1" applyProtection="1">
      <alignment vertical="center" textRotation="90"/>
      <protection hidden="1"/>
    </xf>
    <xf numFmtId="17" fontId="13" fillId="4" borderId="124" xfId="0" applyNumberFormat="1" applyFont="1" applyFill="1" applyBorder="1" applyAlignment="1" applyProtection="1">
      <alignment horizontal="center" vertical="center"/>
      <protection hidden="1"/>
    </xf>
    <xf numFmtId="0" fontId="14" fillId="4" borderId="124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132" xfId="0" applyFont="1" applyBorder="1" applyAlignment="1" applyProtection="1">
      <alignment horizontal="center" vertical="center"/>
      <protection hidden="1"/>
    </xf>
    <xf numFmtId="1" fontId="13" fillId="4" borderId="120" xfId="0" applyNumberFormat="1" applyFont="1" applyFill="1" applyBorder="1" applyAlignment="1" applyProtection="1">
      <alignment horizontal="center" vertical="center"/>
      <protection hidden="1"/>
    </xf>
    <xf numFmtId="1" fontId="15" fillId="4" borderId="134" xfId="0" applyNumberFormat="1" applyFont="1" applyFill="1" applyBorder="1" applyAlignment="1" applyProtection="1">
      <alignment horizontal="center" vertical="center"/>
      <protection hidden="1"/>
    </xf>
    <xf numFmtId="0" fontId="0" fillId="0" borderId="60" xfId="0" applyFont="1" applyBorder="1" applyAlignment="1" applyProtection="1">
      <protection hidden="1"/>
    </xf>
    <xf numFmtId="0" fontId="13" fillId="4" borderId="20" xfId="0" applyFont="1" applyFill="1" applyBorder="1" applyAlignment="1" applyProtection="1">
      <alignment horizontal="center" vertical="center"/>
      <protection hidden="1"/>
    </xf>
    <xf numFmtId="0" fontId="14" fillId="4" borderId="40" xfId="0" applyNumberFormat="1" applyFont="1" applyFill="1" applyBorder="1" applyAlignment="1" applyProtection="1">
      <alignment horizontal="center" vertical="center" wrapText="1"/>
      <protection hidden="1"/>
    </xf>
    <xf numFmtId="1" fontId="13" fillId="4" borderId="48" xfId="0" applyNumberFormat="1" applyFont="1" applyFill="1" applyBorder="1" applyAlignment="1" applyProtection="1">
      <alignment horizontal="center" vertical="center"/>
      <protection hidden="1"/>
    </xf>
    <xf numFmtId="1" fontId="13" fillId="4" borderId="18" xfId="0" applyNumberFormat="1" applyFont="1" applyFill="1" applyBorder="1" applyAlignment="1" applyProtection="1">
      <alignment horizontal="center" vertical="center"/>
      <protection hidden="1"/>
    </xf>
    <xf numFmtId="1" fontId="15" fillId="4" borderId="27" xfId="0" applyNumberFormat="1" applyFont="1" applyFill="1" applyBorder="1" applyAlignment="1" applyProtection="1">
      <alignment horizontal="center" vertical="center"/>
      <protection hidden="1"/>
    </xf>
    <xf numFmtId="9" fontId="49" fillId="15" borderId="96" xfId="0" applyNumberFormat="1" applyFont="1" applyFill="1" applyBorder="1" applyAlignment="1" applyProtection="1">
      <alignment horizontal="center" vertical="center"/>
      <protection hidden="1"/>
    </xf>
    <xf numFmtId="9" fontId="49" fillId="15" borderId="62" xfId="0" applyNumberFormat="1" applyFont="1" applyFill="1" applyBorder="1" applyAlignment="1" applyProtection="1">
      <alignment horizontal="center" vertical="center"/>
      <protection hidden="1"/>
    </xf>
    <xf numFmtId="9" fontId="49" fillId="15" borderId="83" xfId="0" applyNumberFormat="1" applyFont="1" applyFill="1" applyBorder="1" applyAlignment="1" applyProtection="1">
      <alignment horizontal="center" vertical="center"/>
      <protection hidden="1"/>
    </xf>
    <xf numFmtId="0" fontId="49" fillId="17" borderId="98" xfId="0" applyFont="1" applyFill="1" applyBorder="1" applyAlignment="1" applyProtection="1">
      <alignment horizontal="center" vertical="center"/>
      <protection hidden="1"/>
    </xf>
    <xf numFmtId="9" fontId="68" fillId="17" borderId="99" xfId="0" applyNumberFormat="1" applyFont="1" applyFill="1" applyBorder="1" applyAlignment="1" applyProtection="1">
      <alignment horizontal="center" vertical="center"/>
      <protection hidden="1"/>
    </xf>
    <xf numFmtId="0" fontId="49" fillId="16" borderId="100" xfId="0" applyFont="1" applyFill="1" applyBorder="1" applyAlignment="1" applyProtection="1">
      <alignment horizontal="center" vertical="center"/>
      <protection hidden="1"/>
    </xf>
    <xf numFmtId="0" fontId="14" fillId="4" borderId="128" xfId="0" applyNumberFormat="1" applyFont="1" applyFill="1" applyBorder="1" applyAlignment="1" applyProtection="1">
      <alignment horizontal="center" vertical="center" wrapText="1"/>
      <protection hidden="1"/>
    </xf>
    <xf numFmtId="1" fontId="15" fillId="4" borderId="148" xfId="0" applyNumberFormat="1" applyFont="1" applyFill="1" applyBorder="1" applyAlignment="1" applyProtection="1">
      <alignment horizontal="center" vertical="center"/>
      <protection hidden="1"/>
    </xf>
    <xf numFmtId="1" fontId="15" fillId="4" borderId="151" xfId="0" applyNumberFormat="1" applyFont="1" applyFill="1" applyBorder="1" applyAlignment="1" applyProtection="1">
      <alignment horizontal="center" vertical="center"/>
      <protection hidden="1"/>
    </xf>
    <xf numFmtId="1" fontId="15" fillId="4" borderId="152" xfId="0" applyNumberFormat="1" applyFont="1" applyFill="1" applyBorder="1" applyAlignment="1" applyProtection="1">
      <alignment horizontal="center" vertical="center"/>
      <protection hidden="1"/>
    </xf>
    <xf numFmtId="1" fontId="13" fillId="4" borderId="153" xfId="0" applyNumberFormat="1" applyFont="1" applyFill="1" applyBorder="1" applyAlignment="1" applyProtection="1">
      <alignment horizontal="center" vertical="center"/>
      <protection hidden="1"/>
    </xf>
    <xf numFmtId="1" fontId="13" fillId="4" borderId="146" xfId="0" applyNumberFormat="1" applyFont="1" applyFill="1" applyBorder="1" applyAlignment="1" applyProtection="1">
      <alignment horizontal="center" vertical="center"/>
      <protection hidden="1"/>
    </xf>
    <xf numFmtId="1" fontId="15" fillId="4" borderId="147" xfId="0" applyNumberFormat="1" applyFont="1" applyFill="1" applyBorder="1" applyAlignment="1" applyProtection="1">
      <alignment horizontal="center" vertical="center"/>
      <protection hidden="1"/>
    </xf>
    <xf numFmtId="1" fontId="15" fillId="4" borderId="154" xfId="0" applyNumberFormat="1" applyFont="1" applyFill="1" applyBorder="1" applyAlignment="1" applyProtection="1">
      <alignment horizontal="center" vertical="center"/>
      <protection hidden="1"/>
    </xf>
    <xf numFmtId="1" fontId="15" fillId="4" borderId="150" xfId="0" applyNumberFormat="1" applyFont="1" applyFill="1" applyBorder="1" applyAlignment="1" applyProtection="1">
      <alignment horizontal="center" vertical="center"/>
      <protection hidden="1"/>
    </xf>
    <xf numFmtId="1" fontId="13" fillId="4" borderId="156" xfId="0" applyNumberFormat="1" applyFont="1" applyFill="1" applyBorder="1" applyAlignment="1" applyProtection="1">
      <alignment horizontal="center" vertical="center"/>
      <protection hidden="1"/>
    </xf>
    <xf numFmtId="1" fontId="16" fillId="4" borderId="157" xfId="0" applyNumberFormat="1" applyFont="1" applyFill="1" applyBorder="1" applyAlignment="1" applyProtection="1">
      <alignment horizontal="center" vertical="center"/>
      <protection hidden="1"/>
    </xf>
    <xf numFmtId="0" fontId="13" fillId="4" borderId="51" xfId="0" applyFont="1" applyFill="1" applyBorder="1" applyAlignment="1" applyProtection="1">
      <alignment horizontal="center" vertical="center"/>
      <protection hidden="1"/>
    </xf>
    <xf numFmtId="1" fontId="13" fillId="4" borderId="51" xfId="0" applyNumberFormat="1" applyFont="1" applyFill="1" applyBorder="1" applyAlignment="1" applyProtection="1">
      <alignment horizontal="center" vertical="center"/>
      <protection hidden="1"/>
    </xf>
    <xf numFmtId="1" fontId="13" fillId="4" borderId="35" xfId="0" applyNumberFormat="1" applyFont="1" applyFill="1" applyBorder="1" applyAlignment="1" applyProtection="1">
      <alignment horizontal="center" vertical="center"/>
      <protection hidden="1"/>
    </xf>
    <xf numFmtId="1" fontId="15" fillId="4" borderId="45" xfId="0" applyNumberFormat="1" applyFont="1" applyFill="1" applyBorder="1" applyAlignment="1" applyProtection="1">
      <alignment horizontal="center" vertical="center"/>
      <protection hidden="1"/>
    </xf>
    <xf numFmtId="1" fontId="13" fillId="4" borderId="58" xfId="0" applyNumberFormat="1" applyFont="1" applyFill="1" applyBorder="1" applyAlignment="1" applyProtection="1">
      <alignment horizontal="center" vertical="center"/>
      <protection hidden="1"/>
    </xf>
    <xf numFmtId="1" fontId="13" fillId="4" borderId="60" xfId="0" applyNumberFormat="1" applyFont="1" applyFill="1" applyBorder="1" applyAlignment="1" applyProtection="1">
      <alignment horizontal="center" vertical="center"/>
      <protection hidden="1"/>
    </xf>
    <xf numFmtId="1" fontId="15" fillId="4" borderId="28" xfId="0" applyNumberFormat="1" applyFont="1" applyFill="1" applyBorder="1" applyAlignment="1" applyProtection="1">
      <alignment horizontal="center" vertical="center"/>
      <protection hidden="1"/>
    </xf>
    <xf numFmtId="1" fontId="15" fillId="4" borderId="63" xfId="0" applyNumberFormat="1" applyFont="1" applyFill="1" applyBorder="1" applyAlignment="1" applyProtection="1">
      <alignment horizontal="center" vertical="center"/>
      <protection hidden="1"/>
    </xf>
    <xf numFmtId="1" fontId="15" fillId="4" borderId="3" xfId="0" applyNumberFormat="1" applyFont="1" applyFill="1" applyBorder="1" applyAlignment="1" applyProtection="1">
      <alignment horizontal="center" vertical="center"/>
      <protection hidden="1"/>
    </xf>
    <xf numFmtId="1" fontId="13" fillId="4" borderId="95" xfId="0" applyNumberFormat="1" applyFont="1" applyFill="1" applyBorder="1" applyAlignment="1" applyProtection="1">
      <alignment horizontal="center" vertical="center"/>
      <protection hidden="1"/>
    </xf>
    <xf numFmtId="1" fontId="16" fillId="4" borderId="106" xfId="0" applyNumberFormat="1" applyFont="1" applyFill="1" applyBorder="1" applyAlignment="1" applyProtection="1">
      <alignment horizontal="center" vertical="center"/>
      <protection hidden="1"/>
    </xf>
    <xf numFmtId="0" fontId="13" fillId="4" borderId="49" xfId="0" applyFont="1" applyFill="1" applyBorder="1" applyAlignment="1" applyProtection="1">
      <alignment horizontal="center" vertical="center"/>
      <protection hidden="1"/>
    </xf>
    <xf numFmtId="1" fontId="13" fillId="4" borderId="49" xfId="0" applyNumberFormat="1" applyFont="1" applyFill="1" applyBorder="1" applyAlignment="1" applyProtection="1">
      <alignment horizontal="center" vertical="center"/>
      <protection hidden="1"/>
    </xf>
    <xf numFmtId="1" fontId="15" fillId="4" borderId="19" xfId="0" applyNumberFormat="1" applyFont="1" applyFill="1" applyBorder="1" applyAlignment="1" applyProtection="1">
      <alignment horizontal="center" vertical="center"/>
      <protection hidden="1"/>
    </xf>
    <xf numFmtId="1" fontId="13" fillId="4" borderId="13" xfId="0" applyNumberFormat="1" applyFont="1" applyFill="1" applyBorder="1" applyAlignment="1" applyProtection="1">
      <alignment horizontal="center" vertical="center"/>
      <protection hidden="1"/>
    </xf>
    <xf numFmtId="1" fontId="13" fillId="4" borderId="15" xfId="0" applyNumberFormat="1" applyFont="1" applyFill="1" applyBorder="1" applyAlignment="1" applyProtection="1">
      <alignment horizontal="center" vertical="center"/>
      <protection hidden="1"/>
    </xf>
    <xf numFmtId="1" fontId="15" fillId="4" borderId="39" xfId="0" applyNumberFormat="1" applyFont="1" applyFill="1" applyBorder="1" applyAlignment="1" applyProtection="1">
      <alignment horizontal="center" vertical="center"/>
      <protection hidden="1"/>
    </xf>
    <xf numFmtId="1" fontId="15" fillId="4" borderId="53" xfId="0" applyNumberFormat="1" applyFont="1" applyFill="1" applyBorder="1" applyAlignment="1" applyProtection="1">
      <alignment horizontal="center" vertical="center"/>
      <protection hidden="1"/>
    </xf>
    <xf numFmtId="1" fontId="15" fillId="4" borderId="144" xfId="0" applyNumberFormat="1" applyFont="1" applyFill="1" applyBorder="1" applyAlignment="1" applyProtection="1">
      <alignment horizontal="center" vertical="center"/>
      <protection hidden="1"/>
    </xf>
    <xf numFmtId="1" fontId="15" fillId="4" borderId="44" xfId="0" applyNumberFormat="1" applyFont="1" applyFill="1" applyBorder="1" applyAlignment="1" applyProtection="1">
      <alignment horizontal="center" vertical="center"/>
      <protection hidden="1"/>
    </xf>
    <xf numFmtId="1" fontId="13" fillId="4" borderId="76" xfId="0" applyNumberFormat="1" applyFont="1" applyFill="1" applyBorder="1" applyAlignment="1" applyProtection="1">
      <alignment horizontal="center" vertical="center"/>
      <protection hidden="1"/>
    </xf>
    <xf numFmtId="1" fontId="16" fillId="4" borderId="54" xfId="0" applyNumberFormat="1" applyFont="1" applyFill="1" applyBorder="1" applyAlignment="1" applyProtection="1">
      <alignment horizontal="center" vertical="center"/>
      <protection hidden="1"/>
    </xf>
    <xf numFmtId="0" fontId="13" fillId="4" borderId="107" xfId="0" applyFont="1" applyFill="1" applyBorder="1" applyAlignment="1" applyProtection="1">
      <alignment horizontal="center" vertical="center"/>
      <protection hidden="1"/>
    </xf>
    <xf numFmtId="0" fontId="14" fillId="4" borderId="50" xfId="0" applyNumberFormat="1" applyFont="1" applyFill="1" applyBorder="1" applyAlignment="1" applyProtection="1">
      <alignment horizontal="center" vertical="center" wrapText="1"/>
      <protection hidden="1"/>
    </xf>
    <xf numFmtId="1" fontId="13" fillId="4" borderId="107" xfId="0" applyNumberFormat="1" applyFont="1" applyFill="1" applyBorder="1" applyAlignment="1" applyProtection="1">
      <alignment horizontal="center" vertical="center"/>
      <protection hidden="1"/>
    </xf>
    <xf numFmtId="1" fontId="13" fillId="4" borderId="111" xfId="0" applyNumberFormat="1" applyFont="1" applyFill="1" applyBorder="1" applyAlignment="1" applyProtection="1">
      <alignment horizontal="center" vertical="center"/>
      <protection hidden="1"/>
    </xf>
    <xf numFmtId="1" fontId="15" fillId="4" borderId="112" xfId="0" applyNumberFormat="1" applyFont="1" applyFill="1" applyBorder="1" applyAlignment="1" applyProtection="1">
      <alignment horizontal="center" vertical="center"/>
      <protection hidden="1"/>
    </xf>
    <xf numFmtId="1" fontId="13" fillId="4" borderId="113" xfId="0" applyNumberFormat="1" applyFont="1" applyFill="1" applyBorder="1" applyAlignment="1" applyProtection="1">
      <alignment horizontal="center" vertical="center"/>
      <protection hidden="1"/>
    </xf>
    <xf numFmtId="1" fontId="15" fillId="4" borderId="108" xfId="0" applyNumberFormat="1" applyFont="1" applyFill="1" applyBorder="1" applyAlignment="1" applyProtection="1">
      <alignment horizontal="center" vertical="center"/>
      <protection hidden="1"/>
    </xf>
    <xf numFmtId="1" fontId="15" fillId="4" borderId="115" xfId="0" applyNumberFormat="1" applyFont="1" applyFill="1" applyBorder="1" applyAlignment="1" applyProtection="1">
      <alignment horizontal="center" vertical="center"/>
      <protection hidden="1"/>
    </xf>
    <xf numFmtId="1" fontId="13" fillId="10" borderId="145" xfId="0" applyNumberFormat="1" applyFont="1" applyFill="1" applyBorder="1" applyAlignment="1" applyProtection="1">
      <alignment horizontal="center" vertical="center"/>
      <protection locked="0"/>
    </xf>
    <xf numFmtId="1" fontId="13" fillId="10" borderId="146" xfId="0" applyNumberFormat="1" applyFont="1" applyFill="1" applyBorder="1" applyAlignment="1" applyProtection="1">
      <alignment horizontal="center" vertical="center"/>
      <protection locked="0"/>
    </xf>
    <xf numFmtId="1" fontId="13" fillId="4" borderId="120" xfId="0" applyNumberFormat="1" applyFont="1" applyFill="1" applyBorder="1" applyAlignment="1" applyProtection="1">
      <alignment horizontal="center" vertical="center"/>
      <protection locked="0"/>
    </xf>
    <xf numFmtId="1" fontId="13" fillId="4" borderId="18" xfId="0" applyNumberFormat="1" applyFont="1" applyFill="1" applyBorder="1" applyAlignment="1" applyProtection="1">
      <alignment horizontal="center" vertical="center"/>
      <protection locked="0"/>
    </xf>
    <xf numFmtId="1" fontId="15" fillId="4" borderId="151" xfId="0" applyNumberFormat="1" applyFont="1" applyFill="1" applyBorder="1" applyAlignment="1" applyProtection="1">
      <alignment horizontal="center" vertical="center"/>
      <protection locked="0"/>
    </xf>
    <xf numFmtId="1" fontId="13" fillId="4" borderId="146" xfId="0" applyNumberFormat="1" applyFont="1" applyFill="1" applyBorder="1" applyAlignment="1" applyProtection="1">
      <alignment horizontal="center" vertical="center"/>
      <protection locked="0"/>
    </xf>
    <xf numFmtId="1" fontId="13" fillId="4" borderId="35" xfId="0" applyNumberFormat="1" applyFont="1" applyFill="1" applyBorder="1" applyAlignment="1" applyProtection="1">
      <alignment horizontal="center" vertical="center"/>
      <protection locked="0"/>
    </xf>
    <xf numFmtId="1" fontId="13" fillId="4" borderId="111" xfId="0" applyNumberFormat="1" applyFont="1" applyFill="1" applyBorder="1" applyAlignment="1" applyProtection="1">
      <alignment horizontal="center" vertical="center"/>
      <protection locked="0"/>
    </xf>
    <xf numFmtId="0" fontId="61" fillId="12" borderId="161" xfId="0" applyFont="1" applyFill="1" applyBorder="1" applyAlignment="1" applyProtection="1">
      <alignment horizontal="center" vertical="center" wrapText="1"/>
      <protection locked="0"/>
    </xf>
    <xf numFmtId="0" fontId="61" fillId="12" borderId="161" xfId="0" applyFont="1" applyFill="1" applyBorder="1" applyAlignment="1" applyProtection="1">
      <alignment horizontal="center" vertical="center"/>
      <protection locked="0"/>
    </xf>
    <xf numFmtId="0" fontId="65" fillId="12" borderId="161" xfId="0" applyFont="1" applyFill="1" applyBorder="1" applyAlignment="1" applyProtection="1">
      <alignment horizontal="center" vertical="center"/>
      <protection locked="0"/>
    </xf>
    <xf numFmtId="0" fontId="65" fillId="12" borderId="161" xfId="0" applyFont="1" applyFill="1" applyBorder="1" applyAlignment="1" applyProtection="1">
      <alignment horizontal="center" vertical="center" wrapText="1"/>
      <protection locked="0"/>
    </xf>
    <xf numFmtId="169" fontId="65" fillId="12" borderId="162" xfId="0" applyNumberFormat="1" applyFont="1" applyFill="1" applyBorder="1" applyAlignment="1" applyProtection="1">
      <alignment horizontal="center" vertical="center"/>
      <protection locked="0"/>
    </xf>
    <xf numFmtId="169" fontId="65" fillId="12" borderId="162" xfId="0" quotePrefix="1" applyNumberFormat="1" applyFont="1" applyFill="1" applyBorder="1" applyAlignment="1" applyProtection="1">
      <alignment horizontal="center" vertical="center"/>
      <protection locked="0"/>
    </xf>
    <xf numFmtId="9" fontId="65" fillId="12" borderId="163" xfId="0" applyNumberFormat="1" applyFont="1" applyFill="1" applyBorder="1" applyAlignment="1" applyProtection="1">
      <alignment horizontal="center" vertical="center"/>
      <protection locked="0"/>
    </xf>
    <xf numFmtId="0" fontId="66" fillId="20" borderId="159" xfId="0" applyFont="1" applyFill="1" applyBorder="1" applyAlignment="1" applyProtection="1">
      <alignment horizontal="center" vertical="center" wrapText="1"/>
      <protection hidden="1"/>
    </xf>
    <xf numFmtId="0" fontId="62" fillId="20" borderId="160" xfId="0" applyFont="1" applyFill="1" applyBorder="1" applyAlignment="1" applyProtection="1">
      <alignment horizontal="right" vertical="center" wrapText="1"/>
      <protection hidden="1"/>
    </xf>
    <xf numFmtId="0" fontId="54" fillId="8" borderId="162" xfId="0" applyFont="1" applyFill="1" applyBorder="1" applyAlignment="1" applyProtection="1">
      <alignment horizontal="center" vertical="center"/>
      <protection hidden="1"/>
    </xf>
    <xf numFmtId="0" fontId="18" fillId="0" borderId="50" xfId="0" applyFont="1" applyBorder="1" applyAlignment="1" applyProtection="1">
      <alignment horizontal="center" vertical="center" wrapText="1"/>
      <protection hidden="1"/>
    </xf>
    <xf numFmtId="0" fontId="10" fillId="0" borderId="113" xfId="0" applyFont="1" applyBorder="1" applyAlignment="1" applyProtection="1">
      <alignment horizontal="center" vertical="center" textRotation="90"/>
      <protection hidden="1"/>
    </xf>
    <xf numFmtId="0" fontId="10" fillId="0" borderId="111" xfId="0" applyFont="1" applyBorder="1" applyAlignment="1" applyProtection="1">
      <alignment horizontal="center" vertical="center" textRotation="90"/>
      <protection hidden="1"/>
    </xf>
    <xf numFmtId="0" fontId="10" fillId="10" borderId="111" xfId="0" applyFont="1" applyFill="1" applyBorder="1" applyAlignment="1" applyProtection="1">
      <alignment horizontal="center" vertical="center" textRotation="90"/>
      <protection locked="0"/>
    </xf>
    <xf numFmtId="0" fontId="10" fillId="0" borderId="112" xfId="0" applyFont="1" applyBorder="1" applyAlignment="1" applyProtection="1">
      <alignment horizontal="center" vertical="center" textRotation="90"/>
      <protection hidden="1"/>
    </xf>
    <xf numFmtId="0" fontId="10" fillId="10" borderId="111" xfId="0" applyFont="1" applyFill="1" applyBorder="1" applyAlignment="1" applyProtection="1">
      <alignment horizontal="center" vertical="center" textRotation="90"/>
      <protection hidden="1"/>
    </xf>
    <xf numFmtId="0" fontId="10" fillId="0" borderId="113" xfId="0" applyFont="1" applyBorder="1" applyAlignment="1" applyProtection="1">
      <alignment horizontal="center" vertical="center" textRotation="90" wrapText="1"/>
      <protection hidden="1"/>
    </xf>
    <xf numFmtId="0" fontId="10" fillId="0" borderId="111" xfId="0" applyFont="1" applyBorder="1" applyAlignment="1" applyProtection="1">
      <alignment horizontal="center" vertical="center" textRotation="90" wrapText="1"/>
      <protection hidden="1"/>
    </xf>
    <xf numFmtId="0" fontId="10" fillId="0" borderId="112" xfId="0" applyFont="1" applyBorder="1" applyAlignment="1" applyProtection="1">
      <alignment horizontal="center" vertical="center" textRotation="90" wrapText="1"/>
      <protection hidden="1"/>
    </xf>
    <xf numFmtId="0" fontId="10" fillId="0" borderId="115" xfId="0" applyFont="1" applyBorder="1" applyAlignment="1" applyProtection="1">
      <alignment horizontal="center" vertical="center" textRotation="90" wrapText="1"/>
      <protection hidden="1"/>
    </xf>
    <xf numFmtId="0" fontId="10" fillId="0" borderId="114" xfId="0" applyFont="1" applyBorder="1" applyAlignment="1" applyProtection="1">
      <alignment horizontal="center" vertical="center" textRotation="90" wrapText="1"/>
      <protection hidden="1"/>
    </xf>
    <xf numFmtId="49" fontId="17" fillId="2" borderId="173" xfId="0" applyNumberFormat="1" applyFont="1" applyFill="1" applyBorder="1" applyAlignment="1" applyProtection="1">
      <alignment horizontal="center" vertical="center"/>
      <protection hidden="1"/>
    </xf>
    <xf numFmtId="1" fontId="12" fillId="2" borderId="175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6" xfId="0" applyNumberFormat="1" applyFont="1" applyFill="1" applyBorder="1" applyAlignment="1" applyProtection="1">
      <alignment horizontal="center" vertical="center" textRotation="90"/>
      <protection hidden="1"/>
    </xf>
    <xf numFmtId="1" fontId="16" fillId="2" borderId="177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8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7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79" xfId="0" applyNumberFormat="1" applyFont="1" applyFill="1" applyBorder="1" applyAlignment="1" applyProtection="1">
      <alignment horizontal="center" vertical="center" textRotation="90"/>
      <protection hidden="1"/>
    </xf>
    <xf numFmtId="1" fontId="12" fillId="2" borderId="180" xfId="0" applyNumberFormat="1" applyFont="1" applyFill="1" applyBorder="1" applyAlignment="1" applyProtection="1">
      <alignment horizontal="center" vertical="center" textRotation="90"/>
      <protection hidden="1"/>
    </xf>
    <xf numFmtId="1" fontId="18" fillId="2" borderId="181" xfId="0" applyNumberFormat="1" applyFont="1" applyFill="1" applyBorder="1" applyAlignment="1" applyProtection="1">
      <alignment horizontal="center" vertical="center" textRotation="90"/>
      <protection hidden="1"/>
    </xf>
    <xf numFmtId="1" fontId="18" fillId="5" borderId="182" xfId="0" applyNumberFormat="1" applyFont="1" applyFill="1" applyBorder="1" applyAlignment="1" applyProtection="1">
      <alignment horizontal="center" vertical="center" textRotation="90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99" fillId="15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18" borderId="0" xfId="0" applyFill="1" applyAlignment="1" applyProtection="1">
      <protection hidden="1"/>
    </xf>
    <xf numFmtId="169" fontId="63" fillId="12" borderId="162" xfId="0" applyNumberFormat="1" applyFont="1" applyFill="1" applyBorder="1" applyAlignment="1" applyProtection="1">
      <alignment horizontal="center" vertical="center"/>
      <protection locked="0"/>
    </xf>
    <xf numFmtId="0" fontId="92" fillId="15" borderId="0" xfId="0" applyFont="1" applyFill="1" applyBorder="1" applyAlignment="1" applyProtection="1">
      <alignment horizontal="center" vertical="center" textRotation="90" wrapText="1"/>
      <protection hidden="1"/>
    </xf>
    <xf numFmtId="0" fontId="0" fillId="0" borderId="0" xfId="0" applyBorder="1" applyProtection="1">
      <protection hidden="1"/>
    </xf>
    <xf numFmtId="0" fontId="49" fillId="16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locked="0" hidden="1"/>
    </xf>
    <xf numFmtId="0" fontId="0" fillId="4" borderId="0" xfId="0" applyFill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54" fillId="8" borderId="46" xfId="0" applyFont="1" applyFill="1" applyBorder="1" applyAlignment="1" applyProtection="1">
      <alignment horizontal="center" vertical="center"/>
      <protection locked="0" hidden="1"/>
    </xf>
    <xf numFmtId="0" fontId="70" fillId="12" borderId="46" xfId="0" applyFont="1" applyFill="1" applyBorder="1" applyAlignment="1" applyProtection="1">
      <alignment horizontal="center" vertical="center"/>
      <protection locked="0" hidden="1"/>
    </xf>
    <xf numFmtId="0" fontId="0" fillId="4" borderId="0" xfId="0" applyFill="1" applyAlignment="1" applyProtection="1">
      <alignment horizontal="center"/>
      <protection locked="0" hidden="1"/>
    </xf>
    <xf numFmtId="0" fontId="99" fillId="15" borderId="0" xfId="0" applyFont="1" applyFill="1" applyBorder="1" applyAlignment="1" applyProtection="1">
      <alignment horizontal="center" vertical="center" wrapText="1"/>
      <protection locked="0" hidden="1"/>
    </xf>
    <xf numFmtId="0" fontId="92" fillId="15" borderId="0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0" xfId="0" applyBorder="1" applyProtection="1">
      <protection locked="0" hidden="1"/>
    </xf>
    <xf numFmtId="0" fontId="52" fillId="4" borderId="1" xfId="0" applyFont="1" applyFill="1" applyBorder="1" applyAlignment="1" applyProtection="1">
      <alignment horizontal="right" vertical="center"/>
      <protection locked="0" hidden="1"/>
    </xf>
    <xf numFmtId="0" fontId="8" fillId="4" borderId="1" xfId="0" applyFont="1" applyFill="1" applyBorder="1" applyAlignment="1" applyProtection="1">
      <alignment horizontal="center" vertical="center"/>
      <protection locked="0" hidden="1"/>
    </xf>
    <xf numFmtId="0" fontId="52" fillId="4" borderId="1" xfId="0" applyFont="1" applyFill="1" applyBorder="1" applyAlignment="1" applyProtection="1">
      <alignment vertical="center"/>
      <protection locked="0" hidden="1"/>
    </xf>
    <xf numFmtId="0" fontId="52" fillId="4" borderId="116" xfId="0" applyFont="1" applyFill="1" applyBorder="1" applyAlignment="1" applyProtection="1">
      <alignment vertical="center"/>
      <protection locked="0" hidden="1"/>
    </xf>
    <xf numFmtId="0" fontId="66" fillId="4" borderId="1" xfId="0" applyFont="1" applyFill="1" applyBorder="1" applyAlignment="1" applyProtection="1">
      <alignment vertical="center"/>
      <protection locked="0" hidden="1"/>
    </xf>
    <xf numFmtId="0" fontId="72" fillId="4" borderId="1" xfId="0" applyNumberFormat="1" applyFont="1" applyFill="1" applyBorder="1" applyAlignment="1" applyProtection="1">
      <alignment vertical="center"/>
      <protection locked="0" hidden="1"/>
    </xf>
    <xf numFmtId="165" fontId="0" fillId="0" borderId="0" xfId="0" applyNumberForma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8" fillId="0" borderId="102" xfId="0" applyFont="1" applyBorder="1" applyAlignment="1" applyProtection="1">
      <alignment horizontal="center" vertical="center" wrapText="1"/>
      <protection locked="0" hidden="1"/>
    </xf>
    <xf numFmtId="0" fontId="18" fillId="0" borderId="50" xfId="0" applyFont="1" applyBorder="1" applyAlignment="1" applyProtection="1">
      <alignment horizontal="center" vertical="center" wrapText="1"/>
      <protection locked="0" hidden="1"/>
    </xf>
    <xf numFmtId="0" fontId="10" fillId="0" borderId="113" xfId="0" applyFont="1" applyBorder="1" applyAlignment="1" applyProtection="1">
      <alignment horizontal="center" vertical="center" textRotation="90"/>
      <protection locked="0" hidden="1"/>
    </xf>
    <xf numFmtId="0" fontId="10" fillId="0" borderId="111" xfId="0" applyFont="1" applyBorder="1" applyAlignment="1" applyProtection="1">
      <alignment horizontal="center" vertical="center" textRotation="90"/>
      <protection locked="0" hidden="1"/>
    </xf>
    <xf numFmtId="0" fontId="10" fillId="10" borderId="111" xfId="0" applyFont="1" applyFill="1" applyBorder="1" applyAlignment="1" applyProtection="1">
      <alignment horizontal="center" vertical="center" textRotation="90"/>
      <protection locked="0" hidden="1"/>
    </xf>
    <xf numFmtId="0" fontId="10" fillId="0" borderId="112" xfId="0" applyFont="1" applyBorder="1" applyAlignment="1" applyProtection="1">
      <alignment horizontal="center" vertical="center" textRotation="90"/>
      <protection locked="0" hidden="1"/>
    </xf>
    <xf numFmtId="0" fontId="10" fillId="0" borderId="113" xfId="0" applyFont="1" applyBorder="1" applyAlignment="1" applyProtection="1">
      <alignment horizontal="center" vertical="center" textRotation="90" wrapText="1"/>
      <protection locked="0" hidden="1"/>
    </xf>
    <xf numFmtId="0" fontId="10" fillId="0" borderId="111" xfId="0" applyFont="1" applyBorder="1" applyAlignment="1" applyProtection="1">
      <alignment horizontal="center" vertical="center" textRotation="90" wrapText="1"/>
      <protection locked="0" hidden="1"/>
    </xf>
    <xf numFmtId="0" fontId="10" fillId="0" borderId="112" xfId="0" applyFont="1" applyBorder="1" applyAlignment="1" applyProtection="1">
      <alignment horizontal="center" vertical="center" textRotation="90" wrapText="1"/>
      <protection locked="0" hidden="1"/>
    </xf>
    <xf numFmtId="0" fontId="10" fillId="0" borderId="115" xfId="0" applyFont="1" applyBorder="1" applyAlignment="1" applyProtection="1">
      <alignment horizontal="center" vertical="center" textRotation="90" wrapText="1"/>
      <protection locked="0" hidden="1"/>
    </xf>
    <xf numFmtId="0" fontId="10" fillId="0" borderId="114" xfId="0" applyFont="1" applyBorder="1" applyAlignment="1" applyProtection="1">
      <alignment horizontal="center" vertical="center" textRotation="90" wrapText="1"/>
      <protection locked="0" hidden="1"/>
    </xf>
    <xf numFmtId="165" fontId="0" fillId="0" borderId="0" xfId="0" applyNumberFormat="1" applyAlignment="1" applyProtection="1">
      <alignment horizontal="center" vertical="center"/>
      <protection locked="0" hidden="1"/>
    </xf>
    <xf numFmtId="17" fontId="50" fillId="4" borderId="133" xfId="0" applyNumberFormat="1" applyFont="1" applyFill="1" applyBorder="1" applyAlignment="1" applyProtection="1">
      <alignment vertical="center" textRotation="90"/>
      <protection locked="0" hidden="1"/>
    </xf>
    <xf numFmtId="17" fontId="13" fillId="4" borderId="124" xfId="0" applyNumberFormat="1" applyFont="1" applyFill="1" applyBorder="1" applyAlignment="1" applyProtection="1">
      <alignment horizontal="center" vertical="center"/>
      <protection locked="0" hidden="1"/>
    </xf>
    <xf numFmtId="0" fontId="14" fillId="4" borderId="124" xfId="0" applyNumberFormat="1" applyFont="1" applyFill="1" applyBorder="1" applyAlignment="1" applyProtection="1">
      <alignment horizontal="center" vertical="center" wrapText="1"/>
      <protection locked="0" hidden="1"/>
    </xf>
    <xf numFmtId="168" fontId="0" fillId="0" borderId="0" xfId="0" applyNumberFormat="1" applyProtection="1">
      <protection locked="0" hidden="1"/>
    </xf>
    <xf numFmtId="0" fontId="0" fillId="0" borderId="60" xfId="0" applyFont="1" applyBorder="1" applyAlignment="1" applyProtection="1">
      <protection locked="0" hidden="1"/>
    </xf>
    <xf numFmtId="0" fontId="13" fillId="4" borderId="20" xfId="0" applyFont="1" applyFill="1" applyBorder="1" applyAlignment="1" applyProtection="1">
      <alignment horizontal="center" vertical="center"/>
      <protection locked="0" hidden="1"/>
    </xf>
    <xf numFmtId="0" fontId="14" fillId="4" borderId="40" xfId="0" applyNumberFormat="1" applyFont="1" applyFill="1" applyBorder="1" applyAlignment="1" applyProtection="1">
      <alignment horizontal="center" vertical="center" wrapText="1"/>
      <protection locked="0" hidden="1"/>
    </xf>
    <xf numFmtId="164" fontId="101" fillId="14" borderId="84" xfId="0" applyNumberFormat="1" applyFont="1" applyFill="1" applyBorder="1" applyAlignment="1" applyProtection="1">
      <alignment horizontal="center" vertical="center" wrapText="1"/>
      <protection locked="0" hidden="1"/>
    </xf>
    <xf numFmtId="0" fontId="49" fillId="16" borderId="100" xfId="0" applyFont="1" applyFill="1" applyBorder="1" applyAlignment="1" applyProtection="1">
      <alignment horizontal="center" vertical="center"/>
      <protection locked="0" hidden="1"/>
    </xf>
    <xf numFmtId="0" fontId="49" fillId="16" borderId="0" xfId="0" applyFont="1" applyFill="1" applyBorder="1" applyAlignment="1" applyProtection="1">
      <alignment horizontal="center" vertical="center"/>
      <protection locked="0" hidden="1"/>
    </xf>
    <xf numFmtId="0" fontId="14" fillId="4" borderId="128" xfId="0" applyNumberFormat="1" applyFont="1" applyFill="1" applyBorder="1" applyAlignment="1" applyProtection="1">
      <alignment horizontal="center" vertical="center" wrapText="1"/>
      <protection locked="0" hidden="1"/>
    </xf>
    <xf numFmtId="17" fontId="0" fillId="0" borderId="0" xfId="0" applyNumberFormat="1" applyProtection="1"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13" fillId="4" borderId="51" xfId="0" applyFont="1" applyFill="1" applyBorder="1" applyAlignment="1" applyProtection="1">
      <alignment horizontal="center" vertical="center"/>
      <protection locked="0" hidden="1"/>
    </xf>
    <xf numFmtId="0" fontId="58" fillId="0" borderId="0" xfId="0" applyFont="1" applyAlignment="1" applyProtection="1">
      <alignment horizontal="center"/>
      <protection locked="0" hidden="1"/>
    </xf>
    <xf numFmtId="0" fontId="58" fillId="0" borderId="0" xfId="0" applyFont="1" applyAlignment="1" applyProtection="1">
      <protection locked="0" hidden="1"/>
    </xf>
    <xf numFmtId="0" fontId="58" fillId="0" borderId="0" xfId="0" applyFont="1" applyAlignment="1" applyProtection="1">
      <alignment horizontal="center" vertical="center"/>
      <protection locked="0" hidden="1"/>
    </xf>
    <xf numFmtId="0" fontId="64" fillId="0" borderId="0" xfId="0" applyFont="1" applyAlignment="1" applyProtection="1">
      <alignment horizontal="center" vertical="center"/>
      <protection locked="0" hidden="1"/>
    </xf>
    <xf numFmtId="0" fontId="13" fillId="4" borderId="49" xfId="0" applyFont="1" applyFill="1" applyBorder="1" applyAlignment="1" applyProtection="1">
      <alignment horizontal="center" vertical="center"/>
      <protection locked="0" hidden="1"/>
    </xf>
    <xf numFmtId="0" fontId="13" fillId="4" borderId="107" xfId="0" applyFont="1" applyFill="1" applyBorder="1" applyAlignment="1" applyProtection="1">
      <alignment horizontal="center" vertical="center"/>
      <protection locked="0" hidden="1"/>
    </xf>
    <xf numFmtId="0" fontId="14" fillId="4" borderId="50" xfId="0" applyNumberFormat="1" applyFont="1" applyFill="1" applyBorder="1" applyAlignment="1" applyProtection="1">
      <alignment horizontal="center" vertical="center" wrapText="1"/>
      <protection locked="0" hidden="1"/>
    </xf>
    <xf numFmtId="0" fontId="0" fillId="13" borderId="0" xfId="0" applyFill="1" applyBorder="1" applyAlignment="1" applyProtection="1">
      <alignment horizontal="center"/>
      <protection locked="0" hidden="1"/>
    </xf>
    <xf numFmtId="49" fontId="17" fillId="2" borderId="173" xfId="0" applyNumberFormat="1" applyFont="1" applyFill="1" applyBorder="1" applyAlignment="1" applyProtection="1">
      <alignment horizontal="center" vertical="center"/>
      <protection locked="0" hidden="1"/>
    </xf>
    <xf numFmtId="1" fontId="12" fillId="2" borderId="175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6" xfId="0" applyNumberFormat="1" applyFont="1" applyFill="1" applyBorder="1" applyAlignment="1" applyProtection="1">
      <alignment horizontal="center" vertical="center" textRotation="90"/>
      <protection locked="0" hidden="1"/>
    </xf>
    <xf numFmtId="1" fontId="16" fillId="2" borderId="177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8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7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79" xfId="0" applyNumberFormat="1" applyFont="1" applyFill="1" applyBorder="1" applyAlignment="1" applyProtection="1">
      <alignment horizontal="center" vertical="center" textRotation="90"/>
      <protection locked="0" hidden="1"/>
    </xf>
    <xf numFmtId="1" fontId="12" fillId="2" borderId="180" xfId="0" applyNumberFormat="1" applyFont="1" applyFill="1" applyBorder="1" applyAlignment="1" applyProtection="1">
      <alignment horizontal="center" vertical="center" textRotation="90"/>
      <protection locked="0" hidden="1"/>
    </xf>
    <xf numFmtId="1" fontId="18" fillId="2" borderId="181" xfId="0" applyNumberFormat="1" applyFont="1" applyFill="1" applyBorder="1" applyAlignment="1" applyProtection="1">
      <alignment horizontal="center" vertical="center" textRotation="90"/>
      <protection locked="0" hidden="1"/>
    </xf>
    <xf numFmtId="1" fontId="18" fillId="5" borderId="182" xfId="0" applyNumberFormat="1" applyFont="1" applyFill="1" applyBorder="1" applyAlignment="1" applyProtection="1">
      <alignment horizontal="center" vertical="center" textRotation="90"/>
      <protection locked="0" hidden="1"/>
    </xf>
    <xf numFmtId="0" fontId="22" fillId="0" borderId="9" xfId="0" applyFont="1" applyBorder="1" applyAlignment="1" applyProtection="1">
      <alignment horizontal="right" vertical="center"/>
      <protection locked="0" hidden="1"/>
    </xf>
    <xf numFmtId="0" fontId="23" fillId="0" borderId="36" xfId="0" applyFont="1" applyBorder="1" applyAlignment="1" applyProtection="1">
      <alignment horizontal="center" vertical="center" textRotation="90" wrapText="1"/>
      <protection locked="0" hidden="1"/>
    </xf>
    <xf numFmtId="0" fontId="22" fillId="0" borderId="13" xfId="0" applyFont="1" applyBorder="1" applyAlignment="1" applyProtection="1">
      <alignment horizontal="right" vertical="center"/>
      <protection locked="0" hidden="1"/>
    </xf>
    <xf numFmtId="0" fontId="23" fillId="0" borderId="29" xfId="0" applyFont="1" applyBorder="1" applyAlignment="1" applyProtection="1">
      <alignment horizontal="center" vertical="center" textRotation="90" wrapText="1"/>
      <protection locked="0" hidden="1"/>
    </xf>
    <xf numFmtId="0" fontId="22" fillId="0" borderId="25" xfId="0" applyFont="1" applyBorder="1" applyAlignment="1" applyProtection="1">
      <alignment horizontal="right" vertical="center"/>
      <protection locked="0" hidden="1"/>
    </xf>
    <xf numFmtId="0" fontId="23" fillId="0" borderId="37" xfId="0" applyFont="1" applyBorder="1" applyAlignment="1" applyProtection="1">
      <alignment horizontal="center" vertical="center" textRotation="90" wrapText="1"/>
      <protection locked="0" hidden="1"/>
    </xf>
    <xf numFmtId="0" fontId="22" fillId="0" borderId="21" xfId="0" applyFont="1" applyBorder="1" applyAlignment="1" applyProtection="1">
      <alignment horizontal="right" vertical="center"/>
      <protection locked="0" hidden="1"/>
    </xf>
    <xf numFmtId="0" fontId="24" fillId="0" borderId="29" xfId="0" applyFont="1" applyBorder="1" applyAlignment="1" applyProtection="1">
      <alignment horizontal="center" vertical="center" textRotation="90"/>
      <protection locked="0" hidden="1"/>
    </xf>
    <xf numFmtId="0" fontId="22" fillId="0" borderId="17" xfId="0" applyFont="1" applyBorder="1" applyAlignment="1" applyProtection="1">
      <alignment horizontal="right" vertical="center"/>
      <protection locked="0" hidden="1"/>
    </xf>
    <xf numFmtId="0" fontId="22" fillId="0" borderId="58" xfId="0" applyFont="1" applyBorder="1" applyAlignment="1" applyProtection="1">
      <alignment horizontal="right" vertical="center"/>
      <protection locked="0" hidden="1"/>
    </xf>
    <xf numFmtId="0" fontId="26" fillId="0" borderId="21" xfId="0" applyFont="1" applyBorder="1" applyAlignment="1" applyProtection="1">
      <alignment horizontal="center" vertical="center"/>
      <protection locked="0" hidden="1"/>
    </xf>
    <xf numFmtId="0" fontId="24" fillId="0" borderId="31" xfId="0" applyFont="1" applyBorder="1" applyAlignment="1" applyProtection="1">
      <alignment horizontal="center" vertical="center" textRotation="90"/>
      <protection locked="0" hidden="1"/>
    </xf>
    <xf numFmtId="14" fontId="47" fillId="0" borderId="6" xfId="0" applyNumberFormat="1" applyFont="1" applyBorder="1" applyAlignment="1" applyProtection="1">
      <alignment horizontal="center" vertical="center" wrapText="1"/>
      <protection locked="0"/>
    </xf>
    <xf numFmtId="0" fontId="0" fillId="18" borderId="0" xfId="0" applyFill="1" applyAlignment="1" applyProtection="1">
      <alignment horizontal="center"/>
      <protection hidden="1"/>
    </xf>
    <xf numFmtId="0" fontId="90" fillId="20" borderId="160" xfId="0" applyFont="1" applyFill="1" applyBorder="1" applyAlignment="1" applyProtection="1">
      <alignment horizontal="center" vertical="center" wrapText="1"/>
      <protection hidden="1"/>
    </xf>
    <xf numFmtId="0" fontId="90" fillId="20" borderId="161" xfId="0" applyFont="1" applyFill="1" applyBorder="1" applyAlignment="1" applyProtection="1">
      <alignment horizontal="center" vertical="center" wrapText="1"/>
      <protection hidden="1"/>
    </xf>
    <xf numFmtId="0" fontId="90" fillId="20" borderId="162" xfId="0" applyFont="1" applyFill="1" applyBorder="1" applyAlignment="1" applyProtection="1">
      <alignment horizontal="center" vertical="center" wrapText="1"/>
      <protection hidden="1"/>
    </xf>
    <xf numFmtId="0" fontId="61" fillId="12" borderId="160" xfId="0" applyFont="1" applyFill="1" applyBorder="1" applyAlignment="1" applyProtection="1">
      <alignment horizontal="center" vertical="center"/>
      <protection locked="0"/>
    </xf>
    <xf numFmtId="0" fontId="61" fillId="12" borderId="161" xfId="0" applyFont="1" applyFill="1" applyBorder="1" applyAlignment="1" applyProtection="1">
      <alignment horizontal="center" vertical="center"/>
      <protection locked="0"/>
    </xf>
    <xf numFmtId="0" fontId="61" fillId="12" borderId="162" xfId="0" applyFont="1" applyFill="1" applyBorder="1" applyAlignment="1" applyProtection="1">
      <alignment horizontal="center" vertical="center"/>
      <protection locked="0"/>
    </xf>
    <xf numFmtId="0" fontId="91" fillId="18" borderId="183" xfId="0" applyFont="1" applyFill="1" applyBorder="1" applyAlignment="1" applyProtection="1">
      <alignment horizontal="center"/>
      <protection hidden="1"/>
    </xf>
    <xf numFmtId="0" fontId="54" fillId="20" borderId="160" xfId="0" applyFont="1" applyFill="1" applyBorder="1" applyAlignment="1" applyProtection="1">
      <alignment horizontal="center" vertical="center" wrapText="1"/>
      <protection hidden="1"/>
    </xf>
    <xf numFmtId="0" fontId="54" fillId="20" borderId="161" xfId="0" applyFont="1" applyFill="1" applyBorder="1" applyAlignment="1" applyProtection="1">
      <alignment horizontal="center" vertical="center" wrapText="1"/>
      <protection hidden="1"/>
    </xf>
    <xf numFmtId="0" fontId="54" fillId="20" borderId="162" xfId="0" applyFont="1" applyFill="1" applyBorder="1" applyAlignment="1" applyProtection="1">
      <alignment horizontal="center" vertical="center" wrapText="1"/>
      <protection hidden="1"/>
    </xf>
    <xf numFmtId="0" fontId="85" fillId="18" borderId="184" xfId="0" applyFont="1" applyFill="1" applyBorder="1" applyAlignment="1" applyProtection="1">
      <alignment horizontal="center"/>
      <protection hidden="1"/>
    </xf>
    <xf numFmtId="0" fontId="85" fillId="18" borderId="0" xfId="0" applyFont="1" applyFill="1" applyBorder="1" applyAlignment="1" applyProtection="1">
      <alignment horizontal="center"/>
      <protection hidden="1"/>
    </xf>
    <xf numFmtId="0" fontId="62" fillId="20" borderId="160" xfId="0" applyFont="1" applyFill="1" applyBorder="1" applyAlignment="1" applyProtection="1">
      <alignment horizontal="center" vertical="center" wrapText="1"/>
      <protection hidden="1"/>
    </xf>
    <xf numFmtId="0" fontId="62" fillId="20" borderId="161" xfId="0" applyFont="1" applyFill="1" applyBorder="1" applyAlignment="1" applyProtection="1">
      <alignment horizontal="center" vertical="center" wrapText="1"/>
      <protection hidden="1"/>
    </xf>
    <xf numFmtId="0" fontId="62" fillId="20" borderId="162" xfId="0" applyFont="1" applyFill="1" applyBorder="1" applyAlignment="1" applyProtection="1">
      <alignment horizontal="center" vertical="center" wrapText="1"/>
      <protection hidden="1"/>
    </xf>
    <xf numFmtId="0" fontId="91" fillId="14" borderId="0" xfId="0" applyFont="1" applyFill="1" applyBorder="1" applyAlignment="1" applyProtection="1">
      <alignment horizontal="center"/>
      <protection hidden="1"/>
    </xf>
    <xf numFmtId="0" fontId="6" fillId="4" borderId="103" xfId="0" applyFont="1" applyFill="1" applyBorder="1" applyAlignment="1" applyProtection="1">
      <alignment horizontal="right" vertical="center"/>
      <protection hidden="1"/>
    </xf>
    <xf numFmtId="0" fontId="6" fillId="4" borderId="102" xfId="0" applyFont="1" applyFill="1" applyBorder="1" applyAlignment="1" applyProtection="1">
      <alignment horizontal="right" vertical="center"/>
      <protection hidden="1"/>
    </xf>
    <xf numFmtId="0" fontId="6" fillId="4" borderId="104" xfId="0" applyFont="1" applyFill="1" applyBorder="1" applyAlignment="1" applyProtection="1">
      <alignment horizontal="right" vertical="center"/>
      <protection hidden="1"/>
    </xf>
    <xf numFmtId="0" fontId="9" fillId="0" borderId="119" xfId="0" applyFont="1" applyBorder="1" applyAlignment="1" applyProtection="1">
      <alignment horizontal="center" vertical="center" wrapText="1"/>
      <protection hidden="1"/>
    </xf>
    <xf numFmtId="0" fontId="9" fillId="0" borderId="120" xfId="0" applyFont="1" applyBorder="1" applyAlignment="1" applyProtection="1">
      <alignment horizontal="center" vertical="center" wrapText="1"/>
      <protection hidden="1"/>
    </xf>
    <xf numFmtId="0" fontId="9" fillId="0" borderId="121" xfId="0" applyFont="1" applyBorder="1" applyAlignment="1" applyProtection="1">
      <alignment horizontal="center" vertical="center" wrapText="1"/>
      <protection hidden="1"/>
    </xf>
    <xf numFmtId="0" fontId="7" fillId="4" borderId="73" xfId="0" applyFont="1" applyFill="1" applyBorder="1" applyAlignment="1" applyProtection="1">
      <alignment horizontal="left" vertical="center" indent="1"/>
      <protection hidden="1"/>
    </xf>
    <xf numFmtId="0" fontId="69" fillId="14" borderId="65" xfId="0" applyFont="1" applyFill="1" applyBorder="1" applyAlignment="1" applyProtection="1">
      <alignment horizontal="center" vertical="center" wrapText="1"/>
      <protection hidden="1"/>
    </xf>
    <xf numFmtId="0" fontId="69" fillId="14" borderId="0" xfId="0" applyFont="1" applyFill="1" applyBorder="1" applyAlignment="1" applyProtection="1">
      <alignment horizontal="center" vertical="center" wrapText="1"/>
      <protection hidden="1"/>
    </xf>
    <xf numFmtId="0" fontId="69" fillId="14" borderId="66" xfId="0" applyFont="1" applyFill="1" applyBorder="1" applyAlignment="1" applyProtection="1">
      <alignment horizontal="center" vertical="center" wrapText="1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7" fillId="4" borderId="73" xfId="0" applyFont="1" applyFill="1" applyBorder="1" applyAlignment="1" applyProtection="1">
      <alignment horizontal="left" vertical="center"/>
      <protection hidden="1"/>
    </xf>
    <xf numFmtId="0" fontId="7" fillId="4" borderId="74" xfId="0" applyFont="1" applyFill="1" applyBorder="1" applyAlignment="1" applyProtection="1">
      <alignment horizontal="left" vertical="center"/>
      <protection hidden="1"/>
    </xf>
    <xf numFmtId="0" fontId="93" fillId="19" borderId="88" xfId="0" applyFont="1" applyFill="1" applyBorder="1" applyAlignment="1" applyProtection="1">
      <alignment horizontal="center" vertical="center" textRotation="90" wrapText="1"/>
      <protection hidden="1"/>
    </xf>
    <xf numFmtId="0" fontId="93" fillId="19" borderId="89" xfId="0" applyFont="1" applyFill="1" applyBorder="1" applyAlignment="1" applyProtection="1">
      <alignment horizontal="center" vertical="center" textRotation="90" wrapText="1"/>
      <protection hidden="1"/>
    </xf>
    <xf numFmtId="0" fontId="93" fillId="19" borderId="92" xfId="0" applyFont="1" applyFill="1" applyBorder="1" applyAlignment="1" applyProtection="1">
      <alignment horizontal="center" vertical="center" textRotation="90" wrapText="1"/>
      <protection hidden="1"/>
    </xf>
    <xf numFmtId="0" fontId="93" fillId="19" borderId="93" xfId="0" applyFont="1" applyFill="1" applyBorder="1" applyAlignment="1" applyProtection="1">
      <alignment horizontal="center" vertical="center" textRotation="90" wrapText="1"/>
      <protection hidden="1"/>
    </xf>
    <xf numFmtId="0" fontId="93" fillId="19" borderId="90" xfId="0" applyFont="1" applyFill="1" applyBorder="1" applyAlignment="1" applyProtection="1">
      <alignment horizontal="center" vertical="center" textRotation="90" wrapText="1"/>
      <protection hidden="1"/>
    </xf>
    <xf numFmtId="0" fontId="93" fillId="19" borderId="91" xfId="0" applyFont="1" applyFill="1" applyBorder="1" applyAlignment="1" applyProtection="1">
      <alignment horizontal="center" vertical="center" textRotation="90" wrapText="1"/>
      <protection hidden="1"/>
    </xf>
    <xf numFmtId="0" fontId="93" fillId="19" borderId="0" xfId="0" applyFont="1" applyFill="1" applyBorder="1" applyAlignment="1" applyProtection="1">
      <alignment horizontal="center" vertical="center" textRotation="90" wrapText="1"/>
      <protection hidden="1"/>
    </xf>
    <xf numFmtId="0" fontId="93" fillId="19" borderId="56" xfId="0" applyFont="1" applyFill="1" applyBorder="1" applyAlignment="1" applyProtection="1">
      <alignment horizontal="center" vertical="center" textRotation="90" wrapText="1"/>
      <protection hidden="1"/>
    </xf>
    <xf numFmtId="0" fontId="99" fillId="15" borderId="88" xfId="0" applyFont="1" applyFill="1" applyBorder="1" applyAlignment="1" applyProtection="1">
      <alignment horizontal="center" vertical="center" wrapText="1"/>
      <protection hidden="1"/>
    </xf>
    <xf numFmtId="0" fontId="99" fillId="15" borderId="87" xfId="0" applyFont="1" applyFill="1" applyBorder="1" applyAlignment="1" applyProtection="1">
      <alignment horizontal="center" vertical="center" wrapText="1"/>
      <protection hidden="1"/>
    </xf>
    <xf numFmtId="0" fontId="99" fillId="15" borderId="89" xfId="0" applyFont="1" applyFill="1" applyBorder="1" applyAlignment="1" applyProtection="1">
      <alignment horizontal="center" vertical="center" wrapText="1"/>
      <protection hidden="1"/>
    </xf>
    <xf numFmtId="0" fontId="99" fillId="15" borderId="92" xfId="0" applyFont="1" applyFill="1" applyBorder="1" applyAlignment="1" applyProtection="1">
      <alignment horizontal="center" vertical="center" wrapText="1"/>
      <protection hidden="1"/>
    </xf>
    <xf numFmtId="0" fontId="99" fillId="15" borderId="0" xfId="0" applyFont="1" applyFill="1" applyBorder="1" applyAlignment="1" applyProtection="1">
      <alignment horizontal="center" vertical="center" wrapText="1"/>
      <protection hidden="1"/>
    </xf>
    <xf numFmtId="0" fontId="99" fillId="15" borderId="93" xfId="0" applyFont="1" applyFill="1" applyBorder="1" applyAlignment="1" applyProtection="1">
      <alignment horizontal="center" vertical="center" wrapText="1"/>
      <protection hidden="1"/>
    </xf>
    <xf numFmtId="0" fontId="99" fillId="15" borderId="90" xfId="0" applyFont="1" applyFill="1" applyBorder="1" applyAlignment="1" applyProtection="1">
      <alignment horizontal="center" vertical="center" wrapText="1"/>
      <protection hidden="1"/>
    </xf>
    <xf numFmtId="0" fontId="99" fillId="15" borderId="56" xfId="0" applyFont="1" applyFill="1" applyBorder="1" applyAlignment="1" applyProtection="1">
      <alignment horizontal="center" vertical="center" wrapText="1"/>
      <protection hidden="1"/>
    </xf>
    <xf numFmtId="0" fontId="99" fillId="15" borderId="91" xfId="0" applyFont="1" applyFill="1" applyBorder="1" applyAlignment="1" applyProtection="1">
      <alignment horizontal="center" vertical="center" wrapText="1"/>
      <protection hidden="1"/>
    </xf>
    <xf numFmtId="17" fontId="104" fillId="4" borderId="27" xfId="0" applyNumberFormat="1" applyFont="1" applyFill="1" applyBorder="1" applyAlignment="1" applyProtection="1">
      <alignment horizontal="center" vertical="center"/>
      <protection hidden="1"/>
    </xf>
    <xf numFmtId="17" fontId="104" fillId="4" borderId="20" xfId="0" applyNumberFormat="1" applyFont="1" applyFill="1" applyBorder="1" applyAlignment="1" applyProtection="1">
      <alignment horizontal="center" vertical="center"/>
      <protection hidden="1"/>
    </xf>
    <xf numFmtId="17" fontId="104" fillId="4" borderId="41" xfId="0" applyNumberFormat="1" applyFont="1" applyFill="1" applyBorder="1" applyAlignment="1" applyProtection="1">
      <alignment horizontal="center" vertical="center"/>
      <protection hidden="1"/>
    </xf>
    <xf numFmtId="0" fontId="7" fillId="4" borderId="74" xfId="0" applyFont="1" applyFill="1" applyBorder="1" applyAlignment="1" applyProtection="1">
      <alignment horizontal="left" vertical="center" indent="1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68" xfId="0" applyBorder="1" applyAlignment="1" applyProtection="1">
      <alignment horizontal="center"/>
      <protection hidden="1"/>
    </xf>
    <xf numFmtId="1" fontId="71" fillId="0" borderId="20" xfId="0" applyNumberFormat="1" applyFont="1" applyBorder="1" applyAlignment="1" applyProtection="1">
      <alignment horizontal="center"/>
      <protection hidden="1"/>
    </xf>
    <xf numFmtId="0" fontId="71" fillId="0" borderId="20" xfId="0" applyFont="1" applyBorder="1" applyAlignment="1" applyProtection="1">
      <alignment horizontal="center"/>
      <protection hidden="1"/>
    </xf>
    <xf numFmtId="0" fontId="71" fillId="0" borderId="41" xfId="0" applyFont="1" applyBorder="1" applyAlignment="1" applyProtection="1">
      <alignment horizontal="center"/>
      <protection hidden="1"/>
    </xf>
    <xf numFmtId="0" fontId="57" fillId="0" borderId="27" xfId="0" applyFont="1" applyBorder="1" applyAlignment="1" applyProtection="1">
      <alignment horizontal="center"/>
      <protection hidden="1"/>
    </xf>
    <xf numFmtId="0" fontId="57" fillId="0" borderId="20" xfId="0" applyFont="1" applyBorder="1" applyAlignment="1" applyProtection="1">
      <alignment horizontal="center"/>
      <protection hidden="1"/>
    </xf>
    <xf numFmtId="0" fontId="57" fillId="0" borderId="68" xfId="0" applyFont="1" applyBorder="1" applyAlignment="1" applyProtection="1">
      <alignment horizontal="center"/>
      <protection hidden="1"/>
    </xf>
    <xf numFmtId="1" fontId="71" fillId="0" borderId="69" xfId="0" applyNumberFormat="1" applyFont="1" applyBorder="1" applyAlignment="1" applyProtection="1">
      <alignment horizontal="center"/>
      <protection hidden="1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 applyProtection="1">
      <alignment horizontal="center" vertical="center"/>
      <protection hidden="1"/>
    </xf>
    <xf numFmtId="1" fontId="24" fillId="0" borderId="18" xfId="0" applyNumberFormat="1" applyFont="1" applyFill="1" applyBorder="1" applyAlignment="1" applyProtection="1">
      <alignment horizontal="center" vertical="center"/>
      <protection hidden="1"/>
    </xf>
    <xf numFmtId="0" fontId="24" fillId="0" borderId="18" xfId="0" applyFont="1" applyFill="1" applyBorder="1" applyAlignment="1" applyProtection="1">
      <alignment horizontal="center" vertical="center"/>
      <protection hidden="1"/>
    </xf>
    <xf numFmtId="0" fontId="24" fillId="0" borderId="27" xfId="0" applyFont="1" applyFill="1" applyBorder="1" applyAlignment="1" applyProtection="1">
      <alignment horizontal="center" vertical="center"/>
      <protection hidden="1"/>
    </xf>
    <xf numFmtId="0" fontId="24" fillId="0" borderId="19" xfId="0" applyFont="1" applyFill="1" applyBorder="1" applyAlignment="1" applyProtection="1">
      <alignment horizontal="center" vertical="center"/>
      <protection hidden="1"/>
    </xf>
    <xf numFmtId="0" fontId="25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3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1" fontId="19" fillId="6" borderId="23" xfId="0" applyNumberFormat="1" applyFont="1" applyFill="1" applyBorder="1" applyAlignment="1" applyProtection="1">
      <alignment horizontal="center" vertical="center"/>
      <protection hidden="1"/>
    </xf>
    <xf numFmtId="0" fontId="19" fillId="6" borderId="23" xfId="0" applyFont="1" applyFill="1" applyBorder="1" applyAlignment="1" applyProtection="1">
      <alignment horizontal="center" vertical="center"/>
      <protection hidden="1"/>
    </xf>
    <xf numFmtId="0" fontId="19" fillId="6" borderId="33" xfId="0" applyFont="1" applyFill="1" applyBorder="1" applyAlignment="1" applyProtection="1">
      <alignment horizontal="center" vertical="center"/>
      <protection hidden="1"/>
    </xf>
    <xf numFmtId="0" fontId="24" fillId="0" borderId="28" xfId="0" applyFont="1" applyBorder="1" applyAlignment="1" applyProtection="1">
      <alignment horizontal="center" vertical="center" textRotation="90"/>
      <protection hidden="1"/>
    </xf>
    <xf numFmtId="0" fontId="24" fillId="0" borderId="0" xfId="0" applyFont="1" applyBorder="1" applyAlignment="1" applyProtection="1">
      <alignment horizontal="center" vertical="center" textRotation="90"/>
      <protection hidden="1"/>
    </xf>
    <xf numFmtId="0" fontId="24" fillId="0" borderId="29" xfId="0" applyFont="1" applyBorder="1" applyAlignment="1" applyProtection="1">
      <alignment horizontal="center" vertical="center" textRotation="90"/>
      <protection hidden="1"/>
    </xf>
    <xf numFmtId="0" fontId="24" fillId="0" borderId="30" xfId="0" applyFont="1" applyBorder="1" applyAlignment="1" applyProtection="1">
      <alignment horizontal="center" vertical="center" textRotation="90"/>
      <protection hidden="1"/>
    </xf>
    <xf numFmtId="0" fontId="24" fillId="0" borderId="40" xfId="0" applyFont="1" applyBorder="1" applyAlignment="1" applyProtection="1">
      <alignment horizontal="center" vertical="center" textRotation="90"/>
      <protection hidden="1"/>
    </xf>
    <xf numFmtId="0" fontId="24" fillId="0" borderId="31" xfId="0" applyFont="1" applyBorder="1" applyAlignment="1" applyProtection="1">
      <alignment horizontal="center" vertical="center" textRotation="90"/>
      <protection hidden="1"/>
    </xf>
    <xf numFmtId="0" fontId="24" fillId="0" borderId="35" xfId="0" applyFont="1" applyBorder="1" applyAlignment="1" applyProtection="1">
      <alignment horizontal="center" vertical="center"/>
      <protection hidden="1"/>
    </xf>
    <xf numFmtId="1" fontId="24" fillId="0" borderId="35" xfId="0" applyNumberFormat="1" applyFont="1" applyFill="1" applyBorder="1" applyAlignment="1" applyProtection="1">
      <alignment horizontal="center" vertical="center"/>
      <protection hidden="1"/>
    </xf>
    <xf numFmtId="0" fontId="24" fillId="0" borderId="35" xfId="0" applyFont="1" applyFill="1" applyBorder="1" applyAlignment="1" applyProtection="1">
      <alignment horizontal="center" vertical="center"/>
      <protection hidden="1"/>
    </xf>
    <xf numFmtId="0" fontId="24" fillId="0" borderId="30" xfId="0" applyFont="1" applyFill="1" applyBorder="1" applyAlignment="1" applyProtection="1">
      <alignment horizontal="center" vertical="center"/>
      <protection hidden="1"/>
    </xf>
    <xf numFmtId="0" fontId="9" fillId="10" borderId="119" xfId="0" applyFont="1" applyFill="1" applyBorder="1" applyAlignment="1" applyProtection="1">
      <alignment horizontal="center" vertical="center" wrapText="1"/>
      <protection locked="0"/>
    </xf>
    <xf numFmtId="0" fontId="9" fillId="10" borderId="120" xfId="0" applyFont="1" applyFill="1" applyBorder="1" applyAlignment="1" applyProtection="1">
      <alignment horizontal="center" vertical="center" wrapText="1"/>
      <protection locked="0"/>
    </xf>
    <xf numFmtId="0" fontId="9" fillId="10" borderId="121" xfId="0" applyFont="1" applyFill="1" applyBorder="1" applyAlignment="1" applyProtection="1">
      <alignment horizontal="center" vertical="center" wrapText="1"/>
      <protection locked="0"/>
    </xf>
    <xf numFmtId="1" fontId="71" fillId="0" borderId="27" xfId="0" applyNumberFormat="1" applyFont="1" applyBorder="1" applyAlignment="1" applyProtection="1">
      <alignment horizontal="center"/>
      <protection hidden="1"/>
    </xf>
    <xf numFmtId="1" fontId="71" fillId="0" borderId="41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61" fillId="12" borderId="46" xfId="0" applyNumberFormat="1" applyFont="1" applyFill="1" applyBorder="1" applyAlignment="1" applyProtection="1">
      <alignment horizontal="center" vertical="center"/>
      <protection hidden="1"/>
    </xf>
    <xf numFmtId="9" fontId="61" fillId="12" borderId="67" xfId="0" applyNumberFormat="1" applyFont="1" applyFill="1" applyBorder="1" applyAlignment="1" applyProtection="1">
      <alignment horizontal="center" vertical="center"/>
      <protection hidden="1"/>
    </xf>
    <xf numFmtId="0" fontId="53" fillId="11" borderId="46" xfId="0" applyFont="1" applyFill="1" applyBorder="1" applyAlignment="1" applyProtection="1">
      <alignment horizontal="center" vertical="center" wrapText="1"/>
      <protection hidden="1"/>
    </xf>
    <xf numFmtId="0" fontId="53" fillId="11" borderId="47" xfId="0" applyFont="1" applyFill="1" applyBorder="1" applyAlignment="1" applyProtection="1">
      <alignment horizontal="center" vertical="center" wrapText="1"/>
      <protection hidden="1"/>
    </xf>
    <xf numFmtId="0" fontId="63" fillId="12" borderId="46" xfId="0" applyFont="1" applyFill="1" applyBorder="1" applyAlignment="1" applyProtection="1">
      <alignment horizontal="center" vertical="center"/>
      <protection hidden="1"/>
    </xf>
    <xf numFmtId="0" fontId="63" fillId="12" borderId="47" xfId="0" applyFont="1" applyFill="1" applyBorder="1" applyAlignment="1" applyProtection="1">
      <alignment horizontal="center" vertical="center"/>
      <protection hidden="1"/>
    </xf>
    <xf numFmtId="0" fontId="54" fillId="11" borderId="46" xfId="0" applyFont="1" applyFill="1" applyBorder="1" applyAlignment="1" applyProtection="1">
      <alignment horizontal="center" vertical="center" wrapText="1"/>
      <protection hidden="1"/>
    </xf>
    <xf numFmtId="17" fontId="104" fillId="4" borderId="30" xfId="0" applyNumberFormat="1" applyFont="1" applyFill="1" applyBorder="1" applyAlignment="1" applyProtection="1">
      <alignment horizontal="center" vertical="center"/>
      <protection hidden="1"/>
    </xf>
    <xf numFmtId="17" fontId="104" fillId="4" borderId="40" xfId="0" applyNumberFormat="1" applyFont="1" applyFill="1" applyBorder="1" applyAlignment="1" applyProtection="1">
      <alignment horizontal="center" vertical="center"/>
      <protection hidden="1"/>
    </xf>
    <xf numFmtId="17" fontId="104" fillId="4" borderId="42" xfId="0" applyNumberFormat="1" applyFont="1" applyFill="1" applyBorder="1" applyAlignment="1" applyProtection="1">
      <alignment horizontal="center" vertical="center"/>
      <protection hidden="1"/>
    </xf>
    <xf numFmtId="0" fontId="56" fillId="0" borderId="0" xfId="0" applyFont="1" applyAlignment="1" applyProtection="1">
      <alignment horizontal="center" vertical="center"/>
      <protection hidden="1"/>
    </xf>
    <xf numFmtId="165" fontId="56" fillId="0" borderId="0" xfId="0" applyNumberFormat="1" applyFont="1" applyAlignment="1" applyProtection="1">
      <alignment horizontal="center" vertical="center"/>
      <protection hidden="1"/>
    </xf>
    <xf numFmtId="0" fontId="65" fillId="12" borderId="46" xfId="0" applyFont="1" applyFill="1" applyBorder="1" applyAlignment="1" applyProtection="1">
      <alignment horizontal="center" vertical="center"/>
      <protection hidden="1"/>
    </xf>
    <xf numFmtId="0" fontId="9" fillId="10" borderId="123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1" fontId="7" fillId="2" borderId="18" xfId="0" applyNumberFormat="1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0" fillId="13" borderId="1" xfId="0" applyFill="1" applyBorder="1" applyAlignment="1" applyProtection="1">
      <alignment horizontal="center"/>
      <protection hidden="1"/>
    </xf>
    <xf numFmtId="0" fontId="13" fillId="4" borderId="132" xfId="0" applyFont="1" applyFill="1" applyBorder="1" applyAlignment="1" applyProtection="1">
      <alignment horizontal="center" vertical="center"/>
      <protection hidden="1"/>
    </xf>
    <xf numFmtId="0" fontId="13" fillId="4" borderId="48" xfId="0" applyFont="1" applyFill="1" applyBorder="1" applyAlignment="1" applyProtection="1">
      <alignment horizontal="center" vertical="center"/>
      <protection hidden="1"/>
    </xf>
    <xf numFmtId="0" fontId="13" fillId="4" borderId="148" xfId="0" applyFont="1" applyFill="1" applyBorder="1" applyAlignment="1" applyProtection="1">
      <alignment horizontal="center" vertical="center"/>
      <protection hidden="1"/>
    </xf>
    <xf numFmtId="0" fontId="9" fillId="0" borderId="165" xfId="0" applyFont="1" applyBorder="1" applyAlignment="1" applyProtection="1">
      <alignment horizontal="center" vertical="center" textRotation="90" wrapText="1"/>
      <protection hidden="1"/>
    </xf>
    <xf numFmtId="0" fontId="9" fillId="0" borderId="105" xfId="0" applyFont="1" applyBorder="1" applyAlignment="1" applyProtection="1">
      <alignment horizontal="center" vertical="center" textRotation="90" wrapText="1"/>
      <protection hidden="1"/>
    </xf>
    <xf numFmtId="0" fontId="9" fillId="0" borderId="158" xfId="0" applyFont="1" applyBorder="1" applyAlignment="1" applyProtection="1">
      <alignment horizontal="center" vertical="center" wrapText="1"/>
      <protection hidden="1"/>
    </xf>
    <xf numFmtId="0" fontId="9" fillId="0" borderId="117" xfId="0" applyFont="1" applyBorder="1" applyAlignment="1" applyProtection="1">
      <alignment horizontal="center" vertical="center" wrapText="1"/>
      <protection hidden="1"/>
    </xf>
    <xf numFmtId="0" fontId="9" fillId="0" borderId="118" xfId="0" applyFont="1" applyBorder="1" applyAlignment="1" applyProtection="1">
      <alignment horizontal="center" vertical="center" wrapText="1"/>
      <protection hidden="1"/>
    </xf>
    <xf numFmtId="0" fontId="9" fillId="0" borderId="166" xfId="0" applyFont="1" applyBorder="1" applyAlignment="1" applyProtection="1">
      <alignment horizontal="center" vertical="center" wrapText="1"/>
      <protection hidden="1"/>
    </xf>
    <xf numFmtId="0" fontId="9" fillId="0" borderId="167" xfId="0" applyFont="1" applyBorder="1" applyAlignment="1" applyProtection="1">
      <alignment horizontal="center" vertical="center" wrapText="1"/>
      <protection hidden="1"/>
    </xf>
    <xf numFmtId="0" fontId="9" fillId="0" borderId="168" xfId="0" applyFont="1" applyBorder="1" applyAlignment="1" applyProtection="1">
      <alignment horizontal="center" vertical="center" wrapText="1"/>
      <protection hidden="1"/>
    </xf>
    <xf numFmtId="0" fontId="11" fillId="0" borderId="119" xfId="0" applyFont="1" applyBorder="1" applyAlignment="1" applyProtection="1">
      <alignment horizontal="center" vertical="center" wrapText="1"/>
      <protection hidden="1"/>
    </xf>
    <xf numFmtId="0" fontId="11" fillId="0" borderId="120" xfId="0" applyFont="1" applyBorder="1" applyAlignment="1" applyProtection="1">
      <alignment horizontal="center" vertical="center" wrapText="1"/>
      <protection hidden="1"/>
    </xf>
    <xf numFmtId="0" fontId="11" fillId="0" borderId="121" xfId="0" applyFont="1" applyBorder="1" applyAlignment="1" applyProtection="1">
      <alignment horizontal="center" vertical="center" wrapText="1"/>
      <protection hidden="1"/>
    </xf>
    <xf numFmtId="0" fontId="0" fillId="0" borderId="101" xfId="0" applyBorder="1" applyAlignment="1" applyProtection="1">
      <alignment horizontal="center"/>
      <protection hidden="1"/>
    </xf>
    <xf numFmtId="0" fontId="0" fillId="0" borderId="102" xfId="0" applyBorder="1" applyAlignment="1" applyProtection="1">
      <alignment horizontal="center"/>
      <protection hidden="1"/>
    </xf>
    <xf numFmtId="0" fontId="0" fillId="0" borderId="104" xfId="0" applyBorder="1" applyAlignment="1" applyProtection="1">
      <alignment horizontal="center"/>
      <protection hidden="1"/>
    </xf>
    <xf numFmtId="0" fontId="0" fillId="0" borderId="127" xfId="0" applyBorder="1" applyAlignment="1" applyProtection="1">
      <alignment horizontal="center"/>
      <protection hidden="1"/>
    </xf>
    <xf numFmtId="0" fontId="0" fillId="0" borderId="128" xfId="0" applyBorder="1" applyAlignment="1" applyProtection="1">
      <alignment horizontal="center"/>
      <protection hidden="1"/>
    </xf>
    <xf numFmtId="0" fontId="0" fillId="0" borderId="129" xfId="0" applyBorder="1" applyAlignment="1" applyProtection="1">
      <alignment horizontal="center"/>
      <protection hidden="1"/>
    </xf>
    <xf numFmtId="0" fontId="0" fillId="0" borderId="126" xfId="0" applyBorder="1" applyAlignment="1" applyProtection="1">
      <alignment horizontal="center"/>
      <protection hidden="1"/>
    </xf>
    <xf numFmtId="0" fontId="0" fillId="0" borderId="130" xfId="0" applyBorder="1" applyAlignment="1" applyProtection="1">
      <alignment horizontal="center"/>
      <protection hidden="1"/>
    </xf>
    <xf numFmtId="1" fontId="7" fillId="2" borderId="23" xfId="0" applyNumberFormat="1" applyFont="1" applyFill="1" applyBorder="1" applyAlignment="1" applyProtection="1">
      <alignment horizontal="center" vertical="center"/>
      <protection hidden="1"/>
    </xf>
    <xf numFmtId="1" fontId="7" fillId="2" borderId="33" xfId="0" applyNumberFormat="1" applyFont="1" applyFill="1" applyBorder="1" applyAlignment="1" applyProtection="1">
      <alignment horizontal="center" vertical="center"/>
      <protection hidden="1"/>
    </xf>
    <xf numFmtId="1" fontId="7" fillId="2" borderId="24" xfId="0" applyNumberFormat="1" applyFont="1" applyFill="1" applyBorder="1" applyAlignment="1" applyProtection="1">
      <alignment horizontal="center" vertical="center"/>
      <protection hidden="1"/>
    </xf>
    <xf numFmtId="0" fontId="19" fillId="6" borderId="22" xfId="0" applyFont="1" applyFill="1" applyBorder="1" applyAlignment="1" applyProtection="1">
      <alignment horizontal="center" vertical="center"/>
      <protection hidden="1"/>
    </xf>
    <xf numFmtId="0" fontId="19" fillId="6" borderId="32" xfId="0" applyFont="1" applyFill="1" applyBorder="1" applyAlignment="1" applyProtection="1">
      <alignment horizontal="center" vertical="center"/>
      <protection hidden="1"/>
    </xf>
    <xf numFmtId="1" fontId="10" fillId="4" borderId="126" xfId="0" applyNumberFormat="1" applyFont="1" applyFill="1" applyBorder="1" applyAlignment="1" applyProtection="1">
      <alignment horizontal="center" vertical="center" wrapText="1"/>
      <protection locked="0"/>
    </xf>
    <xf numFmtId="1" fontId="10" fillId="4" borderId="185" xfId="0" applyNumberFormat="1" applyFont="1" applyFill="1" applyBorder="1" applyAlignment="1" applyProtection="1">
      <alignment horizontal="center" vertical="center" wrapText="1"/>
      <protection locked="0"/>
    </xf>
    <xf numFmtId="1" fontId="10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62" fillId="11" borderId="46" xfId="0" applyFont="1" applyFill="1" applyBorder="1" applyAlignment="1" applyProtection="1">
      <alignment horizontal="right" vertical="center" wrapText="1"/>
      <protection hidden="1"/>
    </xf>
    <xf numFmtId="165" fontId="53" fillId="11" borderId="46" xfId="0" applyNumberFormat="1" applyFont="1" applyFill="1" applyBorder="1" applyAlignment="1" applyProtection="1">
      <alignment horizontal="center" vertical="center" wrapText="1"/>
      <protection hidden="1"/>
    </xf>
    <xf numFmtId="164" fontId="104" fillId="4" borderId="149" xfId="0" applyNumberFormat="1" applyFont="1" applyFill="1" applyBorder="1" applyAlignment="1" applyProtection="1">
      <alignment horizontal="center" vertical="center" wrapText="1"/>
      <protection hidden="1"/>
    </xf>
    <xf numFmtId="164" fontId="104" fillId="4" borderId="128" xfId="0" applyNumberFormat="1" applyFont="1" applyFill="1" applyBorder="1" applyAlignment="1" applyProtection="1">
      <alignment horizontal="center" vertical="center" wrapText="1"/>
      <protection hidden="1"/>
    </xf>
    <xf numFmtId="164" fontId="104" fillId="4" borderId="150" xfId="0" applyNumberFormat="1" applyFont="1" applyFill="1" applyBorder="1" applyAlignment="1" applyProtection="1">
      <alignment horizontal="center" vertical="center" wrapText="1"/>
      <protection hidden="1"/>
    </xf>
    <xf numFmtId="0" fontId="54" fillId="11" borderId="46" xfId="0" applyFont="1" applyFill="1" applyBorder="1" applyAlignment="1" applyProtection="1">
      <alignment horizontal="right" vertical="center" wrapText="1"/>
      <protection hidden="1"/>
    </xf>
    <xf numFmtId="0" fontId="60" fillId="12" borderId="46" xfId="0" applyFont="1" applyFill="1" applyBorder="1" applyAlignment="1" applyProtection="1">
      <alignment horizontal="center" vertical="center" wrapText="1"/>
      <protection hidden="1"/>
    </xf>
    <xf numFmtId="165" fontId="65" fillId="12" borderId="46" xfId="0" quotePrefix="1" applyNumberFormat="1" applyFont="1" applyFill="1" applyBorder="1" applyAlignment="1" applyProtection="1">
      <alignment horizontal="center" vertical="center"/>
      <protection hidden="1"/>
    </xf>
    <xf numFmtId="0" fontId="59" fillId="12" borderId="46" xfId="0" applyFont="1" applyFill="1" applyBorder="1" applyAlignment="1" applyProtection="1">
      <alignment horizontal="center" vertical="center"/>
      <protection hidden="1"/>
    </xf>
    <xf numFmtId="0" fontId="85" fillId="8" borderId="0" xfId="0" applyFont="1" applyFill="1" applyBorder="1" applyAlignment="1" applyProtection="1">
      <alignment horizontal="center"/>
      <protection hidden="1"/>
    </xf>
    <xf numFmtId="0" fontId="55" fillId="9" borderId="67" xfId="0" applyFont="1" applyFill="1" applyBorder="1" applyAlignment="1" applyProtection="1">
      <alignment horizontal="center" vertical="center" wrapText="1"/>
      <protection hidden="1"/>
    </xf>
    <xf numFmtId="0" fontId="10" fillId="0" borderId="75" xfId="0" applyFont="1" applyBorder="1" applyAlignment="1" applyProtection="1">
      <alignment horizontal="center" vertical="center" textRotation="90" wrapText="1"/>
      <protection hidden="1"/>
    </xf>
    <xf numFmtId="0" fontId="10" fillId="0" borderId="169" xfId="0" applyFont="1" applyBorder="1" applyAlignment="1" applyProtection="1">
      <alignment horizontal="center" vertical="center" textRotation="90" wrapText="1"/>
      <protection hidden="1"/>
    </xf>
    <xf numFmtId="0" fontId="10" fillId="0" borderId="124" xfId="0" applyFont="1" applyBorder="1" applyAlignment="1" applyProtection="1">
      <alignment horizontal="center" vertical="center" textRotation="90" wrapText="1"/>
      <protection hidden="1"/>
    </xf>
    <xf numFmtId="0" fontId="10" fillId="0" borderId="109" xfId="0" applyFont="1" applyBorder="1" applyAlignment="1" applyProtection="1">
      <alignment horizontal="center" vertical="center" textRotation="90" wrapText="1"/>
      <protection hidden="1"/>
    </xf>
    <xf numFmtId="0" fontId="10" fillId="0" borderId="125" xfId="0" applyFont="1" applyBorder="1" applyAlignment="1" applyProtection="1">
      <alignment horizontal="center" vertical="center" textRotation="90" wrapText="1"/>
      <protection hidden="1"/>
    </xf>
    <xf numFmtId="0" fontId="10" fillId="0" borderId="170" xfId="0" applyFont="1" applyBorder="1" applyAlignment="1" applyProtection="1">
      <alignment horizontal="center" vertical="center" textRotation="90" wrapText="1"/>
      <protection hidden="1"/>
    </xf>
    <xf numFmtId="0" fontId="9" fillId="0" borderId="104" xfId="0" applyFont="1" applyBorder="1" applyAlignment="1" applyProtection="1">
      <alignment horizontal="center" vertical="center" wrapText="1"/>
      <protection hidden="1"/>
    </xf>
    <xf numFmtId="0" fontId="9" fillId="0" borderId="171" xfId="0" applyFont="1" applyBorder="1" applyAlignment="1" applyProtection="1">
      <alignment horizontal="center" vertical="center" wrapText="1"/>
      <protection hidden="1"/>
    </xf>
    <xf numFmtId="0" fontId="9" fillId="0" borderId="122" xfId="0" applyFont="1" applyBorder="1" applyAlignment="1" applyProtection="1">
      <alignment horizontal="center" vertical="center" wrapText="1"/>
      <protection hidden="1"/>
    </xf>
    <xf numFmtId="0" fontId="95" fillId="2" borderId="1" xfId="0" applyFont="1" applyFill="1" applyBorder="1" applyAlignment="1" applyProtection="1">
      <alignment horizontal="center" vertical="center"/>
      <protection hidden="1"/>
    </xf>
    <xf numFmtId="0" fontId="95" fillId="2" borderId="72" xfId="0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4" fillId="4" borderId="50" xfId="0" applyFont="1" applyFill="1" applyBorder="1" applyAlignment="1" applyProtection="1">
      <alignment horizontal="justify" vertical="justify" wrapText="1"/>
      <protection hidden="1"/>
    </xf>
    <xf numFmtId="0" fontId="5" fillId="4" borderId="50" xfId="0" applyFont="1" applyFill="1" applyBorder="1" applyProtection="1">
      <protection hidden="1"/>
    </xf>
    <xf numFmtId="0" fontId="5" fillId="4" borderId="82" xfId="0" applyFont="1" applyFill="1" applyBorder="1" applyProtection="1">
      <protection hidden="1"/>
    </xf>
    <xf numFmtId="0" fontId="6" fillId="4" borderId="101" xfId="0" applyFont="1" applyFill="1" applyBorder="1" applyAlignment="1" applyProtection="1">
      <alignment horizontal="right" vertical="center"/>
      <protection hidden="1"/>
    </xf>
    <xf numFmtId="0" fontId="102" fillId="11" borderId="0" xfId="0" applyFont="1" applyFill="1" applyBorder="1" applyAlignment="1" applyProtection="1">
      <alignment horizontal="center" textRotation="90" wrapText="1"/>
      <protection hidden="1"/>
    </xf>
    <xf numFmtId="1" fontId="0" fillId="0" borderId="55" xfId="0" applyNumberFormat="1" applyBorder="1" applyAlignment="1" applyProtection="1">
      <alignment horizontal="center" vertical="center"/>
      <protection hidden="1"/>
    </xf>
    <xf numFmtId="0" fontId="0" fillId="0" borderId="55" xfId="0" applyBorder="1" applyAlignment="1" applyProtection="1">
      <alignment horizontal="center" vertical="center"/>
      <protection hidden="1"/>
    </xf>
    <xf numFmtId="49" fontId="17" fillId="2" borderId="172" xfId="0" applyNumberFormat="1" applyFont="1" applyFill="1" applyBorder="1" applyAlignment="1" applyProtection="1">
      <alignment horizontal="center" vertical="center"/>
      <protection hidden="1"/>
    </xf>
    <xf numFmtId="49" fontId="17" fillId="2" borderId="173" xfId="0" applyNumberFormat="1" applyFont="1" applyFill="1" applyBorder="1" applyAlignment="1" applyProtection="1">
      <alignment horizontal="center" vertical="center"/>
      <protection hidden="1"/>
    </xf>
    <xf numFmtId="49" fontId="17" fillId="2" borderId="174" xfId="0" applyNumberFormat="1" applyFont="1" applyFill="1" applyBorder="1" applyAlignment="1" applyProtection="1">
      <alignment horizontal="center" vertical="center"/>
      <protection hidden="1"/>
    </xf>
    <xf numFmtId="0" fontId="19" fillId="0" borderId="2" xfId="0" applyFont="1" applyBorder="1" applyAlignment="1" applyProtection="1">
      <alignment horizontal="center" vertical="center"/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 textRotation="90" wrapText="1"/>
      <protection hidden="1"/>
    </xf>
    <xf numFmtId="0" fontId="23" fillId="0" borderId="1" xfId="0" applyFont="1" applyBorder="1" applyAlignment="1" applyProtection="1">
      <alignment horizontal="center" vertical="center" textRotation="90" wrapText="1"/>
      <protection hidden="1"/>
    </xf>
    <xf numFmtId="0" fontId="23" fillId="0" borderId="36" xfId="0" applyFont="1" applyBorder="1" applyAlignment="1" applyProtection="1">
      <alignment horizontal="center" vertical="center" textRotation="90" wrapText="1"/>
      <protection hidden="1"/>
    </xf>
    <xf numFmtId="0" fontId="23" fillId="0" borderId="28" xfId="0" applyFont="1" applyBorder="1" applyAlignment="1" applyProtection="1">
      <alignment horizontal="center" vertical="center" textRotation="90" wrapText="1"/>
      <protection hidden="1"/>
    </xf>
    <xf numFmtId="0" fontId="23" fillId="0" borderId="0" xfId="0" applyFont="1" applyBorder="1" applyAlignment="1" applyProtection="1">
      <alignment horizontal="center" vertical="center" textRotation="90" wrapText="1"/>
      <protection hidden="1"/>
    </xf>
    <xf numFmtId="0" fontId="23" fillId="0" borderId="29" xfId="0" applyFont="1" applyBorder="1" applyAlignment="1" applyProtection="1">
      <alignment horizontal="center" vertical="center" textRotation="90" wrapText="1"/>
      <protection hidden="1"/>
    </xf>
    <xf numFmtId="0" fontId="23" fillId="0" borderId="14" xfId="0" applyFont="1" applyBorder="1" applyAlignment="1" applyProtection="1">
      <alignment horizontal="center" vertical="center" textRotation="90" wrapText="1"/>
      <protection hidden="1"/>
    </xf>
    <xf numFmtId="0" fontId="23" fillId="0" borderId="5" xfId="0" applyFont="1" applyBorder="1" applyAlignment="1" applyProtection="1">
      <alignment horizontal="center" vertical="center" textRotation="90" wrapText="1"/>
      <protection hidden="1"/>
    </xf>
    <xf numFmtId="0" fontId="23" fillId="0" borderId="37" xfId="0" applyFont="1" applyBorder="1" applyAlignment="1" applyProtection="1">
      <alignment horizontal="center" vertical="center" textRotation="90" wrapText="1"/>
      <protection hidden="1"/>
    </xf>
    <xf numFmtId="0" fontId="24" fillId="0" borderId="11" xfId="0" applyFont="1" applyBorder="1" applyAlignment="1" applyProtection="1">
      <alignment horizontal="center" vertical="center"/>
      <protection hidden="1"/>
    </xf>
    <xf numFmtId="1" fontId="24" fillId="0" borderId="11" xfId="0" applyNumberFormat="1" applyFont="1" applyFill="1" applyBorder="1" applyAlignment="1" applyProtection="1">
      <alignment horizontal="center" vertical="center"/>
      <protection hidden="1"/>
    </xf>
    <xf numFmtId="0" fontId="24" fillId="0" borderId="11" xfId="0" applyFont="1" applyFill="1" applyBorder="1" applyAlignment="1" applyProtection="1">
      <alignment horizontal="center" vertical="center"/>
      <protection hidden="1"/>
    </xf>
    <xf numFmtId="0" fontId="24" fillId="0" borderId="64" xfId="0" applyFont="1" applyFill="1" applyBorder="1" applyAlignment="1" applyProtection="1">
      <alignment horizontal="center" vertical="center"/>
      <protection hidden="1"/>
    </xf>
    <xf numFmtId="0" fontId="24" fillId="0" borderId="12" xfId="0" applyFont="1" applyFill="1" applyBorder="1" applyAlignment="1" applyProtection="1">
      <alignment horizontal="center" vertical="center"/>
      <protection hidden="1"/>
    </xf>
    <xf numFmtId="17" fontId="104" fillId="4" borderId="108" xfId="0" applyNumberFormat="1" applyFont="1" applyFill="1" applyBorder="1" applyAlignment="1" applyProtection="1">
      <alignment horizontal="center" vertical="center"/>
      <protection hidden="1"/>
    </xf>
    <xf numFmtId="17" fontId="104" fillId="4" borderId="109" xfId="0" applyNumberFormat="1" applyFont="1" applyFill="1" applyBorder="1" applyAlignment="1" applyProtection="1">
      <alignment horizontal="center" vertical="center"/>
      <protection hidden="1"/>
    </xf>
    <xf numFmtId="17" fontId="104" fillId="4" borderId="110" xfId="0" applyNumberFormat="1" applyFont="1" applyFill="1" applyBorder="1" applyAlignment="1" applyProtection="1">
      <alignment horizontal="center" vertical="center"/>
      <protection hidden="1"/>
    </xf>
    <xf numFmtId="0" fontId="103" fillId="14" borderId="85" xfId="0" applyFont="1" applyFill="1" applyBorder="1" applyAlignment="1" applyProtection="1">
      <alignment horizontal="center" vertical="center" textRotation="90" wrapText="1"/>
      <protection hidden="1"/>
    </xf>
    <xf numFmtId="0" fontId="103" fillId="14" borderId="94" xfId="0" applyFont="1" applyFill="1" applyBorder="1" applyAlignment="1" applyProtection="1">
      <alignment horizontal="center" vertical="center" textRotation="90" wrapText="1"/>
      <protection hidden="1"/>
    </xf>
    <xf numFmtId="0" fontId="103" fillId="14" borderId="86" xfId="0" applyFont="1" applyFill="1" applyBorder="1" applyAlignment="1" applyProtection="1">
      <alignment horizontal="center" vertical="center" textRotation="90" wrapText="1"/>
      <protection hidden="1"/>
    </xf>
    <xf numFmtId="0" fontId="103" fillId="14" borderId="96" xfId="0" applyFont="1" applyFill="1" applyBorder="1" applyAlignment="1" applyProtection="1">
      <alignment horizontal="center" vertical="center" textRotation="90" wrapText="1"/>
      <protection hidden="1"/>
    </xf>
    <xf numFmtId="0" fontId="103" fillId="14" borderId="55" xfId="0" applyFont="1" applyFill="1" applyBorder="1" applyAlignment="1" applyProtection="1">
      <alignment horizontal="center" vertical="center" textRotation="90" wrapText="1"/>
      <protection hidden="1"/>
    </xf>
    <xf numFmtId="0" fontId="103" fillId="14" borderId="97" xfId="0" applyFont="1" applyFill="1" applyBorder="1" applyAlignment="1" applyProtection="1">
      <alignment horizontal="center" vertical="center" textRotation="90" wrapText="1"/>
      <protection hidden="1"/>
    </xf>
    <xf numFmtId="0" fontId="0" fillId="0" borderId="55" xfId="0" applyFont="1" applyBorder="1" applyAlignment="1" applyProtection="1">
      <alignment textRotation="90"/>
      <protection hidden="1"/>
    </xf>
    <xf numFmtId="0" fontId="0" fillId="0" borderId="97" xfId="0" applyFont="1" applyBorder="1" applyAlignment="1" applyProtection="1">
      <alignment textRotation="90"/>
      <protection hidden="1"/>
    </xf>
    <xf numFmtId="0" fontId="103" fillId="14" borderId="136" xfId="0" applyFont="1" applyFill="1" applyBorder="1" applyAlignment="1" applyProtection="1">
      <alignment horizontal="center" vertical="center" textRotation="90" wrapText="1"/>
      <protection hidden="1"/>
    </xf>
    <xf numFmtId="0" fontId="0" fillId="0" borderId="137" xfId="0" applyFont="1" applyBorder="1" applyAlignment="1" applyProtection="1">
      <alignment textRotation="90"/>
      <protection hidden="1"/>
    </xf>
    <xf numFmtId="0" fontId="0" fillId="0" borderId="138" xfId="0" applyFont="1" applyBorder="1" applyAlignment="1" applyProtection="1">
      <alignment textRotation="90"/>
      <protection hidden="1"/>
    </xf>
    <xf numFmtId="0" fontId="100" fillId="15" borderId="85" xfId="0" applyFont="1" applyFill="1" applyBorder="1" applyAlignment="1" applyProtection="1">
      <alignment horizontal="center" vertical="center" textRotation="90" wrapText="1"/>
      <protection hidden="1"/>
    </xf>
    <xf numFmtId="0" fontId="0" fillId="0" borderId="94" xfId="0" applyBorder="1" applyProtection="1">
      <protection hidden="1"/>
    </xf>
    <xf numFmtId="0" fontId="0" fillId="0" borderId="86" xfId="0" applyBorder="1" applyProtection="1">
      <protection hidden="1"/>
    </xf>
    <xf numFmtId="0" fontId="92" fillId="15" borderId="139" xfId="0" applyFont="1" applyFill="1" applyBorder="1" applyAlignment="1" applyProtection="1">
      <alignment horizontal="center" vertical="center" textRotation="90" wrapText="1"/>
      <protection hidden="1"/>
    </xf>
    <xf numFmtId="0" fontId="0" fillId="0" borderId="140" xfId="0" applyBorder="1" applyProtection="1">
      <protection hidden="1"/>
    </xf>
    <xf numFmtId="0" fontId="0" fillId="0" borderId="141" xfId="0" applyBorder="1" applyProtection="1">
      <protection hidden="1"/>
    </xf>
    <xf numFmtId="0" fontId="0" fillId="13" borderId="65" xfId="0" applyFill="1" applyBorder="1" applyAlignment="1" applyProtection="1">
      <alignment horizontal="center"/>
      <protection hidden="1"/>
    </xf>
    <xf numFmtId="0" fontId="24" fillId="0" borderId="18" xfId="0" applyFont="1" applyBorder="1" applyAlignment="1" applyProtection="1">
      <alignment horizontal="center" vertical="center"/>
      <protection locked="0" hidden="1"/>
    </xf>
    <xf numFmtId="1" fontId="24" fillId="0" borderId="18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18" xfId="0" applyFont="1" applyFill="1" applyBorder="1" applyAlignment="1" applyProtection="1">
      <alignment horizontal="center" vertical="center"/>
      <protection locked="0" hidden="1"/>
    </xf>
    <xf numFmtId="0" fontId="24" fillId="0" borderId="27" xfId="0" applyFont="1" applyFill="1" applyBorder="1" applyAlignment="1" applyProtection="1">
      <alignment horizontal="center" vertical="center"/>
      <protection locked="0" hidden="1"/>
    </xf>
    <xf numFmtId="0" fontId="24" fillId="0" borderId="19" xfId="0" applyFont="1" applyFill="1" applyBorder="1" applyAlignment="1" applyProtection="1">
      <alignment horizontal="center" vertical="center"/>
      <protection locked="0" hidden="1"/>
    </xf>
    <xf numFmtId="0" fontId="0" fillId="0" borderId="27" xfId="0" applyBorder="1" applyAlignment="1" applyProtection="1">
      <alignment horizontal="center"/>
      <protection locked="0" hidden="1"/>
    </xf>
    <xf numFmtId="0" fontId="0" fillId="0" borderId="20" xfId="0" applyBorder="1" applyAlignment="1" applyProtection="1">
      <alignment horizontal="center"/>
      <protection locked="0" hidden="1"/>
    </xf>
    <xf numFmtId="0" fontId="0" fillId="0" borderId="68" xfId="0" applyBorder="1" applyAlignment="1" applyProtection="1">
      <alignment horizontal="center"/>
      <protection locked="0" hidden="1"/>
    </xf>
    <xf numFmtId="1" fontId="71" fillId="0" borderId="20" xfId="0" applyNumberFormat="1" applyFont="1" applyBorder="1" applyAlignment="1" applyProtection="1">
      <alignment horizontal="center"/>
      <protection locked="0" hidden="1"/>
    </xf>
    <xf numFmtId="0" fontId="71" fillId="0" borderId="20" xfId="0" applyFont="1" applyBorder="1" applyAlignment="1" applyProtection="1">
      <alignment horizontal="center"/>
      <protection locked="0" hidden="1"/>
    </xf>
    <xf numFmtId="0" fontId="71" fillId="0" borderId="41" xfId="0" applyFont="1" applyBorder="1" applyAlignment="1" applyProtection="1">
      <alignment horizontal="center"/>
      <protection locked="0" hidden="1"/>
    </xf>
    <xf numFmtId="0" fontId="25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Protection="1">
      <protection locked="0" hidden="1"/>
    </xf>
    <xf numFmtId="0" fontId="0" fillId="0" borderId="3" xfId="0" applyBorder="1" applyProtection="1">
      <protection locked="0" hidden="1"/>
    </xf>
    <xf numFmtId="0" fontId="0" fillId="0" borderId="2" xfId="0" applyBorder="1" applyProtection="1">
      <protection locked="0" hidden="1"/>
    </xf>
    <xf numFmtId="0" fontId="0" fillId="0" borderId="4" xfId="0" applyBorder="1" applyProtection="1">
      <protection locked="0" hidden="1"/>
    </xf>
    <xf numFmtId="0" fontId="0" fillId="0" borderId="5" xfId="0" applyBorder="1" applyProtection="1">
      <protection locked="0" hidden="1"/>
    </xf>
    <xf numFmtId="0" fontId="0" fillId="0" borderId="6" xfId="0" applyBorder="1" applyProtection="1">
      <protection locked="0" hidden="1"/>
    </xf>
    <xf numFmtId="0" fontId="7" fillId="2" borderId="23" xfId="0" applyFont="1" applyFill="1" applyBorder="1" applyAlignment="1" applyProtection="1">
      <alignment horizontal="center" vertical="center"/>
      <protection locked="0" hidden="1"/>
    </xf>
    <xf numFmtId="1" fontId="7" fillId="2" borderId="23" xfId="0" applyNumberFormat="1" applyFont="1" applyFill="1" applyBorder="1" applyAlignment="1" applyProtection="1">
      <alignment horizontal="center" vertical="center"/>
      <protection locked="0" hidden="1"/>
    </xf>
    <xf numFmtId="1" fontId="7" fillId="2" borderId="33" xfId="0" applyNumberFormat="1" applyFont="1" applyFill="1" applyBorder="1" applyAlignment="1" applyProtection="1">
      <alignment horizontal="center" vertical="center"/>
      <protection locked="0" hidden="1"/>
    </xf>
    <xf numFmtId="1" fontId="7" fillId="2" borderId="24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28" xfId="0" applyFont="1" applyBorder="1" applyAlignment="1" applyProtection="1">
      <alignment horizontal="center" vertical="center" textRotation="90"/>
      <protection locked="0" hidden="1"/>
    </xf>
    <xf numFmtId="0" fontId="24" fillId="0" borderId="0" xfId="0" applyFont="1" applyBorder="1" applyAlignment="1" applyProtection="1">
      <alignment horizontal="center" vertical="center" textRotation="90"/>
      <protection locked="0" hidden="1"/>
    </xf>
    <xf numFmtId="0" fontId="24" fillId="0" borderId="29" xfId="0" applyFont="1" applyBorder="1" applyAlignment="1" applyProtection="1">
      <alignment horizontal="center" vertical="center" textRotation="90"/>
      <protection locked="0" hidden="1"/>
    </xf>
    <xf numFmtId="0" fontId="24" fillId="0" borderId="30" xfId="0" applyFont="1" applyBorder="1" applyAlignment="1" applyProtection="1">
      <alignment horizontal="center" vertical="center" textRotation="90"/>
      <protection locked="0" hidden="1"/>
    </xf>
    <xf numFmtId="0" fontId="24" fillId="0" borderId="40" xfId="0" applyFont="1" applyBorder="1" applyAlignment="1" applyProtection="1">
      <alignment horizontal="center" vertical="center" textRotation="90"/>
      <protection locked="0" hidden="1"/>
    </xf>
    <xf numFmtId="0" fontId="24" fillId="0" borderId="31" xfId="0" applyFont="1" applyBorder="1" applyAlignment="1" applyProtection="1">
      <alignment horizontal="center" vertical="center" textRotation="90"/>
      <protection locked="0" hidden="1"/>
    </xf>
    <xf numFmtId="0" fontId="24" fillId="0" borderId="35" xfId="0" applyFont="1" applyBorder="1" applyAlignment="1" applyProtection="1">
      <alignment horizontal="center" vertical="center"/>
      <protection locked="0" hidden="1"/>
    </xf>
    <xf numFmtId="1" fontId="24" fillId="0" borderId="35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35" xfId="0" applyFont="1" applyFill="1" applyBorder="1" applyAlignment="1" applyProtection="1">
      <alignment horizontal="center" vertical="center"/>
      <protection locked="0" hidden="1"/>
    </xf>
    <xf numFmtId="0" fontId="24" fillId="0" borderId="30" xfId="0" applyFont="1" applyFill="1" applyBorder="1" applyAlignment="1" applyProtection="1">
      <alignment horizontal="center" vertical="center"/>
      <protection locked="0" hidden="1"/>
    </xf>
    <xf numFmtId="17" fontId="104" fillId="4" borderId="27" xfId="0" applyNumberFormat="1" applyFont="1" applyFill="1" applyBorder="1" applyAlignment="1" applyProtection="1">
      <alignment horizontal="center" vertical="center"/>
      <protection locked="0" hidden="1"/>
    </xf>
    <xf numFmtId="17" fontId="104" fillId="4" borderId="20" xfId="0" applyNumberFormat="1" applyFont="1" applyFill="1" applyBorder="1" applyAlignment="1" applyProtection="1">
      <alignment horizontal="center" vertical="center"/>
      <protection locked="0" hidden="1"/>
    </xf>
    <xf numFmtId="17" fontId="104" fillId="4" borderId="41" xfId="0" applyNumberFormat="1" applyFont="1" applyFill="1" applyBorder="1" applyAlignment="1" applyProtection="1">
      <alignment horizontal="center" vertical="center"/>
      <protection locked="0" hidden="1"/>
    </xf>
    <xf numFmtId="17" fontId="104" fillId="4" borderId="108" xfId="0" applyNumberFormat="1" applyFont="1" applyFill="1" applyBorder="1" applyAlignment="1" applyProtection="1">
      <alignment horizontal="center" vertical="center"/>
      <protection locked="0" hidden="1"/>
    </xf>
    <xf numFmtId="17" fontId="104" fillId="4" borderId="109" xfId="0" applyNumberFormat="1" applyFont="1" applyFill="1" applyBorder="1" applyAlignment="1" applyProtection="1">
      <alignment horizontal="center" vertical="center"/>
      <protection locked="0" hidden="1"/>
    </xf>
    <xf numFmtId="17" fontId="104" fillId="4" borderId="110" xfId="0" applyNumberFormat="1" applyFont="1" applyFill="1" applyBorder="1" applyAlignment="1" applyProtection="1">
      <alignment horizontal="center" vertical="center"/>
      <protection locked="0" hidden="1"/>
    </xf>
    <xf numFmtId="0" fontId="0" fillId="13" borderId="65" xfId="0" applyFill="1" applyBorder="1" applyAlignment="1" applyProtection="1">
      <alignment horizontal="center"/>
      <protection locked="0" hidden="1"/>
    </xf>
    <xf numFmtId="0" fontId="0" fillId="13" borderId="0" xfId="0" applyFill="1" applyBorder="1" applyAlignment="1" applyProtection="1">
      <alignment horizontal="center"/>
      <protection locked="0" hidden="1"/>
    </xf>
    <xf numFmtId="49" fontId="17" fillId="2" borderId="172" xfId="0" applyNumberFormat="1" applyFont="1" applyFill="1" applyBorder="1" applyAlignment="1" applyProtection="1">
      <alignment horizontal="center" vertical="center"/>
      <protection locked="0" hidden="1"/>
    </xf>
    <xf numFmtId="49" fontId="17" fillId="2" borderId="173" xfId="0" applyNumberFormat="1" applyFont="1" applyFill="1" applyBorder="1" applyAlignment="1" applyProtection="1">
      <alignment horizontal="center" vertical="center"/>
      <protection locked="0" hidden="1"/>
    </xf>
    <xf numFmtId="49" fontId="17" fillId="2" borderId="174" xfId="0" applyNumberFormat="1" applyFont="1" applyFill="1" applyBorder="1" applyAlignment="1" applyProtection="1">
      <alignment horizontal="center" vertical="center"/>
      <protection locked="0" hidden="1"/>
    </xf>
    <xf numFmtId="0" fontId="19" fillId="0" borderId="2" xfId="0" applyFont="1" applyBorder="1" applyAlignment="1" applyProtection="1">
      <alignment horizontal="center" vertical="center"/>
      <protection locked="0" hidden="1"/>
    </xf>
    <xf numFmtId="0" fontId="19" fillId="0" borderId="0" xfId="0" applyFont="1" applyBorder="1" applyAlignment="1" applyProtection="1">
      <alignment horizontal="center" vertical="center"/>
      <protection locked="0" hidden="1"/>
    </xf>
    <xf numFmtId="0" fontId="57" fillId="0" borderId="27" xfId="0" applyFont="1" applyBorder="1" applyAlignment="1" applyProtection="1">
      <alignment horizontal="center"/>
      <protection locked="0" hidden="1"/>
    </xf>
    <xf numFmtId="0" fontId="57" fillId="0" borderId="20" xfId="0" applyFont="1" applyBorder="1" applyAlignment="1" applyProtection="1">
      <alignment horizontal="center"/>
      <protection locked="0" hidden="1"/>
    </xf>
    <xf numFmtId="0" fontId="57" fillId="0" borderId="68" xfId="0" applyFont="1" applyBorder="1" applyAlignment="1" applyProtection="1">
      <alignment horizontal="center"/>
      <protection locked="0" hidden="1"/>
    </xf>
    <xf numFmtId="0" fontId="0" fillId="13" borderId="1" xfId="0" applyFill="1" applyBorder="1" applyAlignment="1" applyProtection="1">
      <alignment horizontal="center"/>
      <protection locked="0" hidden="1"/>
    </xf>
    <xf numFmtId="1" fontId="71" fillId="0" borderId="69" xfId="0" applyNumberFormat="1" applyFont="1" applyBorder="1" applyAlignment="1" applyProtection="1">
      <alignment horizontal="center"/>
      <protection locked="0" hidden="1"/>
    </xf>
    <xf numFmtId="1" fontId="71" fillId="0" borderId="27" xfId="0" applyNumberFormat="1" applyFont="1" applyBorder="1" applyAlignment="1" applyProtection="1">
      <alignment horizontal="center"/>
      <protection locked="0" hidden="1"/>
    </xf>
    <xf numFmtId="1" fontId="71" fillId="0" borderId="41" xfId="0" applyNumberFormat="1" applyFont="1" applyBorder="1" applyAlignment="1" applyProtection="1">
      <alignment horizontal="center"/>
      <protection locked="0" hidden="1"/>
    </xf>
    <xf numFmtId="0" fontId="7" fillId="2" borderId="18" xfId="0" applyFont="1" applyFill="1" applyBorder="1" applyAlignment="1" applyProtection="1">
      <alignment horizontal="center" vertical="center"/>
      <protection locked="0" hidden="1"/>
    </xf>
    <xf numFmtId="1" fontId="7" fillId="2" borderId="18" xfId="0" applyNumberFormat="1" applyFont="1" applyFill="1" applyBorder="1" applyAlignment="1" applyProtection="1">
      <alignment horizontal="center" vertical="center"/>
      <protection locked="0" hidden="1"/>
    </xf>
    <xf numFmtId="0" fontId="7" fillId="2" borderId="27" xfId="0" applyFont="1" applyFill="1" applyBorder="1" applyAlignment="1" applyProtection="1">
      <alignment horizontal="center" vertical="center"/>
      <protection locked="0" hidden="1"/>
    </xf>
    <xf numFmtId="0" fontId="19" fillId="6" borderId="22" xfId="0" applyFont="1" applyFill="1" applyBorder="1" applyAlignment="1" applyProtection="1">
      <alignment horizontal="center" vertical="center"/>
      <protection locked="0" hidden="1"/>
    </xf>
    <xf numFmtId="0" fontId="19" fillId="6" borderId="32" xfId="0" applyFont="1" applyFill="1" applyBorder="1" applyAlignment="1" applyProtection="1">
      <alignment horizontal="center" vertical="center"/>
      <protection locked="0" hidden="1"/>
    </xf>
    <xf numFmtId="0" fontId="19" fillId="6" borderId="23" xfId="0" applyFont="1" applyFill="1" applyBorder="1" applyAlignment="1" applyProtection="1">
      <alignment horizontal="center" vertical="center"/>
      <protection locked="0" hidden="1"/>
    </xf>
    <xf numFmtId="1" fontId="19" fillId="6" borderId="23" xfId="0" applyNumberFormat="1" applyFont="1" applyFill="1" applyBorder="1" applyAlignment="1" applyProtection="1">
      <alignment horizontal="center" vertical="center"/>
      <protection locked="0" hidden="1"/>
    </xf>
    <xf numFmtId="0" fontId="19" fillId="6" borderId="33" xfId="0" applyFont="1" applyFill="1" applyBorder="1" applyAlignment="1" applyProtection="1">
      <alignment horizontal="center" vertical="center"/>
      <protection locked="0" hidden="1"/>
    </xf>
    <xf numFmtId="0" fontId="20" fillId="0" borderId="2" xfId="0" applyFont="1" applyFill="1" applyBorder="1" applyAlignment="1" applyProtection="1">
      <alignment horizontal="center" vertical="center" wrapText="1"/>
      <protection locked="0" hidden="1"/>
    </xf>
    <xf numFmtId="0" fontId="20" fillId="0" borderId="0" xfId="0" applyFont="1" applyFill="1" applyBorder="1" applyAlignment="1" applyProtection="1">
      <alignment horizontal="center" vertical="center" wrapText="1"/>
      <protection locked="0" hidden="1"/>
    </xf>
    <xf numFmtId="0" fontId="20" fillId="0" borderId="3" xfId="0" applyFont="1" applyFill="1" applyBorder="1" applyAlignment="1" applyProtection="1">
      <alignment horizontal="center" vertical="center" wrapText="1"/>
      <protection locked="0" hidden="1"/>
    </xf>
    <xf numFmtId="0" fontId="23" fillId="0" borderId="10" xfId="0" applyFont="1" applyBorder="1" applyAlignment="1" applyProtection="1">
      <alignment horizontal="center" vertical="center" textRotation="90" wrapText="1"/>
      <protection locked="0" hidden="1"/>
    </xf>
    <xf numFmtId="0" fontId="23" fillId="0" borderId="1" xfId="0" applyFont="1" applyBorder="1" applyAlignment="1" applyProtection="1">
      <alignment horizontal="center" vertical="center" textRotation="90" wrapText="1"/>
      <protection locked="0" hidden="1"/>
    </xf>
    <xf numFmtId="0" fontId="23" fillId="0" borderId="36" xfId="0" applyFont="1" applyBorder="1" applyAlignment="1" applyProtection="1">
      <alignment horizontal="center" vertical="center" textRotation="90" wrapText="1"/>
      <protection locked="0" hidden="1"/>
    </xf>
    <xf numFmtId="0" fontId="23" fillId="0" borderId="28" xfId="0" applyFont="1" applyBorder="1" applyAlignment="1" applyProtection="1">
      <alignment horizontal="center" vertical="center" textRotation="90" wrapText="1"/>
      <protection locked="0" hidden="1"/>
    </xf>
    <xf numFmtId="0" fontId="23" fillId="0" borderId="0" xfId="0" applyFont="1" applyBorder="1" applyAlignment="1" applyProtection="1">
      <alignment horizontal="center" vertical="center" textRotation="90" wrapText="1"/>
      <protection locked="0" hidden="1"/>
    </xf>
    <xf numFmtId="0" fontId="23" fillId="0" borderId="29" xfId="0" applyFont="1" applyBorder="1" applyAlignment="1" applyProtection="1">
      <alignment horizontal="center" vertical="center" textRotation="90" wrapText="1"/>
      <protection locked="0" hidden="1"/>
    </xf>
    <xf numFmtId="0" fontId="23" fillId="0" borderId="14" xfId="0" applyFont="1" applyBorder="1" applyAlignment="1" applyProtection="1">
      <alignment horizontal="center" vertical="center" textRotation="90" wrapText="1"/>
      <protection locked="0" hidden="1"/>
    </xf>
    <xf numFmtId="0" fontId="23" fillId="0" borderId="5" xfId="0" applyFont="1" applyBorder="1" applyAlignment="1" applyProtection="1">
      <alignment horizontal="center" vertical="center" textRotation="90" wrapText="1"/>
      <protection locked="0" hidden="1"/>
    </xf>
    <xf numFmtId="0" fontId="23" fillId="0" borderId="37" xfId="0" applyFont="1" applyBorder="1" applyAlignment="1" applyProtection="1">
      <alignment horizontal="center" vertical="center" textRotation="90" wrapText="1"/>
      <protection locked="0" hidden="1"/>
    </xf>
    <xf numFmtId="0" fontId="24" fillId="0" borderId="11" xfId="0" applyFont="1" applyBorder="1" applyAlignment="1" applyProtection="1">
      <alignment horizontal="center" vertical="center"/>
      <protection locked="0" hidden="1"/>
    </xf>
    <xf numFmtId="1" fontId="24" fillId="0" borderId="11" xfId="0" applyNumberFormat="1" applyFont="1" applyFill="1" applyBorder="1" applyAlignment="1" applyProtection="1">
      <alignment horizontal="center" vertical="center"/>
      <protection locked="0" hidden="1"/>
    </xf>
    <xf numFmtId="0" fontId="24" fillId="0" borderId="11" xfId="0" applyFont="1" applyFill="1" applyBorder="1" applyAlignment="1" applyProtection="1">
      <alignment horizontal="center" vertical="center"/>
      <protection locked="0" hidden="1"/>
    </xf>
    <xf numFmtId="0" fontId="24" fillId="0" borderId="64" xfId="0" applyFont="1" applyFill="1" applyBorder="1" applyAlignment="1" applyProtection="1">
      <alignment horizontal="center" vertical="center"/>
      <protection locked="0" hidden="1"/>
    </xf>
    <xf numFmtId="0" fontId="24" fillId="0" borderId="12" xfId="0" applyFont="1" applyFill="1" applyBorder="1" applyAlignment="1" applyProtection="1">
      <alignment horizontal="center" vertical="center"/>
      <protection locked="0" hidden="1"/>
    </xf>
    <xf numFmtId="17" fontId="104" fillId="4" borderId="30" xfId="0" applyNumberFormat="1" applyFont="1" applyFill="1" applyBorder="1" applyAlignment="1" applyProtection="1">
      <alignment horizontal="center" vertical="center"/>
      <protection locked="0" hidden="1"/>
    </xf>
    <xf numFmtId="17" fontId="104" fillId="4" borderId="40" xfId="0" applyNumberFormat="1" applyFont="1" applyFill="1" applyBorder="1" applyAlignment="1" applyProtection="1">
      <alignment horizontal="center" vertical="center"/>
      <protection locked="0" hidden="1"/>
    </xf>
    <xf numFmtId="17" fontId="104" fillId="4" borderId="4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64" fontId="104" fillId="4" borderId="149" xfId="0" applyNumberFormat="1" applyFont="1" applyFill="1" applyBorder="1" applyAlignment="1" applyProtection="1">
      <alignment horizontal="center" vertical="center" wrapText="1"/>
      <protection locked="0" hidden="1"/>
    </xf>
    <xf numFmtId="164" fontId="104" fillId="4" borderId="128" xfId="0" applyNumberFormat="1" applyFont="1" applyFill="1" applyBorder="1" applyAlignment="1" applyProtection="1">
      <alignment horizontal="center" vertical="center" wrapText="1"/>
      <protection locked="0" hidden="1"/>
    </xf>
    <xf numFmtId="164" fontId="104" fillId="4" borderId="150" xfId="0" applyNumberFormat="1" applyFont="1" applyFill="1" applyBorder="1" applyAlignment="1" applyProtection="1">
      <alignment horizontal="center" vertical="center" wrapText="1"/>
      <protection locked="0" hidden="1"/>
    </xf>
    <xf numFmtId="165" fontId="56" fillId="0" borderId="0" xfId="0" applyNumberFormat="1" applyFont="1" applyAlignment="1" applyProtection="1">
      <alignment horizontal="center" vertical="center"/>
      <protection locked="0" hidden="1"/>
    </xf>
    <xf numFmtId="0" fontId="56" fillId="0" borderId="0" xfId="0" applyFont="1" applyAlignment="1" applyProtection="1">
      <alignment horizontal="center" vertical="center"/>
      <protection locked="0" hidden="1"/>
    </xf>
    <xf numFmtId="0" fontId="0" fillId="0" borderId="126" xfId="0" applyBorder="1" applyAlignment="1" applyProtection="1">
      <alignment horizontal="center"/>
      <protection locked="0" hidden="1"/>
    </xf>
    <xf numFmtId="0" fontId="0" fillId="0" borderId="130" xfId="0" applyBorder="1" applyAlignment="1" applyProtection="1">
      <alignment horizontal="center"/>
      <protection locked="0" hidden="1"/>
    </xf>
    <xf numFmtId="0" fontId="0" fillId="0" borderId="101" xfId="0" applyBorder="1" applyAlignment="1" applyProtection="1">
      <alignment horizontal="center"/>
      <protection locked="0" hidden="1"/>
    </xf>
    <xf numFmtId="0" fontId="0" fillId="0" borderId="102" xfId="0" applyBorder="1" applyAlignment="1" applyProtection="1">
      <alignment horizontal="center"/>
      <protection locked="0" hidden="1"/>
    </xf>
    <xf numFmtId="0" fontId="0" fillId="0" borderId="104" xfId="0" applyBorder="1" applyAlignment="1" applyProtection="1">
      <alignment horizontal="center"/>
      <protection locked="0" hidden="1"/>
    </xf>
    <xf numFmtId="0" fontId="0" fillId="0" borderId="127" xfId="0" applyBorder="1" applyAlignment="1" applyProtection="1">
      <alignment horizontal="center"/>
      <protection locked="0" hidden="1"/>
    </xf>
    <xf numFmtId="0" fontId="0" fillId="0" borderId="128" xfId="0" applyBorder="1" applyAlignment="1" applyProtection="1">
      <alignment horizontal="center"/>
      <protection locked="0" hidden="1"/>
    </xf>
    <xf numFmtId="0" fontId="0" fillId="0" borderId="129" xfId="0" applyBorder="1" applyAlignment="1" applyProtection="1">
      <alignment horizontal="center"/>
      <protection locked="0" hidden="1"/>
    </xf>
    <xf numFmtId="0" fontId="103" fillId="14" borderId="85" xfId="0" applyFont="1" applyFill="1" applyBorder="1" applyAlignment="1" applyProtection="1">
      <alignment horizontal="center" vertical="center" textRotation="90" wrapText="1"/>
      <protection locked="0" hidden="1"/>
    </xf>
    <xf numFmtId="0" fontId="103" fillId="14" borderId="94" xfId="0" applyFont="1" applyFill="1" applyBorder="1" applyAlignment="1" applyProtection="1">
      <alignment horizontal="center" vertical="center" textRotation="90" wrapText="1"/>
      <protection locked="0" hidden="1"/>
    </xf>
    <xf numFmtId="0" fontId="103" fillId="14" borderId="86" xfId="0" applyFont="1" applyFill="1" applyBorder="1" applyAlignment="1" applyProtection="1">
      <alignment horizontal="center" vertical="center" textRotation="90" wrapText="1"/>
      <protection locked="0" hidden="1"/>
    </xf>
    <xf numFmtId="0" fontId="103" fillId="14" borderId="96" xfId="0" applyFont="1" applyFill="1" applyBorder="1" applyAlignment="1" applyProtection="1">
      <alignment horizontal="center" vertical="center" textRotation="90" wrapText="1"/>
      <protection locked="0" hidden="1"/>
    </xf>
    <xf numFmtId="0" fontId="103" fillId="14" borderId="55" xfId="0" applyFont="1" applyFill="1" applyBorder="1" applyAlignment="1" applyProtection="1">
      <alignment horizontal="center" vertical="center" textRotation="90" wrapText="1"/>
      <protection locked="0" hidden="1"/>
    </xf>
    <xf numFmtId="0" fontId="103" fillId="14" borderId="97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55" xfId="0" applyFont="1" applyBorder="1" applyAlignment="1" applyProtection="1">
      <alignment textRotation="90"/>
      <protection locked="0" hidden="1"/>
    </xf>
    <xf numFmtId="0" fontId="0" fillId="0" borderId="97" xfId="0" applyFont="1" applyBorder="1" applyAlignment="1" applyProtection="1">
      <alignment textRotation="90"/>
      <protection locked="0" hidden="1"/>
    </xf>
    <xf numFmtId="0" fontId="103" fillId="14" borderId="136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137" xfId="0" applyFont="1" applyBorder="1" applyAlignment="1" applyProtection="1">
      <alignment textRotation="90"/>
      <protection locked="0" hidden="1"/>
    </xf>
    <xf numFmtId="0" fontId="0" fillId="0" borderId="138" xfId="0" applyFont="1" applyBorder="1" applyAlignment="1" applyProtection="1">
      <alignment textRotation="90"/>
      <protection locked="0" hidden="1"/>
    </xf>
    <xf numFmtId="1" fontId="0" fillId="0" borderId="55" xfId="0" applyNumberFormat="1" applyBorder="1" applyAlignment="1" applyProtection="1">
      <alignment horizontal="center" vertical="center"/>
      <protection locked="0" hidden="1"/>
    </xf>
    <xf numFmtId="0" fontId="0" fillId="0" borderId="55" xfId="0" applyBorder="1" applyAlignment="1" applyProtection="1">
      <alignment horizontal="center" vertical="center"/>
      <protection locked="0" hidden="1"/>
    </xf>
    <xf numFmtId="0" fontId="13" fillId="4" borderId="132" xfId="0" applyFont="1" applyFill="1" applyBorder="1" applyAlignment="1" applyProtection="1">
      <alignment horizontal="center" vertical="center"/>
      <protection locked="0" hidden="1"/>
    </xf>
    <xf numFmtId="0" fontId="13" fillId="4" borderId="48" xfId="0" applyFont="1" applyFill="1" applyBorder="1" applyAlignment="1" applyProtection="1">
      <alignment horizontal="center" vertical="center"/>
      <protection locked="0" hidden="1"/>
    </xf>
    <xf numFmtId="0" fontId="13" fillId="4" borderId="148" xfId="0" applyFont="1" applyFill="1" applyBorder="1" applyAlignment="1" applyProtection="1">
      <alignment horizontal="center" vertical="center"/>
      <protection locked="0" hidden="1"/>
    </xf>
    <xf numFmtId="0" fontId="9" fillId="10" borderId="123" xfId="0" applyFont="1" applyFill="1" applyBorder="1" applyAlignment="1" applyProtection="1">
      <alignment horizontal="center" vertical="center" wrapText="1"/>
      <protection locked="0" hidden="1"/>
    </xf>
    <xf numFmtId="0" fontId="9" fillId="10" borderId="120" xfId="0" applyFont="1" applyFill="1" applyBorder="1" applyAlignment="1" applyProtection="1">
      <alignment horizontal="center" vertical="center" wrapText="1"/>
      <protection locked="0" hidden="1"/>
    </xf>
    <xf numFmtId="0" fontId="9" fillId="10" borderId="121" xfId="0" applyFont="1" applyFill="1" applyBorder="1" applyAlignment="1" applyProtection="1">
      <alignment horizontal="center" vertical="center" wrapText="1"/>
      <protection locked="0" hidden="1"/>
    </xf>
    <xf numFmtId="0" fontId="9" fillId="10" borderId="119" xfId="0" applyFont="1" applyFill="1" applyBorder="1" applyAlignment="1" applyProtection="1">
      <alignment horizontal="center" vertical="center" wrapText="1"/>
      <protection locked="0" hidden="1"/>
    </xf>
    <xf numFmtId="0" fontId="10" fillId="0" borderId="75" xfId="0" applyFont="1" applyBorder="1" applyAlignment="1" applyProtection="1">
      <alignment horizontal="center" vertical="center" textRotation="90" wrapText="1"/>
      <protection locked="0" hidden="1"/>
    </xf>
    <xf numFmtId="0" fontId="10" fillId="0" borderId="169" xfId="0" applyFont="1" applyBorder="1" applyAlignment="1" applyProtection="1">
      <alignment horizontal="center" vertical="center" textRotation="90" wrapText="1"/>
      <protection locked="0" hidden="1"/>
    </xf>
    <xf numFmtId="0" fontId="51" fillId="4" borderId="164" xfId="0" applyFont="1" applyFill="1" applyBorder="1" applyAlignment="1" applyProtection="1">
      <alignment horizontal="right" vertical="center" wrapText="1"/>
      <protection locked="0" hidden="1"/>
    </xf>
    <xf numFmtId="0" fontId="0" fillId="0" borderId="1" xfId="0" applyBorder="1" applyProtection="1">
      <protection locked="0" hidden="1"/>
    </xf>
    <xf numFmtId="0" fontId="53" fillId="4" borderId="1" xfId="0" applyFont="1" applyFill="1" applyBorder="1" applyAlignment="1" applyProtection="1">
      <alignment vertical="center" wrapText="1"/>
      <protection locked="0" hidden="1"/>
    </xf>
    <xf numFmtId="0" fontId="53" fillId="4" borderId="72" xfId="0" applyFont="1" applyFill="1" applyBorder="1" applyAlignment="1" applyProtection="1">
      <alignment vertical="center" wrapText="1"/>
      <protection locked="0" hidden="1"/>
    </xf>
    <xf numFmtId="0" fontId="9" fillId="0" borderId="165" xfId="0" applyFont="1" applyBorder="1" applyAlignment="1" applyProtection="1">
      <alignment horizontal="center" vertical="center" textRotation="90" wrapText="1"/>
      <protection locked="0" hidden="1"/>
    </xf>
    <xf numFmtId="0" fontId="9" fillId="0" borderId="105" xfId="0" applyFont="1" applyBorder="1" applyAlignment="1" applyProtection="1">
      <alignment horizontal="center" vertical="center" textRotation="90" wrapText="1"/>
      <protection locked="0" hidden="1"/>
    </xf>
    <xf numFmtId="0" fontId="10" fillId="0" borderId="124" xfId="0" applyFont="1" applyBorder="1" applyAlignment="1" applyProtection="1">
      <alignment horizontal="center" vertical="center" textRotation="90" wrapText="1"/>
      <protection locked="0" hidden="1"/>
    </xf>
    <xf numFmtId="0" fontId="10" fillId="0" borderId="109" xfId="0" applyFont="1" applyBorder="1" applyAlignment="1" applyProtection="1">
      <alignment horizontal="center" vertical="center" textRotation="90" wrapText="1"/>
      <protection locked="0" hidden="1"/>
    </xf>
    <xf numFmtId="0" fontId="10" fillId="0" borderId="125" xfId="0" applyFont="1" applyBorder="1" applyAlignment="1" applyProtection="1">
      <alignment horizontal="center" vertical="center" textRotation="90" wrapText="1"/>
      <protection locked="0" hidden="1"/>
    </xf>
    <xf numFmtId="0" fontId="10" fillId="0" borderId="170" xfId="0" applyFont="1" applyBorder="1" applyAlignment="1" applyProtection="1">
      <alignment horizontal="center" vertical="center" textRotation="90" wrapText="1"/>
      <protection locked="0" hidden="1"/>
    </xf>
    <xf numFmtId="0" fontId="9" fillId="0" borderId="104" xfId="0" applyFont="1" applyBorder="1" applyAlignment="1" applyProtection="1">
      <alignment horizontal="center" vertical="center" wrapText="1"/>
      <protection locked="0" hidden="1"/>
    </xf>
    <xf numFmtId="0" fontId="9" fillId="0" borderId="171" xfId="0" applyFont="1" applyBorder="1" applyAlignment="1" applyProtection="1">
      <alignment horizontal="center" vertical="center" wrapText="1"/>
      <protection locked="0" hidden="1"/>
    </xf>
    <xf numFmtId="0" fontId="9" fillId="0" borderId="158" xfId="0" applyFont="1" applyBorder="1" applyAlignment="1" applyProtection="1">
      <alignment horizontal="center" vertical="center" wrapText="1"/>
      <protection locked="0" hidden="1"/>
    </xf>
    <xf numFmtId="0" fontId="9" fillId="0" borderId="117" xfId="0" applyFont="1" applyBorder="1" applyAlignment="1" applyProtection="1">
      <alignment horizontal="center" vertical="center" wrapText="1"/>
      <protection locked="0" hidden="1"/>
    </xf>
    <xf numFmtId="0" fontId="9" fillId="0" borderId="118" xfId="0" applyFont="1" applyBorder="1" applyAlignment="1" applyProtection="1">
      <alignment horizontal="center" vertical="center" wrapText="1"/>
      <protection locked="0" hidden="1"/>
    </xf>
    <xf numFmtId="0" fontId="9" fillId="0" borderId="166" xfId="0" applyFont="1" applyBorder="1" applyAlignment="1" applyProtection="1">
      <alignment horizontal="center" vertical="center" wrapText="1"/>
      <protection locked="0" hidden="1"/>
    </xf>
    <xf numFmtId="0" fontId="9" fillId="0" borderId="167" xfId="0" applyFont="1" applyBorder="1" applyAlignment="1" applyProtection="1">
      <alignment horizontal="center" vertical="center" wrapText="1"/>
      <protection locked="0" hidden="1"/>
    </xf>
    <xf numFmtId="0" fontId="9" fillId="0" borderId="168" xfId="0" applyFont="1" applyBorder="1" applyAlignment="1" applyProtection="1">
      <alignment horizontal="center" vertical="center" wrapText="1"/>
      <protection locked="0" hidden="1"/>
    </xf>
    <xf numFmtId="0" fontId="11" fillId="0" borderId="119" xfId="0" applyFont="1" applyBorder="1" applyAlignment="1" applyProtection="1">
      <alignment horizontal="center" vertical="center" wrapText="1"/>
      <protection locked="0" hidden="1"/>
    </xf>
    <xf numFmtId="0" fontId="11" fillId="0" borderId="120" xfId="0" applyFont="1" applyBorder="1" applyAlignment="1" applyProtection="1">
      <alignment horizontal="center" vertical="center" wrapText="1"/>
      <protection locked="0" hidden="1"/>
    </xf>
    <xf numFmtId="0" fontId="11" fillId="0" borderId="121" xfId="0" applyFont="1" applyBorder="1" applyAlignment="1" applyProtection="1">
      <alignment horizontal="center" vertical="center" wrapText="1"/>
      <protection locked="0" hidden="1"/>
    </xf>
    <xf numFmtId="0" fontId="9" fillId="0" borderId="119" xfId="0" applyFont="1" applyBorder="1" applyAlignment="1" applyProtection="1">
      <alignment horizontal="center" vertical="center" wrapText="1"/>
      <protection locked="0" hidden="1"/>
    </xf>
    <xf numFmtId="0" fontId="9" fillId="0" borderId="120" xfId="0" applyFont="1" applyBorder="1" applyAlignment="1" applyProtection="1">
      <alignment horizontal="center" vertical="center" wrapText="1"/>
      <protection locked="0" hidden="1"/>
    </xf>
    <xf numFmtId="0" fontId="9" fillId="0" borderId="121" xfId="0" applyFont="1" applyBorder="1" applyAlignment="1" applyProtection="1">
      <alignment horizontal="center" vertical="center" wrapText="1"/>
      <protection locked="0" hidden="1"/>
    </xf>
    <xf numFmtId="0" fontId="9" fillId="0" borderId="122" xfId="0" applyFont="1" applyBorder="1" applyAlignment="1" applyProtection="1">
      <alignment horizontal="center" vertical="center" wrapText="1"/>
      <protection locked="0" hidden="1"/>
    </xf>
    <xf numFmtId="0" fontId="54" fillId="11" borderId="46" xfId="0" applyFont="1" applyFill="1" applyBorder="1" applyAlignment="1" applyProtection="1">
      <alignment horizontal="center" vertical="center" wrapText="1"/>
      <protection locked="0" hidden="1"/>
    </xf>
    <xf numFmtId="9" fontId="61" fillId="12" borderId="46" xfId="0" applyNumberFormat="1" applyFont="1" applyFill="1" applyBorder="1" applyAlignment="1" applyProtection="1">
      <alignment horizontal="center" vertical="center"/>
      <protection locked="0" hidden="1"/>
    </xf>
    <xf numFmtId="9" fontId="61" fillId="12" borderId="67" xfId="0" applyNumberFormat="1" applyFont="1" applyFill="1" applyBorder="1" applyAlignment="1" applyProtection="1">
      <alignment horizontal="center" vertical="center"/>
      <protection locked="0" hidden="1"/>
    </xf>
    <xf numFmtId="0" fontId="55" fillId="9" borderId="67" xfId="0" applyFont="1" applyFill="1" applyBorder="1" applyAlignment="1" applyProtection="1">
      <alignment horizontal="center" vertical="center" wrapText="1"/>
      <protection locked="0" hidden="1"/>
    </xf>
    <xf numFmtId="0" fontId="53" fillId="11" borderId="46" xfId="0" applyFont="1" applyFill="1" applyBorder="1" applyAlignment="1" applyProtection="1">
      <alignment horizontal="center" vertical="center" wrapText="1"/>
      <protection locked="0" hidden="1"/>
    </xf>
    <xf numFmtId="0" fontId="53" fillId="11" borderId="47" xfId="0" applyFont="1" applyFill="1" applyBorder="1" applyAlignment="1" applyProtection="1">
      <alignment horizontal="center" vertical="center" wrapText="1"/>
      <protection locked="0" hidden="1"/>
    </xf>
    <xf numFmtId="0" fontId="102" fillId="11" borderId="0" xfId="0" applyFont="1" applyFill="1" applyBorder="1" applyAlignment="1" applyProtection="1">
      <alignment horizontal="center" textRotation="90" wrapText="1"/>
      <protection locked="0" hidden="1"/>
    </xf>
    <xf numFmtId="0" fontId="93" fillId="19" borderId="88" xfId="0" applyFont="1" applyFill="1" applyBorder="1" applyAlignment="1" applyProtection="1">
      <alignment horizontal="center" vertical="center" textRotation="90" wrapText="1"/>
      <protection locked="0" hidden="1"/>
    </xf>
    <xf numFmtId="0" fontId="93" fillId="19" borderId="89" xfId="0" applyFont="1" applyFill="1" applyBorder="1" applyAlignment="1" applyProtection="1">
      <alignment horizontal="center" vertical="center" textRotation="90" wrapText="1"/>
      <protection locked="0" hidden="1"/>
    </xf>
    <xf numFmtId="0" fontId="93" fillId="19" borderId="92" xfId="0" applyFont="1" applyFill="1" applyBorder="1" applyAlignment="1" applyProtection="1">
      <alignment horizontal="center" vertical="center" textRotation="90" wrapText="1"/>
      <protection locked="0" hidden="1"/>
    </xf>
    <xf numFmtId="0" fontId="93" fillId="19" borderId="93" xfId="0" applyFont="1" applyFill="1" applyBorder="1" applyAlignment="1" applyProtection="1">
      <alignment horizontal="center" vertical="center" textRotation="90" wrapText="1"/>
      <protection locked="0" hidden="1"/>
    </xf>
    <xf numFmtId="0" fontId="93" fillId="19" borderId="90" xfId="0" applyFont="1" applyFill="1" applyBorder="1" applyAlignment="1" applyProtection="1">
      <alignment horizontal="center" vertical="center" textRotation="90" wrapText="1"/>
      <protection locked="0" hidden="1"/>
    </xf>
    <xf numFmtId="0" fontId="93" fillId="19" borderId="91" xfId="0" applyFont="1" applyFill="1" applyBorder="1" applyAlignment="1" applyProtection="1">
      <alignment horizontal="center" vertical="center" textRotation="90" wrapText="1"/>
      <protection locked="0" hidden="1"/>
    </xf>
    <xf numFmtId="0" fontId="93" fillId="19" borderId="0" xfId="0" applyFont="1" applyFill="1" applyBorder="1" applyAlignment="1" applyProtection="1">
      <alignment horizontal="center" vertical="center" textRotation="90" wrapText="1"/>
      <protection locked="0" hidden="1"/>
    </xf>
    <xf numFmtId="0" fontId="93" fillId="19" borderId="56" xfId="0" applyFont="1" applyFill="1" applyBorder="1" applyAlignment="1" applyProtection="1">
      <alignment horizontal="center" vertical="center" textRotation="90" wrapText="1"/>
      <protection locked="0" hidden="1"/>
    </xf>
    <xf numFmtId="0" fontId="99" fillId="15" borderId="88" xfId="0" applyFont="1" applyFill="1" applyBorder="1" applyAlignment="1" applyProtection="1">
      <alignment horizontal="center" vertical="center" wrapText="1"/>
      <protection locked="0" hidden="1"/>
    </xf>
    <xf numFmtId="0" fontId="99" fillId="15" borderId="87" xfId="0" applyFont="1" applyFill="1" applyBorder="1" applyAlignment="1" applyProtection="1">
      <alignment horizontal="center" vertical="center" wrapText="1"/>
      <protection locked="0" hidden="1"/>
    </xf>
    <xf numFmtId="0" fontId="99" fillId="15" borderId="89" xfId="0" applyFont="1" applyFill="1" applyBorder="1" applyAlignment="1" applyProtection="1">
      <alignment horizontal="center" vertical="center" wrapText="1"/>
      <protection locked="0" hidden="1"/>
    </xf>
    <xf numFmtId="0" fontId="99" fillId="15" borderId="92" xfId="0" applyFont="1" applyFill="1" applyBorder="1" applyAlignment="1" applyProtection="1">
      <alignment horizontal="center" vertical="center" wrapText="1"/>
      <protection locked="0" hidden="1"/>
    </xf>
    <xf numFmtId="0" fontId="99" fillId="15" borderId="0" xfId="0" applyFont="1" applyFill="1" applyBorder="1" applyAlignment="1" applyProtection="1">
      <alignment horizontal="center" vertical="center" wrapText="1"/>
      <protection locked="0" hidden="1"/>
    </xf>
    <xf numFmtId="0" fontId="99" fillId="15" borderId="93" xfId="0" applyFont="1" applyFill="1" applyBorder="1" applyAlignment="1" applyProtection="1">
      <alignment horizontal="center" vertical="center" wrapText="1"/>
      <protection locked="0" hidden="1"/>
    </xf>
    <xf numFmtId="0" fontId="99" fillId="15" borderId="90" xfId="0" applyFont="1" applyFill="1" applyBorder="1" applyAlignment="1" applyProtection="1">
      <alignment horizontal="center" vertical="center" wrapText="1"/>
      <protection locked="0" hidden="1"/>
    </xf>
    <xf numFmtId="0" fontId="99" fillId="15" borderId="56" xfId="0" applyFont="1" applyFill="1" applyBorder="1" applyAlignment="1" applyProtection="1">
      <alignment horizontal="center" vertical="center" wrapText="1"/>
      <protection locked="0" hidden="1"/>
    </xf>
    <xf numFmtId="0" fontId="99" fillId="15" borderId="91" xfId="0" applyFont="1" applyFill="1" applyBorder="1" applyAlignment="1" applyProtection="1">
      <alignment horizontal="center" vertical="center" wrapText="1"/>
      <protection locked="0" hidden="1"/>
    </xf>
    <xf numFmtId="0" fontId="95" fillId="2" borderId="1" xfId="0" applyFont="1" applyFill="1" applyBorder="1" applyAlignment="1" applyProtection="1">
      <alignment horizontal="center" vertical="center"/>
      <protection locked="0" hidden="1"/>
    </xf>
    <xf numFmtId="0" fontId="95" fillId="2" borderId="72" xfId="0" applyFont="1" applyFill="1" applyBorder="1" applyAlignment="1" applyProtection="1">
      <alignment horizontal="center" vertical="center"/>
      <protection locked="0" hidden="1"/>
    </xf>
    <xf numFmtId="0" fontId="63" fillId="12" borderId="46" xfId="0" applyFont="1" applyFill="1" applyBorder="1" applyAlignment="1" applyProtection="1">
      <alignment horizontal="center" vertical="center"/>
      <protection locked="0" hidden="1"/>
    </xf>
    <xf numFmtId="0" fontId="63" fillId="12" borderId="47" xfId="0" applyFont="1" applyFill="1" applyBorder="1" applyAlignment="1" applyProtection="1">
      <alignment horizontal="center" vertical="center"/>
      <protection locked="0" hidden="1"/>
    </xf>
    <xf numFmtId="0" fontId="3" fillId="0" borderId="0" xfId="0" applyFont="1" applyBorder="1" applyAlignment="1" applyProtection="1">
      <alignment horizontal="center"/>
      <protection locked="0" hidden="1"/>
    </xf>
    <xf numFmtId="0" fontId="3" fillId="0" borderId="3" xfId="0" applyFont="1" applyBorder="1" applyAlignment="1" applyProtection="1">
      <alignment horizontal="center"/>
      <protection locked="0" hidden="1"/>
    </xf>
    <xf numFmtId="0" fontId="4" fillId="4" borderId="50" xfId="0" applyFont="1" applyFill="1" applyBorder="1" applyAlignment="1" applyProtection="1">
      <alignment horizontal="justify" vertical="justify" wrapText="1"/>
      <protection locked="0" hidden="1"/>
    </xf>
    <xf numFmtId="0" fontId="5" fillId="4" borderId="50" xfId="0" applyFont="1" applyFill="1" applyBorder="1" applyProtection="1">
      <protection locked="0" hidden="1"/>
    </xf>
    <xf numFmtId="0" fontId="5" fillId="4" borderId="82" xfId="0" applyFont="1" applyFill="1" applyBorder="1" applyProtection="1">
      <protection locked="0" hidden="1"/>
    </xf>
    <xf numFmtId="0" fontId="100" fillId="15" borderId="85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94" xfId="0" applyBorder="1" applyProtection="1">
      <protection locked="0" hidden="1"/>
    </xf>
    <xf numFmtId="0" fontId="0" fillId="0" borderId="86" xfId="0" applyBorder="1" applyProtection="1">
      <protection locked="0" hidden="1"/>
    </xf>
    <xf numFmtId="0" fontId="92" fillId="15" borderId="139" xfId="0" applyFont="1" applyFill="1" applyBorder="1" applyAlignment="1" applyProtection="1">
      <alignment horizontal="center" vertical="center" textRotation="90" wrapText="1"/>
      <protection locked="0" hidden="1"/>
    </xf>
    <xf numFmtId="0" fontId="0" fillId="0" borderId="140" xfId="0" applyBorder="1" applyProtection="1">
      <protection locked="0" hidden="1"/>
    </xf>
    <xf numFmtId="0" fontId="0" fillId="0" borderId="141" xfId="0" applyBorder="1" applyProtection="1">
      <protection locked="0" hidden="1"/>
    </xf>
    <xf numFmtId="0" fontId="6" fillId="4" borderId="101" xfId="0" applyFont="1" applyFill="1" applyBorder="1" applyAlignment="1" applyProtection="1">
      <alignment horizontal="right" vertical="center"/>
      <protection locked="0" hidden="1"/>
    </xf>
    <xf numFmtId="0" fontId="6" fillId="4" borderId="102" xfId="0" applyFont="1" applyFill="1" applyBorder="1" applyAlignment="1" applyProtection="1">
      <alignment horizontal="right" vertical="center"/>
      <protection locked="0" hidden="1"/>
    </xf>
    <xf numFmtId="0" fontId="7" fillId="4" borderId="73" xfId="0" applyFont="1" applyFill="1" applyBorder="1" applyAlignment="1" applyProtection="1">
      <alignment horizontal="left" vertical="center" indent="1"/>
      <protection locked="0" hidden="1"/>
    </xf>
    <xf numFmtId="0" fontId="7" fillId="4" borderId="73" xfId="0" applyFont="1" applyFill="1" applyBorder="1" applyAlignment="1" applyProtection="1">
      <alignment horizontal="left" vertical="center"/>
      <protection locked="0" hidden="1"/>
    </xf>
    <xf numFmtId="0" fontId="7" fillId="4" borderId="74" xfId="0" applyFont="1" applyFill="1" applyBorder="1" applyAlignment="1" applyProtection="1">
      <alignment horizontal="left" vertical="center"/>
      <protection locked="0" hidden="1"/>
    </xf>
    <xf numFmtId="0" fontId="6" fillId="4" borderId="103" xfId="0" applyFont="1" applyFill="1" applyBorder="1" applyAlignment="1" applyProtection="1">
      <alignment horizontal="right" vertical="center"/>
      <protection locked="0" hidden="1"/>
    </xf>
    <xf numFmtId="0" fontId="6" fillId="4" borderId="104" xfId="0" applyFont="1" applyFill="1" applyBorder="1" applyAlignment="1" applyProtection="1">
      <alignment horizontal="right" vertical="center"/>
      <protection locked="0" hidden="1"/>
    </xf>
    <xf numFmtId="0" fontId="7" fillId="4" borderId="74" xfId="0" applyFont="1" applyFill="1" applyBorder="1" applyAlignment="1" applyProtection="1">
      <alignment horizontal="left" vertical="center" indent="1"/>
      <protection locked="0" hidden="1"/>
    </xf>
    <xf numFmtId="0" fontId="69" fillId="14" borderId="65" xfId="0" applyFont="1" applyFill="1" applyBorder="1" applyAlignment="1" applyProtection="1">
      <alignment horizontal="center" vertical="center" wrapText="1"/>
      <protection locked="0" hidden="1"/>
    </xf>
    <xf numFmtId="0" fontId="69" fillId="14" borderId="0" xfId="0" applyFont="1" applyFill="1" applyBorder="1" applyAlignment="1" applyProtection="1">
      <alignment horizontal="center" vertical="center" wrapText="1"/>
      <protection locked="0" hidden="1"/>
    </xf>
    <xf numFmtId="0" fontId="69" fillId="14" borderId="66" xfId="0" applyFont="1" applyFill="1" applyBorder="1" applyAlignment="1" applyProtection="1">
      <alignment horizontal="center" vertical="center" wrapText="1"/>
      <protection locked="0" hidden="1"/>
    </xf>
    <xf numFmtId="0" fontId="85" fillId="8" borderId="0" xfId="0" applyFont="1" applyFill="1" applyBorder="1" applyAlignment="1" applyProtection="1">
      <alignment horizontal="center"/>
      <protection locked="0" hidden="1"/>
    </xf>
    <xf numFmtId="0" fontId="65" fillId="12" borderId="46" xfId="0" applyFont="1" applyFill="1" applyBorder="1" applyAlignment="1" applyProtection="1">
      <alignment horizontal="center" vertical="center"/>
      <protection locked="0" hidden="1"/>
    </xf>
    <xf numFmtId="0" fontId="54" fillId="11" borderId="46" xfId="0" applyFont="1" applyFill="1" applyBorder="1" applyAlignment="1" applyProtection="1">
      <alignment horizontal="right" vertical="center" wrapText="1"/>
      <protection locked="0" hidden="1"/>
    </xf>
    <xf numFmtId="0" fontId="60" fillId="12" borderId="46" xfId="0" applyFont="1" applyFill="1" applyBorder="1" applyAlignment="1" applyProtection="1">
      <alignment horizontal="center" vertical="center" wrapText="1"/>
      <protection locked="0" hidden="1"/>
    </xf>
    <xf numFmtId="0" fontId="62" fillId="11" borderId="46" xfId="0" applyFont="1" applyFill="1" applyBorder="1" applyAlignment="1" applyProtection="1">
      <alignment horizontal="right" vertical="center" wrapText="1"/>
      <protection locked="0" hidden="1"/>
    </xf>
    <xf numFmtId="165" fontId="65" fillId="12" borderId="46" xfId="0" quotePrefix="1" applyNumberFormat="1" applyFont="1" applyFill="1" applyBorder="1" applyAlignment="1" applyProtection="1">
      <alignment horizontal="center" vertical="center"/>
      <protection locked="0" hidden="1"/>
    </xf>
    <xf numFmtId="165" fontId="53" fillId="11" borderId="46" xfId="0" applyNumberFormat="1" applyFont="1" applyFill="1" applyBorder="1" applyAlignment="1" applyProtection="1">
      <alignment horizontal="center" vertical="center" wrapText="1"/>
      <protection locked="0" hidden="1"/>
    </xf>
    <xf numFmtId="0" fontId="59" fillId="12" borderId="46" xfId="0" applyFont="1" applyFill="1" applyBorder="1" applyAlignment="1" applyProtection="1">
      <alignment horizontal="center" vertical="center"/>
      <protection locked="0" hidden="1"/>
    </xf>
    <xf numFmtId="0" fontId="1" fillId="3" borderId="0" xfId="0" applyFont="1" applyFill="1" applyBorder="1" applyAlignment="1" applyProtection="1">
      <alignment horizontal="center" vertical="center" textRotation="90" wrapText="1"/>
      <protection hidden="1"/>
    </xf>
    <xf numFmtId="0" fontId="81" fillId="3" borderId="0" xfId="0" applyFont="1" applyFill="1" applyBorder="1" applyAlignment="1" applyProtection="1">
      <alignment horizontal="center" vertical="center" textRotation="90" wrapText="1"/>
      <protection hidden="1"/>
    </xf>
    <xf numFmtId="0" fontId="0" fillId="13" borderId="0" xfId="0" applyFill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left"/>
      <protection hidden="1"/>
    </xf>
    <xf numFmtId="0" fontId="28" fillId="0" borderId="0" xfId="0" applyFont="1" applyAlignment="1" applyProtection="1">
      <alignment horizontal="center"/>
      <protection hidden="1"/>
    </xf>
    <xf numFmtId="1" fontId="7" fillId="4" borderId="10" xfId="0" applyNumberFormat="1" applyFont="1" applyFill="1" applyBorder="1" applyAlignment="1" applyProtection="1">
      <alignment horizontal="center" vertical="center"/>
      <protection locked="0"/>
    </xf>
    <xf numFmtId="1" fontId="7" fillId="4" borderId="36" xfId="0" applyNumberFormat="1" applyFont="1" applyFill="1" applyBorder="1" applyAlignment="1" applyProtection="1">
      <alignment horizontal="center" vertical="center"/>
      <protection locked="0"/>
    </xf>
    <xf numFmtId="1" fontId="7" fillId="4" borderId="14" xfId="0" applyNumberFormat="1" applyFont="1" applyFill="1" applyBorder="1" applyAlignment="1" applyProtection="1">
      <alignment horizontal="center" vertical="center"/>
      <protection locked="0"/>
    </xf>
    <xf numFmtId="1" fontId="7" fillId="4" borderId="37" xfId="0" applyNumberFormat="1" applyFont="1" applyFill="1" applyBorder="1" applyAlignment="1" applyProtection="1">
      <alignment horizontal="center" vertical="center"/>
      <protection locked="0"/>
    </xf>
    <xf numFmtId="0" fontId="96" fillId="2" borderId="70" xfId="0" applyFont="1" applyFill="1" applyBorder="1" applyAlignment="1" applyProtection="1">
      <alignment horizontal="center" vertical="center"/>
      <protection locked="0" hidden="1"/>
    </xf>
    <xf numFmtId="0" fontId="96" fillId="2" borderId="7" xfId="0" applyFont="1" applyFill="1" applyBorder="1" applyAlignment="1" applyProtection="1">
      <alignment horizontal="center" vertical="center"/>
      <protection locked="0" hidden="1"/>
    </xf>
    <xf numFmtId="0" fontId="96" fillId="2" borderId="8" xfId="0" applyFont="1" applyFill="1" applyBorder="1" applyAlignment="1" applyProtection="1">
      <alignment horizontal="center" vertical="center"/>
      <protection locked="0" hidden="1"/>
    </xf>
    <xf numFmtId="0" fontId="73" fillId="0" borderId="71" xfId="0" applyFont="1" applyBorder="1" applyAlignment="1" applyProtection="1">
      <alignment horizontal="center"/>
      <protection hidden="1"/>
    </xf>
    <xf numFmtId="0" fontId="73" fillId="0" borderId="1" xfId="0" applyFont="1" applyBorder="1" applyAlignment="1" applyProtection="1">
      <alignment horizontal="center"/>
      <protection hidden="1"/>
    </xf>
    <xf numFmtId="0" fontId="73" fillId="0" borderId="72" xfId="0" applyFont="1" applyBorder="1" applyAlignment="1" applyProtection="1">
      <alignment horizontal="center"/>
      <protection hidden="1"/>
    </xf>
    <xf numFmtId="0" fontId="16" fillId="0" borderId="9" xfId="0" applyFont="1" applyBorder="1" applyAlignment="1" applyProtection="1">
      <alignment horizontal="center" vertical="center" wrapText="1"/>
      <protection hidden="1"/>
    </xf>
    <xf numFmtId="0" fontId="16" fillId="0" borderId="17" xfId="0" applyFont="1" applyBorder="1" applyAlignment="1" applyProtection="1">
      <alignment horizontal="center" vertical="center" wrapText="1"/>
      <protection hidden="1"/>
    </xf>
    <xf numFmtId="0" fontId="16" fillId="0" borderId="13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18" xfId="0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0" fontId="76" fillId="0" borderId="1" xfId="0" applyFont="1" applyBorder="1" applyAlignment="1" applyProtection="1">
      <alignment horizontal="center" vertical="center" wrapText="1"/>
      <protection hidden="1"/>
    </xf>
    <xf numFmtId="0" fontId="76" fillId="0" borderId="10" xfId="0" applyFont="1" applyBorder="1" applyAlignment="1" applyProtection="1">
      <alignment horizontal="center" vertical="center" wrapText="1"/>
      <protection hidden="1"/>
    </xf>
    <xf numFmtId="0" fontId="76" fillId="0" borderId="36" xfId="0" applyFont="1" applyBorder="1" applyAlignment="1" applyProtection="1">
      <alignment horizontal="center" vertical="center" wrapText="1"/>
      <protection hidden="1"/>
    </xf>
    <xf numFmtId="1" fontId="76" fillId="4" borderId="33" xfId="0" applyNumberFormat="1" applyFont="1" applyFill="1" applyBorder="1" applyAlignment="1" applyProtection="1">
      <alignment horizontal="center" vertical="center" wrapText="1"/>
      <protection hidden="1"/>
    </xf>
    <xf numFmtId="1" fontId="76" fillId="4" borderId="32" xfId="0" applyNumberFormat="1" applyFont="1" applyFill="1" applyBorder="1" applyAlignment="1" applyProtection="1">
      <alignment horizontal="center" vertical="center" wrapText="1"/>
      <protection hidden="1"/>
    </xf>
    <xf numFmtId="0" fontId="76" fillId="0" borderId="11" xfId="0" applyFont="1" applyBorder="1" applyAlignment="1" applyProtection="1">
      <alignment horizontal="center" vertical="center" wrapText="1"/>
      <protection hidden="1"/>
    </xf>
    <xf numFmtId="0" fontId="76" fillId="0" borderId="18" xfId="0" applyFont="1" applyBorder="1" applyAlignment="1" applyProtection="1">
      <alignment horizontal="center" vertical="center" wrapText="1"/>
      <protection hidden="1"/>
    </xf>
    <xf numFmtId="0" fontId="76" fillId="0" borderId="15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76" fillId="4" borderId="60" xfId="0" applyFont="1" applyFill="1" applyBorder="1" applyAlignment="1" applyProtection="1">
      <alignment horizontal="center" vertical="center" wrapText="1"/>
      <protection hidden="1"/>
    </xf>
    <xf numFmtId="14" fontId="87" fillId="7" borderId="59" xfId="0" applyNumberFormat="1" applyFont="1" applyFill="1" applyBorder="1" applyAlignment="1" applyProtection="1">
      <alignment horizontal="center" wrapText="1"/>
      <protection locked="0"/>
    </xf>
    <xf numFmtId="14" fontId="87" fillId="7" borderId="60" xfId="0" applyNumberFormat="1" applyFont="1" applyFill="1" applyBorder="1" applyAlignment="1" applyProtection="1">
      <alignment horizontal="center" wrapText="1"/>
      <protection locked="0"/>
    </xf>
    <xf numFmtId="0" fontId="78" fillId="4" borderId="57" xfId="0" applyFont="1" applyFill="1" applyBorder="1" applyAlignment="1" applyProtection="1">
      <alignment horizontal="center" vertical="center"/>
      <protection hidden="1"/>
    </xf>
    <xf numFmtId="0" fontId="78" fillId="4" borderId="25" xfId="0" applyFont="1" applyFill="1" applyBorder="1" applyAlignment="1" applyProtection="1">
      <alignment horizontal="center" vertical="center"/>
      <protection hidden="1"/>
    </xf>
    <xf numFmtId="169" fontId="87" fillId="4" borderId="59" xfId="0" applyNumberFormat="1" applyFont="1" applyFill="1" applyBorder="1" applyAlignment="1" applyProtection="1">
      <alignment horizontal="center" vertical="center"/>
      <protection locked="0"/>
    </xf>
    <xf numFmtId="169" fontId="87" fillId="4" borderId="80" xfId="0" applyNumberFormat="1" applyFont="1" applyFill="1" applyBorder="1" applyAlignment="1" applyProtection="1">
      <alignment horizontal="center" vertical="center"/>
      <protection locked="0"/>
    </xf>
    <xf numFmtId="170" fontId="87" fillId="4" borderId="59" xfId="0" applyNumberFormat="1" applyFont="1" applyFill="1" applyBorder="1" applyAlignment="1" applyProtection="1">
      <alignment horizontal="center" vertical="center" wrapText="1"/>
      <protection locked="0"/>
    </xf>
    <xf numFmtId="170" fontId="87" fillId="4" borderId="80" xfId="0" applyNumberFormat="1" applyFont="1" applyFill="1" applyBorder="1" applyAlignment="1" applyProtection="1">
      <alignment horizontal="center" vertical="center" wrapText="1"/>
      <protection locked="0"/>
    </xf>
    <xf numFmtId="1" fontId="7" fillId="4" borderId="59" xfId="0" applyNumberFormat="1" applyFont="1" applyFill="1" applyBorder="1" applyAlignment="1" applyProtection="1">
      <alignment horizontal="center" vertical="center"/>
      <protection locked="0"/>
    </xf>
    <xf numFmtId="1" fontId="7" fillId="4" borderId="80" xfId="0" applyNumberFormat="1" applyFont="1" applyFill="1" applyBorder="1" applyAlignment="1" applyProtection="1">
      <alignment horizontal="center" vertical="center"/>
      <protection locked="0"/>
    </xf>
    <xf numFmtId="14" fontId="7" fillId="0" borderId="59" xfId="0" applyNumberFormat="1" applyFont="1" applyBorder="1" applyAlignment="1" applyProtection="1">
      <alignment horizontal="center" vertical="top" wrapText="1"/>
      <protection locked="0"/>
    </xf>
    <xf numFmtId="14" fontId="7" fillId="0" borderId="80" xfId="0" applyNumberFormat="1" applyFont="1" applyBorder="1" applyAlignment="1" applyProtection="1">
      <alignment horizontal="center" vertical="top" wrapText="1"/>
      <protection locked="0"/>
    </xf>
    <xf numFmtId="14" fontId="23" fillId="0" borderId="59" xfId="0" applyNumberFormat="1" applyFont="1" applyBorder="1" applyAlignment="1" applyProtection="1">
      <alignment horizontal="center" vertical="center" wrapText="1"/>
      <protection locked="0"/>
    </xf>
    <xf numFmtId="14" fontId="23" fillId="0" borderId="80" xfId="0" applyNumberFormat="1" applyFont="1" applyBorder="1" applyAlignment="1" applyProtection="1">
      <alignment horizontal="center" vertical="center" wrapText="1"/>
      <protection locked="0"/>
    </xf>
    <xf numFmtId="0" fontId="6" fillId="0" borderId="61" xfId="0" applyFont="1" applyBorder="1" applyAlignment="1" applyProtection="1">
      <alignment horizontal="center" vertical="center" wrapText="1"/>
      <protection locked="0"/>
    </xf>
    <xf numFmtId="0" fontId="6" fillId="0" borderId="81" xfId="0" applyFont="1" applyBorder="1" applyAlignment="1" applyProtection="1">
      <alignment horizontal="center" vertical="center" wrapText="1"/>
      <protection locked="0"/>
    </xf>
    <xf numFmtId="0" fontId="79" fillId="0" borderId="0" xfId="0" applyFont="1" applyAlignment="1" applyProtection="1">
      <alignment horizontal="left" vertical="center"/>
      <protection hidden="1"/>
    </xf>
    <xf numFmtId="0" fontId="79" fillId="0" borderId="0" xfId="0" applyFont="1" applyAlignment="1" applyProtection="1">
      <alignment horizontal="left"/>
      <protection locked="0"/>
    </xf>
    <xf numFmtId="14" fontId="87" fillId="4" borderId="0" xfId="0" applyNumberFormat="1" applyFont="1" applyFill="1" applyBorder="1" applyAlignment="1" applyProtection="1">
      <alignment horizontal="center" vertical="center" wrapText="1"/>
      <protection hidden="1"/>
    </xf>
    <xf numFmtId="14" fontId="87" fillId="4" borderId="29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0" fontId="6" fillId="0" borderId="40" xfId="0" applyFont="1" applyBorder="1" applyAlignment="1" applyProtection="1">
      <alignment horizontal="center" vertical="center" wrapText="1"/>
      <protection hidden="1"/>
    </xf>
    <xf numFmtId="0" fontId="6" fillId="0" borderId="31" xfId="0" applyFont="1" applyBorder="1" applyAlignment="1" applyProtection="1">
      <alignment horizontal="center" vertical="center" wrapText="1"/>
      <protection hidden="1"/>
    </xf>
    <xf numFmtId="14" fontId="24" fillId="0" borderId="59" xfId="0" applyNumberFormat="1" applyFont="1" applyBorder="1" applyAlignment="1" applyProtection="1">
      <alignment horizontal="center" vertical="center" wrapText="1"/>
      <protection locked="0"/>
    </xf>
    <xf numFmtId="14" fontId="24" fillId="0" borderId="80" xfId="0" applyNumberFormat="1" applyFont="1" applyBorder="1" applyAlignment="1" applyProtection="1">
      <alignment horizontal="center" vertical="center" wrapText="1"/>
      <protection locked="0"/>
    </xf>
    <xf numFmtId="14" fontId="87" fillId="0" borderId="59" xfId="0" applyNumberFormat="1" applyFont="1" applyBorder="1" applyAlignment="1" applyProtection="1">
      <alignment horizontal="center" vertical="center" wrapText="1"/>
      <protection locked="0"/>
    </xf>
    <xf numFmtId="14" fontId="87" fillId="0" borderId="80" xfId="0" applyNumberFormat="1" applyFont="1" applyBorder="1" applyAlignment="1" applyProtection="1">
      <alignment horizontal="center" vertical="center" wrapText="1"/>
      <protection locked="0"/>
    </xf>
    <xf numFmtId="0" fontId="6" fillId="0" borderId="59" xfId="0" applyFont="1" applyBorder="1" applyAlignment="1" applyProtection="1">
      <alignment horizontal="center" vertical="center" wrapText="1"/>
      <protection locked="0"/>
    </xf>
    <xf numFmtId="0" fontId="6" fillId="0" borderId="80" xfId="0" applyFont="1" applyBorder="1" applyAlignment="1" applyProtection="1">
      <alignment horizontal="center" vertical="center" wrapText="1"/>
      <protection locked="0"/>
    </xf>
    <xf numFmtId="14" fontId="87" fillId="4" borderId="28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60" xfId="0" applyFont="1" applyBorder="1" applyAlignment="1" applyProtection="1">
      <alignment horizontal="center" vertical="top" wrapText="1"/>
      <protection hidden="1"/>
    </xf>
    <xf numFmtId="0" fontId="105" fillId="0" borderId="0" xfId="0" applyFont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45" fillId="0" borderId="59" xfId="0" applyFont="1" applyBorder="1" applyAlignment="1" applyProtection="1">
      <alignment horizontal="center" vertical="top" wrapText="1"/>
      <protection hidden="1"/>
    </xf>
    <xf numFmtId="0" fontId="45" fillId="0" borderId="80" xfId="0" applyFont="1" applyBorder="1" applyAlignment="1" applyProtection="1">
      <alignment horizontal="center" vertical="top" wrapText="1"/>
      <protection hidden="1"/>
    </xf>
    <xf numFmtId="0" fontId="45" fillId="4" borderId="59" xfId="1" applyFont="1" applyFill="1" applyBorder="1" applyAlignment="1" applyProtection="1">
      <alignment horizontal="center" vertical="top" wrapText="1"/>
      <protection hidden="1"/>
    </xf>
    <xf numFmtId="0" fontId="45" fillId="4" borderId="80" xfId="1" applyFont="1" applyFill="1" applyBorder="1" applyAlignment="1" applyProtection="1">
      <alignment horizontal="center" vertical="top" wrapText="1"/>
      <protection hidden="1"/>
    </xf>
    <xf numFmtId="0" fontId="97" fillId="4" borderId="0" xfId="0" applyFont="1" applyFill="1" applyAlignment="1" applyProtection="1">
      <alignment horizontal="center" vertical="center"/>
      <protection locked="0" hidden="1"/>
    </xf>
    <xf numFmtId="0" fontId="45" fillId="0" borderId="61" xfId="0" applyFont="1" applyBorder="1" applyAlignment="1" applyProtection="1">
      <alignment horizontal="center" vertical="top" wrapText="1"/>
      <protection hidden="1"/>
    </xf>
    <xf numFmtId="0" fontId="45" fillId="0" borderId="81" xfId="0" applyFont="1" applyBorder="1" applyAlignment="1" applyProtection="1">
      <alignment horizontal="center" vertical="top" wrapText="1"/>
      <protection hidden="1"/>
    </xf>
    <xf numFmtId="0" fontId="45" fillId="0" borderId="9" xfId="0" applyFont="1" applyBorder="1" applyAlignment="1" applyProtection="1">
      <alignment horizontal="center" vertical="top" wrapText="1"/>
      <protection hidden="1"/>
    </xf>
    <xf numFmtId="0" fontId="45" fillId="0" borderId="22" xfId="0" applyFont="1" applyBorder="1" applyAlignment="1" applyProtection="1">
      <alignment horizontal="center" vertical="top" wrapText="1"/>
      <protection hidden="1"/>
    </xf>
    <xf numFmtId="0" fontId="45" fillId="0" borderId="11" xfId="0" applyFont="1" applyBorder="1" applyAlignment="1" applyProtection="1">
      <alignment horizontal="center" vertical="top" wrapText="1"/>
      <protection hidden="1"/>
    </xf>
    <xf numFmtId="0" fontId="45" fillId="0" borderId="23" xfId="0" applyFont="1" applyBorder="1" applyAlignment="1" applyProtection="1">
      <alignment horizontal="center" vertical="top" wrapText="1"/>
      <protection hidden="1"/>
    </xf>
    <xf numFmtId="0" fontId="82" fillId="0" borderId="11" xfId="0" applyFont="1" applyBorder="1" applyAlignment="1" applyProtection="1">
      <alignment horizontal="center" vertical="top" wrapText="1"/>
      <protection hidden="1"/>
    </xf>
    <xf numFmtId="0" fontId="47" fillId="0" borderId="38" xfId="0" applyFont="1" applyBorder="1" applyAlignment="1" applyProtection="1">
      <alignment horizontal="center" vertical="top" wrapText="1"/>
      <protection hidden="1"/>
    </xf>
    <xf numFmtId="0" fontId="47" fillId="0" borderId="26" xfId="0" applyFont="1" applyBorder="1" applyAlignment="1" applyProtection="1">
      <alignment horizontal="center" vertical="top" wrapText="1"/>
      <protection hidden="1"/>
    </xf>
    <xf numFmtId="0" fontId="98" fillId="4" borderId="0" xfId="0" applyFont="1" applyFill="1" applyAlignment="1" applyProtection="1">
      <alignment horizontal="center" vertical="center"/>
      <protection locked="0" hidden="1"/>
    </xf>
    <xf numFmtId="0" fontId="42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locked="0"/>
    </xf>
    <xf numFmtId="0" fontId="107" fillId="14" borderId="160" xfId="0" applyFont="1" applyFill="1" applyBorder="1" applyAlignment="1" applyProtection="1">
      <alignment horizontal="left" vertical="center" wrapText="1"/>
      <protection hidden="1"/>
    </xf>
    <xf numFmtId="0" fontId="107" fillId="14" borderId="162" xfId="0" applyFont="1" applyFill="1" applyBorder="1" applyAlignment="1" applyProtection="1">
      <alignment horizontal="left" vertical="center" wrapText="1"/>
      <protection hidden="1"/>
    </xf>
    <xf numFmtId="14" fontId="60" fillId="12" borderId="162" xfId="0" quotePrefix="1" applyNumberFormat="1" applyFont="1" applyFill="1" applyBorder="1" applyAlignment="1" applyProtection="1">
      <alignment horizontal="center" vertical="center"/>
      <protection locked="0"/>
    </xf>
    <xf numFmtId="14" fontId="60" fillId="12" borderId="159" xfId="0" quotePrefix="1" applyNumberFormat="1" applyFont="1" applyFill="1" applyBorder="1" applyAlignment="1" applyProtection="1">
      <alignment horizontal="center" vertical="center"/>
      <protection locked="0"/>
    </xf>
    <xf numFmtId="0" fontId="110" fillId="20" borderId="160" xfId="0" applyFont="1" applyFill="1" applyBorder="1" applyAlignment="1" applyProtection="1">
      <alignment horizontal="center" vertical="center" wrapText="1"/>
      <protection hidden="1"/>
    </xf>
    <xf numFmtId="0" fontId="110" fillId="20" borderId="161" xfId="0" applyFont="1" applyFill="1" applyBorder="1" applyAlignment="1" applyProtection="1">
      <alignment horizontal="center" vertical="center" wrapText="1"/>
      <protection hidden="1"/>
    </xf>
    <xf numFmtId="0" fontId="110" fillId="20" borderId="162" xfId="0" applyFont="1" applyFill="1" applyBorder="1" applyAlignment="1" applyProtection="1">
      <alignment horizontal="center" vertical="center" wrapText="1"/>
      <protection hidden="1"/>
    </xf>
    <xf numFmtId="0" fontId="112" fillId="12" borderId="160" xfId="0" applyFont="1" applyFill="1" applyBorder="1" applyAlignment="1" applyProtection="1">
      <alignment horizontal="justify" vertical="justify" wrapText="1"/>
      <protection locked="0"/>
    </xf>
    <xf numFmtId="0" fontId="112" fillId="12" borderId="161" xfId="0" applyFont="1" applyFill="1" applyBorder="1" applyAlignment="1" applyProtection="1">
      <alignment horizontal="justify" vertical="justify" wrapText="1"/>
      <protection locked="0"/>
    </xf>
    <xf numFmtId="0" fontId="112" fillId="12" borderId="162" xfId="0" applyFont="1" applyFill="1" applyBorder="1" applyAlignment="1" applyProtection="1">
      <alignment horizontal="justify" vertical="justify" wrapText="1"/>
      <protection locked="0"/>
    </xf>
    <xf numFmtId="0" fontId="113" fillId="18" borderId="0" xfId="0" applyFont="1" applyFill="1" applyBorder="1" applyAlignment="1" applyProtection="1">
      <alignment horizontal="center" vertical="top"/>
      <protection hidden="1"/>
    </xf>
    <xf numFmtId="0" fontId="114" fillId="18" borderId="0" xfId="0" applyFont="1" applyFill="1" applyAlignment="1" applyProtection="1">
      <alignment horizontal="center" vertical="top"/>
      <protection hidden="1"/>
    </xf>
    <xf numFmtId="0" fontId="115" fillId="18" borderId="0" xfId="0" applyFont="1" applyFill="1" applyAlignment="1" applyProtection="1">
      <alignment horizontal="center" vertical="center"/>
      <protection hidden="1"/>
    </xf>
    <xf numFmtId="0" fontId="116" fillId="18" borderId="0" xfId="0" applyFont="1" applyFill="1" applyAlignment="1" applyProtection="1">
      <alignment horizontal="center" vertical="center"/>
      <protection hidden="1"/>
    </xf>
    <xf numFmtId="0" fontId="117" fillId="18" borderId="0" xfId="0" applyFont="1" applyFill="1" applyAlignment="1" applyProtection="1">
      <alignment horizontal="center" vertical="center" wrapText="1"/>
      <protection hidden="1"/>
    </xf>
    <xf numFmtId="14" fontId="13" fillId="4" borderId="134" xfId="0" applyNumberFormat="1" applyFont="1" applyFill="1" applyBorder="1" applyAlignment="1" applyProtection="1">
      <alignment horizontal="center" vertical="center"/>
      <protection hidden="1"/>
    </xf>
    <xf numFmtId="14" fontId="14" fillId="4" borderId="135" xfId="0" applyNumberFormat="1" applyFont="1" applyFill="1" applyBorder="1" applyAlignment="1" applyProtection="1">
      <alignment horizontal="center" vertical="center" wrapText="1"/>
      <protection hidden="1"/>
    </xf>
    <xf numFmtId="14" fontId="14" fillId="4" borderId="27" xfId="0" applyNumberFormat="1" applyFont="1" applyFill="1" applyBorder="1" applyAlignment="1" applyProtection="1">
      <alignment horizontal="center" vertical="center"/>
      <protection hidden="1"/>
    </xf>
    <xf numFmtId="14" fontId="14" fillId="4" borderId="4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protection hidden="1"/>
    </xf>
    <xf numFmtId="0" fontId="51" fillId="4" borderId="164" xfId="0" applyFont="1" applyFill="1" applyBorder="1" applyAlignment="1" applyProtection="1">
      <alignment horizontal="right" wrapText="1"/>
      <protection hidden="1"/>
    </xf>
    <xf numFmtId="0" fontId="0" fillId="0" borderId="1" xfId="0" applyBorder="1" applyAlignment="1" applyProtection="1">
      <protection hidden="1"/>
    </xf>
    <xf numFmtId="0" fontId="52" fillId="4" borderId="1" xfId="0" applyFont="1" applyFill="1" applyBorder="1" applyAlignment="1" applyProtection="1">
      <alignment horizontal="right"/>
      <protection hidden="1"/>
    </xf>
    <xf numFmtId="14" fontId="7" fillId="4" borderId="1" xfId="0" quotePrefix="1" applyNumberFormat="1" applyFont="1" applyFill="1" applyBorder="1" applyAlignment="1" applyProtection="1">
      <alignment horizontal="center"/>
      <protection hidden="1"/>
    </xf>
    <xf numFmtId="0" fontId="8" fillId="4" borderId="1" xfId="0" applyFont="1" applyFill="1" applyBorder="1" applyAlignment="1" applyProtection="1">
      <alignment horizontal="center"/>
      <protection hidden="1"/>
    </xf>
    <xf numFmtId="0" fontId="52" fillId="4" borderId="1" xfId="0" applyFont="1" applyFill="1" applyBorder="1" applyAlignment="1" applyProtection="1">
      <protection hidden="1"/>
    </xf>
    <xf numFmtId="0" fontId="52" fillId="4" borderId="116" xfId="0" applyFont="1" applyFill="1" applyBorder="1" applyAlignment="1" applyProtection="1">
      <protection hidden="1"/>
    </xf>
    <xf numFmtId="0" fontId="66" fillId="4" borderId="1" xfId="0" applyFont="1" applyFill="1" applyBorder="1" applyAlignment="1" applyProtection="1">
      <protection hidden="1"/>
    </xf>
    <xf numFmtId="0" fontId="72" fillId="4" borderId="1" xfId="0" applyNumberFormat="1" applyFont="1" applyFill="1" applyBorder="1" applyAlignment="1" applyProtection="1">
      <protection hidden="1"/>
    </xf>
    <xf numFmtId="0" fontId="53" fillId="4" borderId="1" xfId="0" applyFont="1" applyFill="1" applyBorder="1" applyAlignment="1" applyProtection="1">
      <alignment wrapText="1"/>
      <protection hidden="1"/>
    </xf>
    <xf numFmtId="0" fontId="53" fillId="4" borderId="72" xfId="0" applyFont="1" applyFill="1" applyBorder="1" applyAlignment="1" applyProtection="1">
      <alignment wrapText="1"/>
      <protection hidden="1"/>
    </xf>
    <xf numFmtId="165" fontId="0" fillId="0" borderId="0" xfId="0" applyNumberFormat="1" applyAlignment="1" applyProtection="1">
      <protection hidden="1"/>
    </xf>
    <xf numFmtId="0" fontId="0" fillId="0" borderId="0" xfId="0" applyAlignment="1" applyProtection="1">
      <protection hidden="1"/>
    </xf>
    <xf numFmtId="14" fontId="7" fillId="4" borderId="1" xfId="0" quotePrefix="1" applyNumberFormat="1" applyFont="1" applyFill="1" applyBorder="1" applyAlignment="1" applyProtection="1">
      <alignment horizontal="center" vertical="center"/>
      <protection locked="0" hidden="1"/>
    </xf>
    <xf numFmtId="173" fontId="13" fillId="4" borderId="134" xfId="0" applyNumberFormat="1" applyFont="1" applyFill="1" applyBorder="1" applyAlignment="1" applyProtection="1">
      <alignment horizontal="center" vertical="center"/>
      <protection locked="0" hidden="1"/>
    </xf>
    <xf numFmtId="173" fontId="14" fillId="4" borderId="135" xfId="0" applyNumberFormat="1" applyFont="1" applyFill="1" applyBorder="1" applyAlignment="1" applyProtection="1">
      <alignment horizontal="center" vertical="center" wrapText="1"/>
      <protection locked="0" hidden="1"/>
    </xf>
    <xf numFmtId="173" fontId="14" fillId="4" borderId="27" xfId="0" applyNumberFormat="1" applyFont="1" applyFill="1" applyBorder="1" applyAlignment="1" applyProtection="1">
      <alignment horizontal="center" vertical="center"/>
      <protection locked="0" hidden="1"/>
    </xf>
    <xf numFmtId="173" fontId="14" fillId="4" borderId="41" xfId="0" applyNumberFormat="1" applyFont="1" applyFill="1" applyBorder="1" applyAlignment="1" applyProtection="1">
      <alignment horizontal="center" vertical="center" wrapText="1"/>
      <protection locked="0" hidden="1"/>
    </xf>
    <xf numFmtId="0" fontId="4" fillId="4" borderId="0" xfId="0" applyFont="1" applyFill="1" applyAlignment="1" applyProtection="1">
      <alignment horizontal="left"/>
      <protection locked="0"/>
    </xf>
    <xf numFmtId="0" fontId="4" fillId="4" borderId="5" xfId="0" applyFont="1" applyFill="1" applyBorder="1" applyAlignment="1" applyProtection="1">
      <alignment horizontal="justify" vertical="justify" wrapText="1"/>
      <protection locked="0"/>
    </xf>
    <xf numFmtId="0" fontId="118" fillId="4" borderId="0" xfId="0" applyFont="1" applyFill="1" applyAlignment="1" applyProtection="1">
      <alignment horizontal="center" vertical="center"/>
      <protection locked="0" hidden="1"/>
    </xf>
    <xf numFmtId="1" fontId="52" fillId="7" borderId="59" xfId="0" applyNumberFormat="1" applyFont="1" applyFill="1" applyBorder="1" applyAlignment="1" applyProtection="1">
      <alignment horizontal="center" wrapText="1"/>
      <protection locked="0"/>
    </xf>
    <xf numFmtId="1" fontId="52" fillId="7" borderId="60" xfId="0" applyNumberFormat="1" applyFont="1" applyFill="1" applyBorder="1" applyAlignment="1" applyProtection="1">
      <alignment horizontal="center" wrapText="1"/>
      <protection locked="0"/>
    </xf>
    <xf numFmtId="0" fontId="79" fillId="4" borderId="0" xfId="0" applyFont="1" applyFill="1" applyAlignment="1" applyProtection="1">
      <alignment horizontal="left"/>
      <protection locked="0"/>
    </xf>
    <xf numFmtId="0" fontId="74" fillId="4" borderId="2" xfId="0" applyFont="1" applyFill="1" applyBorder="1" applyAlignment="1" applyProtection="1">
      <alignment horizontal="justify" vertical="justify" wrapText="1"/>
      <protection locked="0"/>
    </xf>
    <xf numFmtId="0" fontId="74" fillId="4" borderId="0" xfId="0" applyFont="1" applyFill="1" applyBorder="1" applyAlignment="1" applyProtection="1">
      <alignment horizontal="justify" vertical="justify" wrapText="1"/>
      <protection locked="0"/>
    </xf>
    <xf numFmtId="0" fontId="74" fillId="4" borderId="3" xfId="0" applyFont="1" applyFill="1" applyBorder="1" applyAlignment="1" applyProtection="1">
      <alignment horizontal="justify" vertical="justify" wrapText="1"/>
      <protection locked="0"/>
    </xf>
    <xf numFmtId="0" fontId="3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4" fillId="4" borderId="0" xfId="0" applyFont="1" applyFill="1" applyBorder="1" applyAlignment="1" applyProtection="1">
      <alignment horizontal="justify" vertical="justify" wrapText="1"/>
      <protection locked="0" hidden="1"/>
    </xf>
    <xf numFmtId="14" fontId="35" fillId="0" borderId="78" xfId="0" applyNumberFormat="1" applyFont="1" applyBorder="1" applyAlignment="1" applyProtection="1">
      <alignment horizontal="center" vertical="center" wrapText="1"/>
      <protection locked="0" hidden="1"/>
    </xf>
    <xf numFmtId="14" fontId="4" fillId="0" borderId="79" xfId="0" applyNumberFormat="1" applyFont="1" applyBorder="1" applyAlignment="1" applyProtection="1">
      <alignment horizontal="center" vertical="center" wrapText="1"/>
      <protection locked="0" hidden="1"/>
    </xf>
    <xf numFmtId="0" fontId="4" fillId="4" borderId="0" xfId="0" applyFont="1" applyFill="1" applyAlignment="1" applyProtection="1">
      <alignment horizontal="left"/>
      <protection locked="0" hidden="1"/>
    </xf>
    <xf numFmtId="0" fontId="4" fillId="0" borderId="0" xfId="0" applyFont="1" applyAlignment="1" applyProtection="1">
      <alignment horizontal="center"/>
      <protection hidden="1"/>
    </xf>
    <xf numFmtId="0" fontId="45" fillId="4" borderId="5" xfId="0" applyFont="1" applyFill="1" applyBorder="1" applyAlignment="1" applyProtection="1">
      <alignment horizontal="justify" vertical="justify" wrapText="1"/>
      <protection locked="0"/>
    </xf>
    <xf numFmtId="9" fontId="46" fillId="7" borderId="26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13">
    <dxf>
      <fill>
        <patternFill>
          <bgColor theme="0"/>
        </patternFill>
      </fill>
    </dxf>
    <dxf>
      <font>
        <color theme="0"/>
      </font>
    </dxf>
    <dxf>
      <font>
        <color rgb="FF002060"/>
      </font>
      <fill>
        <patternFill>
          <bgColor rgb="FFFFFF00"/>
        </patternFill>
      </fill>
    </dxf>
    <dxf>
      <font>
        <color rgb="FF002060"/>
      </font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sz val="10"/>
        <color rgb="FFFFFFFF"/>
      </font>
    </dxf>
    <dxf>
      <font>
        <color theme="0"/>
      </font>
    </dxf>
    <dxf>
      <font>
        <color rgb="FF002060"/>
      </font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sz val="10"/>
        <color rgb="FFFFFFFF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youtu.be/8nU8whngus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42270</xdr:colOff>
      <xdr:row>3</xdr:row>
      <xdr:rowOff>170732</xdr:rowOff>
    </xdr:from>
    <xdr:to>
      <xdr:col>9</xdr:col>
      <xdr:colOff>111064</xdr:colOff>
      <xdr:row>8</xdr:row>
      <xdr:rowOff>138742</xdr:rowOff>
    </xdr:to>
    <xdr:pic>
      <xdr:nvPicPr>
        <xdr:cNvPr id="2" name="Picture 1" descr="IMG_20220427_183058_45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0619" y="745826"/>
          <a:ext cx="1847992" cy="2007798"/>
        </a:xfrm>
        <a:prstGeom prst="rect">
          <a:avLst/>
        </a:prstGeom>
        <a:ln>
          <a:noFill/>
        </a:ln>
        <a:effectLst>
          <a:reflection blurRad="12700" stA="30000" endPos="30000" dist="5000" dir="5400000" sy="-100000" algn="bl" rotWithShape="0"/>
        </a:effectLst>
        <a:scene3d>
          <a:camera prst="perspectiveContrastingLeftFacing">
            <a:rot lat="300000" lon="19800000" rev="0"/>
          </a:camera>
          <a:lightRig rig="threePt" dir="t">
            <a:rot lat="0" lon="0" rev="2700000"/>
          </a:lightRig>
        </a:scene3d>
        <a:sp3d>
          <a:bevelT w="63500" h="50800"/>
        </a:sp3d>
      </xdr:spPr>
    </xdr:pic>
    <xdr:clientData/>
  </xdr:twoCellAnchor>
  <xdr:twoCellAnchor>
    <xdr:from>
      <xdr:col>2</xdr:col>
      <xdr:colOff>361950</xdr:colOff>
      <xdr:row>11</xdr:row>
      <xdr:rowOff>38099</xdr:rowOff>
    </xdr:from>
    <xdr:to>
      <xdr:col>2</xdr:col>
      <xdr:colOff>2333626</xdr:colOff>
      <xdr:row>11</xdr:row>
      <xdr:rowOff>609600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209925" y="3829049"/>
          <a:ext cx="1971676" cy="571501"/>
        </a:xfrm>
        <a:prstGeom prst="roundRect">
          <a:avLst/>
        </a:prstGeom>
        <a:blipFill>
          <a:blip xmlns:r="http://schemas.openxmlformats.org/officeDocument/2006/relationships" r:embed="rId3"/>
          <a:tile tx="0" ty="0" sx="100000" sy="100000" flip="none" algn="tl"/>
        </a:blipFill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800" b="1">
              <a:solidFill>
                <a:schemeClr val="bg1"/>
              </a:solidFill>
              <a:latin typeface="+mj-lt"/>
            </a:rPr>
            <a:t>Click Here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9</xdr:row>
      <xdr:rowOff>428625</xdr:rowOff>
    </xdr:from>
    <xdr:to>
      <xdr:col>13</xdr:col>
      <xdr:colOff>0</xdr:colOff>
      <xdr:row>10</xdr:row>
      <xdr:rowOff>228491</xdr:rowOff>
    </xdr:to>
    <xdr:pic>
      <xdr:nvPicPr>
        <xdr:cNvPr id="2" name="Picture 1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67775" y="4343400"/>
          <a:ext cx="2266950" cy="876191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14</xdr:row>
      <xdr:rowOff>85725</xdr:rowOff>
    </xdr:from>
    <xdr:to>
      <xdr:col>13</xdr:col>
      <xdr:colOff>9525</xdr:colOff>
      <xdr:row>16</xdr:row>
      <xdr:rowOff>238016</xdr:rowOff>
    </xdr:to>
    <xdr:pic>
      <xdr:nvPicPr>
        <xdr:cNvPr id="3" name="Picture 2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7300" y="5943600"/>
          <a:ext cx="2266950" cy="876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61"/>
  <sheetViews>
    <sheetView showGridLines="0" zoomScale="106" zoomScaleNormal="106" zoomScaleSheetLayoutView="85" workbookViewId="0">
      <selection activeCell="D8" sqref="D8:F8"/>
    </sheetView>
  </sheetViews>
  <sheetFormatPr defaultColWidth="0" defaultRowHeight="0" customHeight="1" zeroHeight="1"/>
  <cols>
    <col min="1" max="1" width="1.42578125" style="7" customWidth="1"/>
    <col min="2" max="2" width="36.140625" style="135" customWidth="1"/>
    <col min="3" max="3" width="35.85546875" style="135" customWidth="1"/>
    <col min="4" max="4" width="20.85546875" style="135" customWidth="1"/>
    <col min="5" max="5" width="25.28515625" style="135" customWidth="1"/>
    <col min="6" max="6" width="8.5703125" style="135" customWidth="1"/>
    <col min="7" max="7" width="19.7109375" style="135" customWidth="1"/>
    <col min="8" max="8" width="0.5703125" style="135" customWidth="1"/>
    <col min="9" max="9" width="26.7109375" style="135" customWidth="1"/>
    <col min="10" max="10" width="1.7109375" style="135" customWidth="1"/>
    <col min="11" max="11" width="11.5703125" style="24" hidden="1" customWidth="1"/>
    <col min="12" max="12" width="11.5703125" style="76" hidden="1" customWidth="1"/>
    <col min="13" max="13" width="11.5703125" style="79" hidden="1" customWidth="1"/>
    <col min="14" max="16384" width="11.5703125" style="76" hidden="1"/>
  </cols>
  <sheetData>
    <row r="1" spans="1:11" ht="8.25" customHeight="1">
      <c r="A1" s="318"/>
      <c r="B1" s="318"/>
      <c r="C1" s="318"/>
      <c r="D1" s="318"/>
      <c r="E1" s="318"/>
      <c r="F1" s="318"/>
      <c r="G1" s="318"/>
      <c r="H1" s="318"/>
      <c r="I1" s="318"/>
      <c r="J1" s="318"/>
    </row>
    <row r="2" spans="1:11" ht="26.25" customHeight="1">
      <c r="A2" s="318"/>
      <c r="B2" s="334" t="s">
        <v>143</v>
      </c>
      <c r="C2" s="334"/>
      <c r="D2" s="334"/>
      <c r="E2" s="334"/>
      <c r="F2" s="334"/>
      <c r="G2" s="334"/>
      <c r="H2" s="334"/>
      <c r="I2" s="334"/>
      <c r="J2" s="318"/>
    </row>
    <row r="3" spans="1:11" ht="3.75" customHeight="1" thickBot="1">
      <c r="A3" s="318"/>
      <c r="B3" s="325"/>
      <c r="C3" s="325"/>
      <c r="D3" s="325"/>
      <c r="E3" s="325"/>
      <c r="F3" s="325"/>
      <c r="G3" s="325"/>
      <c r="H3" s="73"/>
      <c r="I3" s="825" t="s">
        <v>121</v>
      </c>
      <c r="J3" s="318"/>
    </row>
    <row r="4" spans="1:11" ht="27.75" customHeight="1" thickBot="1">
      <c r="A4" s="318"/>
      <c r="B4" s="211" t="s">
        <v>114</v>
      </c>
      <c r="C4" s="322" t="s">
        <v>138</v>
      </c>
      <c r="D4" s="323"/>
      <c r="E4" s="323"/>
      <c r="F4" s="323"/>
      <c r="G4" s="324"/>
      <c r="H4" s="329"/>
      <c r="I4" s="825"/>
      <c r="J4" s="318"/>
    </row>
    <row r="5" spans="1:11" ht="63" customHeight="1" thickBot="1">
      <c r="A5" s="318"/>
      <c r="B5" s="211" t="s">
        <v>131</v>
      </c>
      <c r="C5" s="822" t="s">
        <v>132</v>
      </c>
      <c r="D5" s="823"/>
      <c r="E5" s="823"/>
      <c r="F5" s="823"/>
      <c r="G5" s="824"/>
      <c r="H5" s="329"/>
      <c r="I5" s="134"/>
      <c r="J5" s="318"/>
    </row>
    <row r="6" spans="1:11" ht="23.25" customHeight="1" thickBot="1">
      <c r="A6" s="318"/>
      <c r="B6" s="211" t="s">
        <v>1</v>
      </c>
      <c r="C6" s="204" t="s">
        <v>122</v>
      </c>
      <c r="D6" s="212" t="s">
        <v>120</v>
      </c>
      <c r="E6" s="818">
        <v>45644</v>
      </c>
      <c r="F6" s="213" t="s">
        <v>52</v>
      </c>
      <c r="G6" s="817">
        <v>45961</v>
      </c>
      <c r="H6" s="329"/>
      <c r="I6" s="330"/>
      <c r="J6" s="318"/>
    </row>
    <row r="7" spans="1:11" ht="23.25" customHeight="1" thickBot="1">
      <c r="A7" s="318"/>
      <c r="B7" s="211" t="s">
        <v>2</v>
      </c>
      <c r="C7" s="205" t="s">
        <v>133</v>
      </c>
      <c r="D7" s="326" t="s">
        <v>127</v>
      </c>
      <c r="E7" s="327"/>
      <c r="F7" s="328"/>
      <c r="G7" s="208">
        <v>39100</v>
      </c>
      <c r="H7" s="329"/>
      <c r="I7" s="330"/>
      <c r="J7" s="318"/>
    </row>
    <row r="8" spans="1:11" ht="23.25" customHeight="1" thickBot="1">
      <c r="A8" s="318"/>
      <c r="B8" s="211" t="s">
        <v>115</v>
      </c>
      <c r="C8" s="206" t="s">
        <v>134</v>
      </c>
      <c r="D8" s="326" t="s">
        <v>119</v>
      </c>
      <c r="E8" s="327"/>
      <c r="F8" s="328"/>
      <c r="G8" s="208">
        <v>43800</v>
      </c>
      <c r="H8" s="329"/>
      <c r="I8" s="330"/>
      <c r="J8" s="318"/>
    </row>
    <row r="9" spans="1:11" ht="23.25" customHeight="1" thickBot="1">
      <c r="A9" s="318"/>
      <c r="B9" s="211" t="s">
        <v>116</v>
      </c>
      <c r="C9" s="206" t="s">
        <v>135</v>
      </c>
      <c r="D9" s="319" t="s">
        <v>137</v>
      </c>
      <c r="E9" s="320"/>
      <c r="F9" s="321"/>
      <c r="G9" s="209">
        <v>4500</v>
      </c>
      <c r="H9" s="329"/>
      <c r="I9" s="330"/>
      <c r="J9" s="318"/>
      <c r="K9" s="23"/>
    </row>
    <row r="10" spans="1:11" ht="23.25" customHeight="1" thickBot="1">
      <c r="A10" s="318"/>
      <c r="B10" s="211" t="s">
        <v>117</v>
      </c>
      <c r="C10" s="207" t="s">
        <v>70</v>
      </c>
      <c r="D10" s="819" t="s">
        <v>145</v>
      </c>
      <c r="E10" s="820"/>
      <c r="F10" s="821"/>
      <c r="G10" s="209">
        <v>4500</v>
      </c>
      <c r="H10" s="329"/>
      <c r="I10" s="828" t="s">
        <v>122</v>
      </c>
      <c r="J10" s="318"/>
      <c r="K10" s="23"/>
    </row>
    <row r="11" spans="1:11" ht="23.25" customHeight="1" thickBot="1">
      <c r="A11" s="318"/>
      <c r="B11" s="211" t="s">
        <v>118</v>
      </c>
      <c r="C11" s="210">
        <v>0.1</v>
      </c>
      <c r="D11" s="331" t="s">
        <v>126</v>
      </c>
      <c r="E11" s="332"/>
      <c r="F11" s="333"/>
      <c r="G11" s="208" t="s">
        <v>128</v>
      </c>
      <c r="H11" s="329"/>
      <c r="I11" s="827" t="s">
        <v>146</v>
      </c>
      <c r="J11" s="318"/>
      <c r="K11" s="23"/>
    </row>
    <row r="12" spans="1:11" ht="49.5" customHeight="1" thickBot="1">
      <c r="A12" s="132"/>
      <c r="B12" s="815" t="s">
        <v>144</v>
      </c>
      <c r="C12" s="816"/>
      <c r="D12" s="319" t="s">
        <v>129</v>
      </c>
      <c r="E12" s="320"/>
      <c r="F12" s="321"/>
      <c r="G12" s="239" t="s">
        <v>130</v>
      </c>
      <c r="H12" s="133"/>
      <c r="I12" s="826" t="s">
        <v>123</v>
      </c>
      <c r="J12" s="132"/>
      <c r="K12" s="23"/>
    </row>
    <row r="13" spans="1:11" ht="18" customHeight="1">
      <c r="A13" s="238"/>
      <c r="B13" s="829" t="s">
        <v>136</v>
      </c>
      <c r="C13" s="829"/>
      <c r="D13" s="829"/>
      <c r="E13" s="829"/>
      <c r="F13" s="829"/>
      <c r="G13" s="829"/>
      <c r="H13" s="829"/>
      <c r="I13" s="829"/>
      <c r="J13" s="238"/>
      <c r="K13" s="23"/>
    </row>
    <row r="14" spans="1:11" ht="15" hidden="1" customHeight="1">
      <c r="E14" s="72"/>
    </row>
    <row r="15" spans="1:11" ht="15" hidden="1" customHeight="1"/>
    <row r="16" spans="1:11" ht="15" hidden="1" customHeight="1"/>
    <row r="17" ht="15" hidden="1" customHeight="1"/>
    <row r="18" ht="15" hidden="1" customHeight="1"/>
    <row r="19" ht="15" hidden="1" customHeight="1"/>
    <row r="20" ht="15" hidden="1" customHeight="1"/>
    <row r="21" ht="15" hidden="1" customHeight="1"/>
    <row r="22" ht="15" hidden="1" customHeight="1"/>
    <row r="23" ht="15" hidden="1" customHeight="1"/>
    <row r="24" ht="15" hidden="1" customHeight="1"/>
    <row r="25" ht="15" hidden="1" customHeight="1"/>
    <row r="26" ht="15" hidden="1" customHeight="1"/>
    <row r="27" ht="15" hidden="1" customHeight="1"/>
    <row r="28" ht="15" hidden="1" customHeight="1"/>
    <row r="29" ht="15" hidden="1" customHeight="1"/>
    <row r="30" ht="15" hidden="1" customHeight="1"/>
    <row r="31" ht="15" hidden="1" customHeight="1"/>
    <row r="32" ht="15" hidden="1" customHeight="1"/>
    <row r="33" ht="15" hidden="1" customHeight="1"/>
    <row r="34" ht="15" hidden="1" customHeight="1"/>
    <row r="35" ht="15" hidden="1" customHeight="1"/>
    <row r="36" ht="15" hidden="1" customHeight="1"/>
    <row r="37" ht="15" hidden="1" customHeight="1"/>
    <row r="38" ht="15" hidden="1" customHeight="1"/>
    <row r="39" ht="15" hidden="1" customHeight="1"/>
    <row r="40" ht="15" hidden="1" customHeight="1"/>
    <row r="41" ht="15" hidden="1" customHeight="1"/>
    <row r="42" ht="15" hidden="1" customHeight="1"/>
    <row r="43" ht="15" hidden="1" customHeight="1"/>
    <row r="44" ht="15" hidden="1" customHeight="1"/>
    <row r="45" ht="15" hidden="1" customHeight="1"/>
    <row r="46" ht="15" hidden="1" customHeight="1"/>
    <row r="47" ht="15" hidden="1" customHeight="1"/>
    <row r="48" ht="15" hidden="1" customHeight="1"/>
    <row r="49" ht="15" hidden="1" customHeight="1"/>
    <row r="50" ht="15" hidden="1" customHeight="1"/>
    <row r="51" ht="15" hidden="1" customHeight="1"/>
    <row r="52" ht="15" hidden="1" customHeight="1"/>
    <row r="53" ht="15" hidden="1" customHeight="1"/>
    <row r="54" ht="15" hidden="1" customHeight="1"/>
    <row r="55" ht="15" hidden="1" customHeight="1"/>
    <row r="56" ht="15" hidden="1" customHeight="1"/>
    <row r="57" ht="15" hidden="1" customHeight="1"/>
    <row r="58" ht="15" hidden="1" customHeight="1"/>
    <row r="59" ht="15" hidden="1" customHeight="1"/>
    <row r="60" ht="15" hidden="1" customHeight="1"/>
    <row r="61" ht="15" hidden="1" customHeight="1"/>
  </sheetData>
  <sheetProtection formatCells="0" formatColumns="0" formatRows="0" selectLockedCells="1"/>
  <mergeCells count="18">
    <mergeCell ref="B12:C12"/>
    <mergeCell ref="D12:F12"/>
    <mergeCell ref="B13:I13"/>
    <mergeCell ref="A1:J1"/>
    <mergeCell ref="D9:F9"/>
    <mergeCell ref="D10:F10"/>
    <mergeCell ref="C4:G4"/>
    <mergeCell ref="B3:G3"/>
    <mergeCell ref="I3:I4"/>
    <mergeCell ref="D7:F7"/>
    <mergeCell ref="D8:F8"/>
    <mergeCell ref="C5:G5"/>
    <mergeCell ref="H4:H11"/>
    <mergeCell ref="I6:I9"/>
    <mergeCell ref="D11:F11"/>
    <mergeCell ref="B2:I2"/>
    <mergeCell ref="A2:A11"/>
    <mergeCell ref="J2:J11"/>
  </mergeCells>
  <dataValidations count="4">
    <dataValidation type="list" allowBlank="1" showInputMessage="1" showErrorMessage="1" sqref="C10">
      <formula1>"Subordinate,State Service,Ministrial"</formula1>
    </dataValidation>
    <dataValidation type="list" allowBlank="1" showInputMessage="1" showErrorMessage="1" sqref="C9">
      <formula1>"Salary,Fixation,ACP"</formula1>
    </dataValidation>
    <dataValidation type="list" allowBlank="1" showInputMessage="1" showErrorMessage="1" sqref="G11">
      <formula1>"Y-Urban,Z-Rural"</formula1>
    </dataValidation>
    <dataValidation type="list" allowBlank="1" showInputMessage="1" showErrorMessage="1" sqref="G12">
      <formula1>"YES,NO"</formula1>
    </dataValidation>
  </dataValidations>
  <pageMargins left="0.3" right="0.2" top="0.33" bottom="0.34" header="0.31496062992125984" footer="0.31496062992125984"/>
  <pageSetup paperSize="9" scale="63" orientation="landscape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BZ75"/>
  <sheetViews>
    <sheetView showGridLines="0" topLeftCell="P4" zoomScaleSheetLayoutView="85" workbookViewId="0">
      <selection activeCell="AB10" sqref="AB10"/>
    </sheetView>
  </sheetViews>
  <sheetFormatPr defaultColWidth="0" defaultRowHeight="15" zeroHeight="1"/>
  <cols>
    <col min="1" max="1" width="7.5703125" style="7" hidden="1" customWidth="1"/>
    <col min="2" max="5" width="7.5703125" style="76" hidden="1" customWidth="1"/>
    <col min="6" max="6" width="9.5703125" style="76" hidden="1" customWidth="1"/>
    <col min="7" max="13" width="7.5703125" style="76" hidden="1" customWidth="1"/>
    <col min="14" max="15" width="7.5703125" style="237" hidden="1" customWidth="1"/>
    <col min="16" max="16" width="3.7109375" style="76" customWidth="1"/>
    <col min="17" max="17" width="5.42578125" style="76" hidden="1" customWidth="1"/>
    <col min="18" max="18" width="9.7109375" style="76" customWidth="1"/>
    <col min="19" max="19" width="2.28515625" style="76" customWidth="1"/>
    <col min="20" max="20" width="8.7109375" style="76" bestFit="1" customWidth="1"/>
    <col min="21" max="21" width="3.7109375" style="76" hidden="1" customWidth="1"/>
    <col min="22" max="22" width="5.7109375" style="76" hidden="1" customWidth="1"/>
    <col min="23" max="23" width="10.7109375" style="76" hidden="1" customWidth="1"/>
    <col min="24" max="27" width="6.42578125" style="76" customWidth="1"/>
    <col min="28" max="28" width="7.28515625" style="76" customWidth="1"/>
    <col min="29" max="30" width="6.42578125" style="76" customWidth="1"/>
    <col min="31" max="31" width="5.42578125" style="76" customWidth="1"/>
    <col min="32" max="32" width="6.42578125" style="76" customWidth="1"/>
    <col min="33" max="33" width="7.140625" style="76" customWidth="1"/>
    <col min="34" max="43" width="5.85546875" style="76" customWidth="1"/>
    <col min="44" max="44" width="4.140625" style="76" customWidth="1"/>
    <col min="45" max="52" width="5.85546875" style="76" customWidth="1"/>
    <col min="53" max="53" width="8.7109375" style="76" customWidth="1"/>
    <col min="54" max="54" width="17.85546875" style="76" customWidth="1"/>
    <col min="55" max="55" width="2.85546875" style="24" customWidth="1"/>
    <col min="56" max="56" width="4.140625" style="24" hidden="1" customWidth="1"/>
    <col min="57" max="57" width="10.140625" style="76" hidden="1" customWidth="1"/>
    <col min="58" max="58" width="3" style="79" hidden="1" customWidth="1"/>
    <col min="59" max="59" width="9.28515625" style="76" hidden="1" customWidth="1"/>
    <col min="60" max="60" width="2" style="76" hidden="1" customWidth="1"/>
    <col min="61" max="62" width="3" style="76" hidden="1" customWidth="1"/>
    <col min="63" max="63" width="7.42578125" style="76" hidden="1" customWidth="1"/>
    <col min="64" max="64" width="3" style="76" hidden="1" customWidth="1"/>
    <col min="65" max="65" width="2" style="76" hidden="1" customWidth="1"/>
    <col min="66" max="67" width="7" style="76" hidden="1" customWidth="1"/>
    <col min="68" max="71" width="6.140625" style="76" hidden="1" customWidth="1"/>
    <col min="72" max="73" width="4.140625" style="76" hidden="1" customWidth="1"/>
    <col min="74" max="74" width="7.7109375" style="76" hidden="1" customWidth="1"/>
    <col min="75" max="77" width="4.140625" style="76" hidden="1" customWidth="1"/>
    <col min="78" max="78" width="3.28515625" style="76" hidden="1" customWidth="1"/>
    <col min="79" max="16384" width="5.85546875" style="76" hidden="1"/>
  </cols>
  <sheetData>
    <row r="1" spans="1:78" ht="24" hidden="1" customHeight="1">
      <c r="B1" s="471" t="s">
        <v>104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  <c r="AL1" s="471"/>
      <c r="AM1" s="471"/>
      <c r="AN1" s="471"/>
      <c r="AO1" s="471"/>
      <c r="AP1" s="471"/>
      <c r="AQ1" s="471"/>
      <c r="AR1" s="471"/>
      <c r="AS1" s="471"/>
      <c r="AT1" s="471"/>
      <c r="AU1" s="471"/>
      <c r="AV1" s="471"/>
      <c r="AW1" s="471"/>
      <c r="AX1" s="471"/>
      <c r="AY1" s="471"/>
      <c r="AZ1" s="471"/>
      <c r="BA1" s="471"/>
      <c r="BB1" s="471"/>
    </row>
    <row r="2" spans="1:78" ht="33" hidden="1" customHeight="1">
      <c r="B2" s="420" t="s">
        <v>56</v>
      </c>
      <c r="C2" s="420"/>
      <c r="D2" s="420"/>
      <c r="E2" s="426" t="str">
        <f>'Basic Data Entry'!C9</f>
        <v>ACP</v>
      </c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67" t="s">
        <v>69</v>
      </c>
      <c r="T2" s="467"/>
      <c r="U2" s="467"/>
      <c r="V2" s="467"/>
      <c r="W2" s="467"/>
      <c r="X2" s="467"/>
      <c r="Y2" s="467"/>
      <c r="Z2" s="467"/>
      <c r="AA2" s="468" t="str">
        <f>'Basic Data Entry'!C10</f>
        <v>Subordinate</v>
      </c>
      <c r="AB2" s="468"/>
      <c r="AC2" s="468"/>
      <c r="AD2" s="468"/>
      <c r="AE2" s="462" t="s">
        <v>68</v>
      </c>
      <c r="AF2" s="462"/>
      <c r="AG2" s="469">
        <f>'Basic Data Entry'!E6</f>
        <v>45644</v>
      </c>
      <c r="AH2" s="469"/>
      <c r="AI2" s="469"/>
      <c r="AJ2" s="469"/>
      <c r="AK2" s="25" t="s">
        <v>52</v>
      </c>
      <c r="AL2" s="469">
        <f>'Basic Data Entry'!G6</f>
        <v>45961</v>
      </c>
      <c r="AM2" s="469"/>
      <c r="AN2" s="469"/>
      <c r="AO2" s="463" t="s">
        <v>71</v>
      </c>
      <c r="AP2" s="463"/>
      <c r="AQ2" s="463"/>
      <c r="AR2" s="463"/>
      <c r="AS2" s="470">
        <f>'Basic Data Entry'!G9</f>
        <v>4500</v>
      </c>
      <c r="AT2" s="470"/>
      <c r="AU2" s="463" t="s">
        <v>72</v>
      </c>
      <c r="AV2" s="463"/>
      <c r="AW2" s="463"/>
      <c r="AX2" s="463"/>
      <c r="AY2" s="463"/>
      <c r="AZ2" s="463"/>
      <c r="BA2" s="463"/>
      <c r="BB2" s="74">
        <f>'Basic Data Entry'!G10</f>
        <v>4500</v>
      </c>
      <c r="BC2" s="23"/>
      <c r="BD2" s="23"/>
    </row>
    <row r="3" spans="1:78" ht="27.75" hidden="1" customHeight="1" thickBot="1">
      <c r="B3" s="420" t="s">
        <v>76</v>
      </c>
      <c r="C3" s="420"/>
      <c r="D3" s="420"/>
      <c r="E3" s="414">
        <f>'Basic Data Entry'!C11</f>
        <v>0.1</v>
      </c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72" t="s">
        <v>59</v>
      </c>
      <c r="T3" s="472"/>
      <c r="U3" s="472"/>
      <c r="V3" s="472"/>
      <c r="W3" s="472"/>
      <c r="X3" s="472"/>
      <c r="Y3" s="472"/>
      <c r="Z3" s="472"/>
      <c r="AA3" s="472"/>
      <c r="AB3" s="472"/>
      <c r="AC3" s="472"/>
      <c r="AD3" s="472"/>
      <c r="AE3" s="472"/>
      <c r="AF3" s="472"/>
      <c r="AG3" s="472"/>
      <c r="AH3" s="472"/>
      <c r="AI3" s="472"/>
      <c r="AJ3" s="472"/>
      <c r="AK3" s="472"/>
      <c r="AL3" s="472"/>
      <c r="AM3" s="472"/>
      <c r="AN3" s="472"/>
      <c r="AO3" s="472"/>
      <c r="AP3" s="472"/>
      <c r="AQ3" s="472"/>
      <c r="AR3" s="472"/>
      <c r="AS3" s="472"/>
      <c r="AT3" s="472"/>
      <c r="AU3" s="472"/>
      <c r="AV3" s="472"/>
      <c r="AW3" s="472"/>
      <c r="AX3" s="472"/>
      <c r="AY3" s="472"/>
      <c r="AZ3" s="472"/>
      <c r="BA3" s="472"/>
      <c r="BB3" s="472"/>
      <c r="BC3" s="23"/>
      <c r="BD3" s="23"/>
    </row>
    <row r="4" spans="1:78" ht="39" customHeight="1">
      <c r="B4" s="416" t="s">
        <v>61</v>
      </c>
      <c r="C4" s="416"/>
      <c r="D4" s="416"/>
      <c r="E4" s="417"/>
      <c r="F4" s="490" t="s">
        <v>125</v>
      </c>
      <c r="G4" s="348" t="s">
        <v>60</v>
      </c>
      <c r="H4" s="349"/>
      <c r="I4" s="348" t="s">
        <v>66</v>
      </c>
      <c r="J4" s="349"/>
      <c r="K4" s="356" t="s">
        <v>73</v>
      </c>
      <c r="L4" s="357"/>
      <c r="M4" s="358"/>
      <c r="N4" s="236"/>
      <c r="O4" s="236"/>
      <c r="P4" s="482" t="str">
        <f>'Basic Data Entry'!C4</f>
        <v>Govt. Sr. Sec. School …………………………………………..</v>
      </c>
      <c r="Q4" s="482"/>
      <c r="R4" s="482"/>
      <c r="S4" s="482"/>
      <c r="T4" s="482"/>
      <c r="U4" s="482"/>
      <c r="V4" s="482"/>
      <c r="W4" s="482"/>
      <c r="X4" s="482"/>
      <c r="Y4" s="482"/>
      <c r="Z4" s="482"/>
      <c r="AA4" s="482"/>
      <c r="AB4" s="482"/>
      <c r="AC4" s="482"/>
      <c r="AD4" s="482"/>
      <c r="AE4" s="482"/>
      <c r="AF4" s="482"/>
      <c r="AG4" s="482"/>
      <c r="AH4" s="482"/>
      <c r="AI4" s="482"/>
      <c r="AJ4" s="482"/>
      <c r="AK4" s="482"/>
      <c r="AL4" s="482"/>
      <c r="AM4" s="482"/>
      <c r="AN4" s="482"/>
      <c r="AO4" s="482"/>
      <c r="AP4" s="482"/>
      <c r="AQ4" s="482"/>
      <c r="AR4" s="482"/>
      <c r="AS4" s="482"/>
      <c r="AT4" s="482"/>
      <c r="AU4" s="482"/>
      <c r="AV4" s="482"/>
      <c r="AW4" s="482"/>
      <c r="AX4" s="482"/>
      <c r="AY4" s="482"/>
      <c r="AZ4" s="482"/>
      <c r="BA4" s="482"/>
      <c r="BB4" s="483"/>
      <c r="BC4" s="23"/>
      <c r="BD4" s="23"/>
    </row>
    <row r="5" spans="1:78" ht="25.5" customHeight="1">
      <c r="B5" s="418">
        <f>'Basic Data Entry'!G7</f>
        <v>39100</v>
      </c>
      <c r="C5" s="418"/>
      <c r="D5" s="418"/>
      <c r="E5" s="419"/>
      <c r="F5" s="490"/>
      <c r="G5" s="350"/>
      <c r="H5" s="351"/>
      <c r="I5" s="350"/>
      <c r="J5" s="351"/>
      <c r="K5" s="359"/>
      <c r="L5" s="360"/>
      <c r="M5" s="361"/>
      <c r="N5" s="236"/>
      <c r="O5" s="236"/>
      <c r="P5" s="484" t="s">
        <v>0</v>
      </c>
      <c r="Q5" s="484"/>
      <c r="R5" s="484"/>
      <c r="S5" s="484"/>
      <c r="T5" s="484"/>
      <c r="U5" s="484"/>
      <c r="V5" s="484"/>
      <c r="W5" s="484"/>
      <c r="X5" s="484"/>
      <c r="Y5" s="484"/>
      <c r="Z5" s="484"/>
      <c r="AA5" s="484"/>
      <c r="AB5" s="484"/>
      <c r="AC5" s="484"/>
      <c r="AD5" s="484"/>
      <c r="AE5" s="484"/>
      <c r="AF5" s="484"/>
      <c r="AG5" s="484"/>
      <c r="AH5" s="484"/>
      <c r="AI5" s="484"/>
      <c r="AJ5" s="484"/>
      <c r="AK5" s="484"/>
      <c r="AL5" s="484"/>
      <c r="AM5" s="484"/>
      <c r="AN5" s="484"/>
      <c r="AO5" s="484"/>
      <c r="AP5" s="484"/>
      <c r="AQ5" s="484"/>
      <c r="AR5" s="484"/>
      <c r="AS5" s="484"/>
      <c r="AT5" s="484"/>
      <c r="AU5" s="484"/>
      <c r="AV5" s="484"/>
      <c r="AW5" s="484"/>
      <c r="AX5" s="484"/>
      <c r="AY5" s="484"/>
      <c r="AZ5" s="484"/>
      <c r="BA5" s="484"/>
      <c r="BB5" s="485"/>
      <c r="BC5" s="23"/>
      <c r="BD5" s="23"/>
    </row>
    <row r="6" spans="1:78" ht="46.5" customHeight="1" thickBot="1">
      <c r="B6" s="416" t="s">
        <v>55</v>
      </c>
      <c r="C6" s="416"/>
      <c r="D6" s="416"/>
      <c r="E6" s="417"/>
      <c r="F6" s="490"/>
      <c r="G6" s="350"/>
      <c r="H6" s="351"/>
      <c r="I6" s="350"/>
      <c r="J6" s="351"/>
      <c r="K6" s="362"/>
      <c r="L6" s="363"/>
      <c r="M6" s="364"/>
      <c r="N6" s="236"/>
      <c r="O6" s="236"/>
      <c r="P6" s="486" t="str">
        <f>'Basic Data Entry'!C5</f>
        <v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v>
      </c>
      <c r="Q6" s="487"/>
      <c r="R6" s="487"/>
      <c r="S6" s="487"/>
      <c r="T6" s="487"/>
      <c r="U6" s="487"/>
      <c r="V6" s="487"/>
      <c r="W6" s="487"/>
      <c r="X6" s="487"/>
      <c r="Y6" s="487"/>
      <c r="Z6" s="487"/>
      <c r="AA6" s="487"/>
      <c r="AB6" s="487"/>
      <c r="AC6" s="487"/>
      <c r="AD6" s="487"/>
      <c r="AE6" s="487"/>
      <c r="AF6" s="487"/>
      <c r="AG6" s="487"/>
      <c r="AH6" s="487"/>
      <c r="AI6" s="487"/>
      <c r="AJ6" s="487"/>
      <c r="AK6" s="487"/>
      <c r="AL6" s="487"/>
      <c r="AM6" s="487"/>
      <c r="AN6" s="487"/>
      <c r="AO6" s="487"/>
      <c r="AP6" s="487"/>
      <c r="AQ6" s="487"/>
      <c r="AR6" s="487"/>
      <c r="AS6" s="487"/>
      <c r="AT6" s="487"/>
      <c r="AU6" s="487"/>
      <c r="AV6" s="487"/>
      <c r="AW6" s="487"/>
      <c r="AX6" s="487"/>
      <c r="AY6" s="487"/>
      <c r="AZ6" s="487"/>
      <c r="BA6" s="487"/>
      <c r="BB6" s="488"/>
      <c r="BC6" s="23"/>
      <c r="BD6" s="23"/>
    </row>
    <row r="7" spans="1:78" ht="20.25" customHeight="1" thickBot="1">
      <c r="B7" s="418">
        <f>'Basic Data Entry'!G8</f>
        <v>43800</v>
      </c>
      <c r="C7" s="418"/>
      <c r="D7" s="418"/>
      <c r="E7" s="419"/>
      <c r="F7" s="490"/>
      <c r="G7" s="350"/>
      <c r="H7" s="351"/>
      <c r="I7" s="350"/>
      <c r="J7" s="354"/>
      <c r="K7" s="526" t="s">
        <v>75</v>
      </c>
      <c r="L7" s="526" t="s">
        <v>74</v>
      </c>
      <c r="M7" s="529" t="s">
        <v>79</v>
      </c>
      <c r="N7" s="240"/>
      <c r="O7" s="240"/>
      <c r="P7" s="489" t="s">
        <v>1</v>
      </c>
      <c r="Q7" s="336"/>
      <c r="R7" s="336"/>
      <c r="S7" s="336"/>
      <c r="T7" s="336"/>
      <c r="U7" s="336"/>
      <c r="V7" s="336"/>
      <c r="W7" s="336"/>
      <c r="X7" s="336"/>
      <c r="Y7" s="336"/>
      <c r="Z7" s="341" t="str">
        <f>'Basic Data Entry'!C6</f>
        <v>Ummed Tarad</v>
      </c>
      <c r="AA7" s="341"/>
      <c r="AB7" s="341"/>
      <c r="AC7" s="341"/>
      <c r="AD7" s="341"/>
      <c r="AE7" s="341"/>
      <c r="AF7" s="336" t="s">
        <v>2</v>
      </c>
      <c r="AG7" s="336"/>
      <c r="AH7" s="336"/>
      <c r="AI7" s="336"/>
      <c r="AJ7" s="346" t="str">
        <f>'Basic Data Entry'!C7</f>
        <v>Teacher</v>
      </c>
      <c r="AK7" s="346"/>
      <c r="AL7" s="346"/>
      <c r="AM7" s="346"/>
      <c r="AN7" s="347"/>
      <c r="AO7" s="335" t="s">
        <v>3</v>
      </c>
      <c r="AP7" s="336"/>
      <c r="AQ7" s="336"/>
      <c r="AR7" s="337"/>
      <c r="AS7" s="341" t="str">
        <f>'Basic Data Entry'!C8</f>
        <v>RJJO201225012345</v>
      </c>
      <c r="AT7" s="341"/>
      <c r="AU7" s="341"/>
      <c r="AV7" s="341"/>
      <c r="AW7" s="341"/>
      <c r="AX7" s="341"/>
      <c r="AY7" s="341"/>
      <c r="AZ7" s="341"/>
      <c r="BA7" s="341"/>
      <c r="BB7" s="368"/>
      <c r="BC7" s="23"/>
      <c r="BD7" s="23"/>
    </row>
    <row r="8" spans="1:78" s="847" customFormat="1" ht="22.5" customHeight="1" thickBot="1">
      <c r="A8" s="7"/>
      <c r="B8" s="342"/>
      <c r="C8" s="342"/>
      <c r="D8" s="342"/>
      <c r="E8" s="342"/>
      <c r="F8" s="490"/>
      <c r="G8" s="350"/>
      <c r="H8" s="351"/>
      <c r="I8" s="350"/>
      <c r="J8" s="354"/>
      <c r="K8" s="527"/>
      <c r="L8" s="527"/>
      <c r="M8" s="530"/>
      <c r="N8" s="834"/>
      <c r="O8" s="834"/>
      <c r="P8" s="835" t="s">
        <v>32</v>
      </c>
      <c r="Q8" s="836"/>
      <c r="R8" s="836"/>
      <c r="S8" s="836"/>
      <c r="T8" s="836"/>
      <c r="U8" s="836"/>
      <c r="V8" s="836"/>
      <c r="W8" s="836"/>
      <c r="X8" s="836"/>
      <c r="Y8" s="836"/>
      <c r="Z8" s="836"/>
      <c r="AA8" s="836"/>
      <c r="AB8" s="836"/>
      <c r="AC8" s="836"/>
      <c r="AD8" s="836"/>
      <c r="AE8" s="836"/>
      <c r="AF8" s="836"/>
      <c r="AG8" s="836"/>
      <c r="AH8" s="836"/>
      <c r="AI8" s="837" t="s">
        <v>51</v>
      </c>
      <c r="AJ8" s="838">
        <f>AG2</f>
        <v>45644</v>
      </c>
      <c r="AK8" s="838"/>
      <c r="AL8" s="838"/>
      <c r="AM8" s="839" t="s">
        <v>52</v>
      </c>
      <c r="AN8" s="838">
        <f>AL2</f>
        <v>45961</v>
      </c>
      <c r="AO8" s="838"/>
      <c r="AP8" s="838"/>
      <c r="AQ8" s="840" t="s">
        <v>53</v>
      </c>
      <c r="AR8" s="841"/>
      <c r="AS8" s="842">
        <f>MONTH(AN8)</f>
        <v>10</v>
      </c>
      <c r="AT8" s="843">
        <f>YEAR(AN8)</f>
        <v>2025</v>
      </c>
      <c r="AU8" s="842"/>
      <c r="AV8" s="842"/>
      <c r="AW8" s="842"/>
      <c r="AX8" s="842"/>
      <c r="AY8" s="844" t="str">
        <f>CONCATENATE(AS8,AT8)</f>
        <v>102025</v>
      </c>
      <c r="AZ8" s="844"/>
      <c r="BA8" s="844"/>
      <c r="BB8" s="845"/>
      <c r="BC8" s="23"/>
      <c r="BD8" s="23"/>
      <c r="BE8" s="846"/>
      <c r="BG8" s="846"/>
    </row>
    <row r="9" spans="1:78" ht="30.75" customHeight="1" thickBot="1">
      <c r="B9" s="343"/>
      <c r="C9" s="343"/>
      <c r="D9" s="343"/>
      <c r="E9" s="343"/>
      <c r="F9" s="490"/>
      <c r="G9" s="352"/>
      <c r="H9" s="353"/>
      <c r="I9" s="352"/>
      <c r="J9" s="355"/>
      <c r="K9" s="527"/>
      <c r="L9" s="527"/>
      <c r="M9" s="530"/>
      <c r="N9" s="241"/>
      <c r="O9" s="241"/>
      <c r="P9" s="435" t="s">
        <v>4</v>
      </c>
      <c r="Q9" s="437" t="s">
        <v>5</v>
      </c>
      <c r="R9" s="438"/>
      <c r="S9" s="438"/>
      <c r="T9" s="439"/>
      <c r="U9" s="136"/>
      <c r="V9" s="136"/>
      <c r="W9" s="136"/>
      <c r="X9" s="443" t="s">
        <v>57</v>
      </c>
      <c r="Y9" s="444"/>
      <c r="Z9" s="444"/>
      <c r="AA9" s="444"/>
      <c r="AB9" s="445"/>
      <c r="AC9" s="443" t="s">
        <v>58</v>
      </c>
      <c r="AD9" s="444"/>
      <c r="AE9" s="444"/>
      <c r="AF9" s="444"/>
      <c r="AG9" s="445"/>
      <c r="AH9" s="443" t="s">
        <v>6</v>
      </c>
      <c r="AI9" s="444"/>
      <c r="AJ9" s="444"/>
      <c r="AK9" s="444"/>
      <c r="AL9" s="445"/>
      <c r="AM9" s="338" t="s">
        <v>63</v>
      </c>
      <c r="AN9" s="339"/>
      <c r="AO9" s="340"/>
      <c r="AP9" s="338" t="s">
        <v>7</v>
      </c>
      <c r="AQ9" s="339"/>
      <c r="AR9" s="481"/>
      <c r="AS9" s="427" t="s">
        <v>67</v>
      </c>
      <c r="AT9" s="409"/>
      <c r="AU9" s="410"/>
      <c r="AV9" s="408" t="s">
        <v>96</v>
      </c>
      <c r="AW9" s="409"/>
      <c r="AX9" s="410"/>
      <c r="AY9" s="473" t="s">
        <v>8</v>
      </c>
      <c r="AZ9" s="475" t="s">
        <v>9</v>
      </c>
      <c r="BA9" s="477" t="s">
        <v>10</v>
      </c>
      <c r="BB9" s="479" t="s">
        <v>11</v>
      </c>
      <c r="BC9" s="23"/>
      <c r="BD9" s="23"/>
    </row>
    <row r="10" spans="1:78" ht="32.25" customHeight="1" thickBot="1">
      <c r="B10" s="343"/>
      <c r="C10" s="343"/>
      <c r="D10" s="343"/>
      <c r="E10" s="343"/>
      <c r="F10" s="490"/>
      <c r="G10" s="515" t="s">
        <v>17</v>
      </c>
      <c r="H10" s="518" t="s">
        <v>62</v>
      </c>
      <c r="I10" s="518" t="s">
        <v>17</v>
      </c>
      <c r="J10" s="523" t="s">
        <v>62</v>
      </c>
      <c r="K10" s="527"/>
      <c r="L10" s="527"/>
      <c r="M10" s="530"/>
      <c r="N10" s="241"/>
      <c r="O10" s="241"/>
      <c r="P10" s="436"/>
      <c r="Q10" s="440"/>
      <c r="R10" s="441"/>
      <c r="S10" s="441"/>
      <c r="T10" s="442"/>
      <c r="U10" s="214"/>
      <c r="V10" s="214"/>
      <c r="W10" s="214"/>
      <c r="X10" s="215" t="s">
        <v>12</v>
      </c>
      <c r="Y10" s="216" t="s">
        <v>13</v>
      </c>
      <c r="Z10" s="217"/>
      <c r="AA10" s="216" t="s">
        <v>14</v>
      </c>
      <c r="AB10" s="218" t="s">
        <v>15</v>
      </c>
      <c r="AC10" s="215" t="s">
        <v>12</v>
      </c>
      <c r="AD10" s="216" t="s">
        <v>13</v>
      </c>
      <c r="AE10" s="217">
        <f>Z10</f>
        <v>0</v>
      </c>
      <c r="AF10" s="216" t="s">
        <v>14</v>
      </c>
      <c r="AG10" s="218" t="s">
        <v>15</v>
      </c>
      <c r="AH10" s="215" t="s">
        <v>12</v>
      </c>
      <c r="AI10" s="216" t="s">
        <v>13</v>
      </c>
      <c r="AJ10" s="219">
        <f>AE10</f>
        <v>0</v>
      </c>
      <c r="AK10" s="216" t="s">
        <v>14</v>
      </c>
      <c r="AL10" s="218" t="s">
        <v>15</v>
      </c>
      <c r="AM10" s="220" t="s">
        <v>16</v>
      </c>
      <c r="AN10" s="221" t="s">
        <v>17</v>
      </c>
      <c r="AO10" s="222" t="s">
        <v>18</v>
      </c>
      <c r="AP10" s="220" t="s">
        <v>16</v>
      </c>
      <c r="AQ10" s="221" t="s">
        <v>17</v>
      </c>
      <c r="AR10" s="223" t="s">
        <v>18</v>
      </c>
      <c r="AS10" s="224" t="s">
        <v>16</v>
      </c>
      <c r="AT10" s="221" t="s">
        <v>17</v>
      </c>
      <c r="AU10" s="222" t="s">
        <v>18</v>
      </c>
      <c r="AV10" s="220" t="s">
        <v>16</v>
      </c>
      <c r="AW10" s="221" t="s">
        <v>17</v>
      </c>
      <c r="AX10" s="222" t="s">
        <v>18</v>
      </c>
      <c r="AY10" s="474"/>
      <c r="AZ10" s="476"/>
      <c r="BA10" s="478"/>
      <c r="BB10" s="480"/>
      <c r="BC10" s="23"/>
      <c r="BD10" s="23"/>
      <c r="BG10" s="10">
        <f>AO8</f>
        <v>0</v>
      </c>
      <c r="BH10" s="76">
        <f>DAY(BE11)</f>
        <v>18</v>
      </c>
      <c r="BV10" s="76" t="str">
        <f>TEXT(BK13,"MMMM")</f>
        <v>December</v>
      </c>
    </row>
    <row r="11" spans="1:78" ht="18.75" customHeight="1">
      <c r="A11" s="491">
        <f>X13</f>
        <v>41223</v>
      </c>
      <c r="B11" s="343"/>
      <c r="C11" s="343"/>
      <c r="D11" s="343"/>
      <c r="E11" s="343"/>
      <c r="F11" s="490"/>
      <c r="G11" s="516"/>
      <c r="H11" s="519"/>
      <c r="I11" s="521"/>
      <c r="J11" s="524"/>
      <c r="K11" s="527"/>
      <c r="L11" s="527"/>
      <c r="M11" s="530"/>
      <c r="N11" s="241"/>
      <c r="O11" s="241"/>
      <c r="P11" s="432">
        <v>1</v>
      </c>
      <c r="Q11" s="137">
        <f>AJ8</f>
        <v>45644</v>
      </c>
      <c r="R11" s="830">
        <f>AJ8-BH11</f>
        <v>45627</v>
      </c>
      <c r="S11" s="138" t="s">
        <v>54</v>
      </c>
      <c r="T11" s="831">
        <f>AJ8-1</f>
        <v>45643</v>
      </c>
      <c r="U11" s="139">
        <f>MONTH(Q11)</f>
        <v>12</v>
      </c>
      <c r="V11" s="139">
        <f>YEAR(Q11)</f>
        <v>2024</v>
      </c>
      <c r="W11" s="139" t="str">
        <f>CONCATENATE(U11,V11)</f>
        <v>122024</v>
      </c>
      <c r="X11" s="140">
        <f>ROUND(B5/BI11*BH11,0)</f>
        <v>21442</v>
      </c>
      <c r="Y11" s="141">
        <f t="array" ref="Y11">IF(E2="fixation",0,ROUND(X11*H13,0))</f>
        <v>11364</v>
      </c>
      <c r="Z11" s="198"/>
      <c r="AA11" s="141">
        <f t="array" ref="AA11">IF(E2="fixation",0,ROUND(X11*J13,0))</f>
        <v>2144</v>
      </c>
      <c r="AB11" s="142">
        <f t="array" ref="AB11">SUM(X11:AA11)</f>
        <v>34950</v>
      </c>
      <c r="AC11" s="446"/>
      <c r="AD11" s="447"/>
      <c r="AE11" s="447"/>
      <c r="AF11" s="447"/>
      <c r="AG11" s="448"/>
      <c r="AH11" s="446"/>
      <c r="AI11" s="447"/>
      <c r="AJ11" s="447"/>
      <c r="AK11" s="447"/>
      <c r="AL11" s="448"/>
      <c r="AM11" s="446"/>
      <c r="AN11" s="447"/>
      <c r="AO11" s="448"/>
      <c r="AP11" s="446"/>
      <c r="AQ11" s="447"/>
      <c r="AR11" s="447"/>
      <c r="AS11" s="446"/>
      <c r="AT11" s="447"/>
      <c r="AU11" s="448"/>
      <c r="AV11" s="446"/>
      <c r="AW11" s="447"/>
      <c r="AX11" s="448"/>
      <c r="AY11" s="452"/>
      <c r="AZ11" s="452"/>
      <c r="BA11" s="452"/>
      <c r="BB11" s="459" t="s">
        <v>124</v>
      </c>
      <c r="BC11" s="23"/>
      <c r="BD11" s="23"/>
      <c r="BE11" s="425">
        <f>AJ8</f>
        <v>45644</v>
      </c>
      <c r="BF11" s="424">
        <f>MONTH(BE11)</f>
        <v>12</v>
      </c>
      <c r="BG11" s="425">
        <f>EOMONTH(BE11,0)</f>
        <v>45657</v>
      </c>
      <c r="BH11" s="424">
        <f>IF(BH10=1,0,BH10-1)</f>
        <v>17</v>
      </c>
      <c r="BI11" s="424">
        <f>DAY(BG11)</f>
        <v>31</v>
      </c>
      <c r="BJ11" s="424">
        <f>BI11-BH11</f>
        <v>14</v>
      </c>
      <c r="BK11" s="7">
        <f>DAY(BE11)</f>
        <v>18</v>
      </c>
      <c r="BL11" s="7">
        <f>BI11-BK11+1</f>
        <v>14</v>
      </c>
      <c r="BM11" s="413">
        <f>IF($Y$2="state",5,IF($Y$2="subordinate",3,IF($Y$2="ministrial",2,1)))</f>
        <v>1</v>
      </c>
      <c r="BN11" s="413" t="str">
        <f>W11</f>
        <v>122024</v>
      </c>
      <c r="BO11" s="413">
        <f>BM11+BN11</f>
        <v>122025</v>
      </c>
      <c r="BP11" s="413">
        <f>IF(BO11=32025,"SSM",IF(BO11=32023,"SM",IF(BO11=32022,"MM",IF(BO11=32021,"FM",IF(BO11=92025,"SSS",IF(BO11=92023,"SS",IF(BO11=92022,"MS",IF(BO11=92021,"FS",IF(BO11=102025,"SSO",IF(BO11=102023,"SO",IF(BO11=102022,"MO",IF(BO11=102021,"FO",0))))))))))))</f>
        <v>0</v>
      </c>
      <c r="BQ11" s="413">
        <f>IF(BN11="32020","M",IF(BN11="92020","S",IF(BN11="102020","O",0)))</f>
        <v>0</v>
      </c>
      <c r="BR11" s="413">
        <f>IF(BQ11=0,0,"SS")</f>
        <v>0</v>
      </c>
      <c r="BS11" s="413" t="str">
        <f>CONCATENATE(BQ11,BR11)</f>
        <v>00</v>
      </c>
      <c r="BV11" s="32">
        <f>VALUE("1"&amp;BV10)</f>
        <v>45992</v>
      </c>
    </row>
    <row r="12" spans="1:78" ht="19.5" customHeight="1" thickBot="1">
      <c r="A12" s="492"/>
      <c r="B12" s="343"/>
      <c r="C12" s="343"/>
      <c r="D12" s="343"/>
      <c r="E12" s="343"/>
      <c r="F12" s="490"/>
      <c r="G12" s="517"/>
      <c r="H12" s="520"/>
      <c r="I12" s="522"/>
      <c r="J12" s="525"/>
      <c r="K12" s="528"/>
      <c r="L12" s="528"/>
      <c r="M12" s="531"/>
      <c r="N12" s="241"/>
      <c r="O12" s="241"/>
      <c r="P12" s="433"/>
      <c r="Q12" s="143"/>
      <c r="R12" s="832">
        <f>T11+1</f>
        <v>45644</v>
      </c>
      <c r="S12" s="144" t="s">
        <v>54</v>
      </c>
      <c r="T12" s="833">
        <f>BG11</f>
        <v>45657</v>
      </c>
      <c r="U12" s="145">
        <f>U11</f>
        <v>12</v>
      </c>
      <c r="V12" s="145">
        <f>V11</f>
        <v>2024</v>
      </c>
      <c r="W12" s="145" t="str">
        <f t="shared" ref="W12:W13" si="0">CONCATENATE(U12,V12)</f>
        <v>122024</v>
      </c>
      <c r="X12" s="146">
        <f>ROUND(B7/BI11*BJ11,0)</f>
        <v>19781</v>
      </c>
      <c r="Y12" s="147">
        <f>ROUND(X12*H13,0)</f>
        <v>10484</v>
      </c>
      <c r="Z12" s="199"/>
      <c r="AA12" s="147">
        <f t="array" ref="AA12">ROUND(X12*J13,0)</f>
        <v>1978</v>
      </c>
      <c r="AB12" s="148">
        <f t="array" ref="AB12">SUM(X12:AA12)</f>
        <v>32243</v>
      </c>
      <c r="AC12" s="449"/>
      <c r="AD12" s="450"/>
      <c r="AE12" s="450"/>
      <c r="AF12" s="450"/>
      <c r="AG12" s="451"/>
      <c r="AH12" s="449"/>
      <c r="AI12" s="450"/>
      <c r="AJ12" s="450"/>
      <c r="AK12" s="450"/>
      <c r="AL12" s="451"/>
      <c r="AM12" s="449"/>
      <c r="AN12" s="450"/>
      <c r="AO12" s="451"/>
      <c r="AP12" s="449"/>
      <c r="AQ12" s="450"/>
      <c r="AR12" s="450"/>
      <c r="AS12" s="449"/>
      <c r="AT12" s="450"/>
      <c r="AU12" s="451"/>
      <c r="AV12" s="449"/>
      <c r="AW12" s="450"/>
      <c r="AX12" s="451"/>
      <c r="AY12" s="453"/>
      <c r="AZ12" s="453"/>
      <c r="BA12" s="453"/>
      <c r="BB12" s="460"/>
      <c r="BC12" s="23"/>
      <c r="BD12" s="23"/>
      <c r="BE12" s="425"/>
      <c r="BF12" s="424"/>
      <c r="BG12" s="425"/>
      <c r="BH12" s="424"/>
      <c r="BI12" s="424"/>
      <c r="BJ12" s="424"/>
      <c r="BM12" s="413"/>
      <c r="BN12" s="413"/>
      <c r="BO12" s="413"/>
      <c r="BP12" s="413"/>
      <c r="BQ12" s="413"/>
      <c r="BR12" s="413"/>
      <c r="BS12" s="413"/>
      <c r="BV12" s="32">
        <f>EOMONTH(BV11,0)</f>
        <v>46022</v>
      </c>
    </row>
    <row r="13" spans="1:78" ht="19.5" customHeight="1" thickBot="1">
      <c r="A13" s="492"/>
      <c r="B13" s="343"/>
      <c r="C13" s="343"/>
      <c r="D13" s="343"/>
      <c r="E13" s="343"/>
      <c r="F13" s="97">
        <f>IF(OR(Q13=0,Q13=""),"",Q13)</f>
        <v>45644</v>
      </c>
      <c r="G13" s="149">
        <f>IF(OR(Q13=0,Q13="",$E$2="fixation"),"",IF(AND(V13=2017,U13&lt;7),0.04,IF(AND(V13=2017,U13&gt;=7),0.05,IF(AND(V13=2018,U13&lt;7),0.07,IF(AND(V13=2018,U13&gt;=7),0.09,IF(AND(V13=2019,U13&lt;7),0.12,IF(AND(V13=2019,U13&gt;=7),0.17,IF(AND(V13=2020,U13&lt;7),0.17,IF(AND(V13=2020,U13&gt;=7),0.17,IF(AND(V13=2021,U13&lt;7),0.17,IF(AND(V13=2021,U13&gt;=7),0.31,IF(AND(V13=2022,U13&lt;7),0.34,IF(AND(V13=2022,U13&gt;=7),0.38,IF(AND(V13=2023,U13&lt;7),0.42,IF(AND(V13=2023,U13&gt;=7),0.46,IF(AND(V13=2024,U13&lt;7),0.5,IF(AND(V13=2024,U13&gt;=7),0.53,IF(AND(V13=2025,U13&lt;4),0.55,IF(AND(V13=2025,U13&gt;=7),0.58,0.55)))))))))))))))))))</f>
        <v>0.53</v>
      </c>
      <c r="H13" s="150">
        <f>IF(OR(Q13=0,Q13=""),"",IF(AND(V13=2017,U13&lt;7),0.04,IF(AND(V13=2017,U13&gt;=7),0.05,IF(AND(V13=2018,U13&lt;7),0.07,IF(AND(V13=2018,U13&gt;=7),0.09,IF(AND(V13=2019,U13&lt;7),0.12,IF(AND(V13=2019,U13&gt;=7),0.17,IF(AND(V13=2020,U13&lt;7),0.17,IF(AND(V13=2020,U13&gt;=7),0.17,IF(AND(V13=2021,U13&lt;7),0.17,IF(AND(V13=2021,U13&gt;=7),0.31,IF(AND(V13=2022,U13&lt;7),0.34,IF(AND(V13=2022,U13&gt;=7),0.38,IF(AND(V13=2023,U13&lt;7),0.42,IF(AND(V13=2023,U13&gt;=7),0.46,IF(AND(V13=2024,U13&lt;7),0.5,IF(AND(V13=2024,U13&gt;=7),0.53,IF(AND(V13=2025,U13&lt;4),0.55,IF(AND(V13=2025,U13&gt;=7),0.58,0.55)))))))))))))))))))</f>
        <v>0.53</v>
      </c>
      <c r="I13" s="150">
        <f>IF(OR($E$2="fixation",Q13="",Q13=0),"",IF(AND('Basic Data Entry'!$G$11="Z-Rural",'Arear Table Protected'!V13&lt;2021),0.08,IF(AND('Basic Data Entry'!$G$11="Y-Urban",'Arear Table Protected'!V13&lt;2021),0.16,IF(AND('Basic Data Entry'!$G$11="Z-Rural",'Arear Table Protected'!V13=2021,U13&gt;=7),0.09,IF(AND('Basic Data Entry'!$G$11="Y-Urban",'Arear Table Protected'!V13=2021,'Arear Table Protected'!U13&gt;=7),0.18,IF(AND('Basic Data Entry'!$G$11="Z-Rural",'Arear Table Protected'!V13=2021,U13&lt;7),0.08,IF(AND('Basic Data Entry'!$G$11="Y-Urban",'Arear Table Protected'!V13=2021,'Arear Table Protected'!U13&lt;7),0.16,IF(AND('Basic Data Entry'!$G$11="Z-Rural",'Arear Table Protected'!V13=2022),0.09,IF(AND('Basic Data Entry'!$G$11="Y-Urban",'Arear Table Protected'!V13=2022),0.18,IF(AND('Basic Data Entry'!$G$11="Z-Rural",'Arear Table Protected'!V13=2023),0.09,IF(AND('Basic Data Entry'!$G$11="Y-Urban",'Arear Table Protected'!V13=2023),0.18,IF(AND('Basic Data Entry'!$G$11="Z-Rural",'Arear Table Protected'!V13=2024,U13&lt;11),0.09,IF(AND('Basic Data Entry'!$G$11="Y-Urban",'Arear Table Protected'!V13=2024,U13&lt;11),0.18,IF(AND('Basic Data Entry'!$G$11="Z-Rural",'Arear Table Protected'!V13=2024,U13&gt;=11),0.1,IF(AND('Basic Data Entry'!$G$11="Y-Urban",'Arear Table Protected'!V13=2024,U13&gt;=11),0.2,IF(AND('Basic Data Entry'!$G$11="Z-Rural",'Arear Table Protected'!V13=2025),0.1,IF(AND('Basic Data Entry'!$G$11="Y-Urban",'Arear Table Protected'!V13=2025),0.2,"")))))))))))))))))</f>
        <v>0.1</v>
      </c>
      <c r="J13" s="151">
        <f>IF(OR(Q13="",Q13=0),"",IF(AND('Basic Data Entry'!$G$11="Z-Rural",'Arear Table Protected'!V13&lt;2021),0.08,IF(AND('Basic Data Entry'!$G$11="Y-Urban",'Arear Table Protected'!V13&lt;2021),0.16,IF(AND('Basic Data Entry'!$G$11="Z-Rural",'Arear Table Protected'!V13=2021,U13&gt;=7),0.09,IF(AND('Basic Data Entry'!$G$11="Y-Urban",'Arear Table Protected'!V13=2021,'Arear Table Protected'!U13&gt;=7),0.18,IF(AND('Basic Data Entry'!$G$11="Z-Rural",'Arear Table Protected'!V13=2021,U13&lt;7),0.08,IF(AND('Basic Data Entry'!$G$11="Y-Urban",'Arear Table Protected'!V13=2021,'Arear Table Protected'!U13&lt;7),0.16,IF(AND('Basic Data Entry'!$G$11="Z-Rural",'Arear Table Protected'!V13=2022),0.09,IF(AND('Basic Data Entry'!$G$11="Y-Urban",'Arear Table Protected'!V13=2022),0.18,IF(AND('Basic Data Entry'!$G$11="Z-Rural",'Arear Table Protected'!V13=2023),0.09,IF(AND('Basic Data Entry'!$G$11="Y-Urban",'Arear Table Protected'!V13=2023),0.18,IF(AND('Basic Data Entry'!$G$11="Z-Rural",'Arear Table Protected'!V13=2024,U13&lt;11),0.09,IF(AND('Basic Data Entry'!$G$11="Y-Urban",'Arear Table Protected'!V13=2024,U13&lt;11),0.18,IF(AND('Basic Data Entry'!$G$11="Z-Rural",'Arear Table Protected'!V13=2024,U13&gt;=11),0.1,IF(AND('Basic Data Entry'!$G$11="Y-Urban",'Arear Table Protected'!V13=2024,U13&gt;=11),0.2,IF(AND('Basic Data Entry'!$G$11="Z-Rural",'Arear Table Protected'!V13=2025),0.1,IF(AND('Basic Data Entry'!$G$11="Y-Urban",'Arear Table Protected'!V13=2025),0.2,"")))))))))))))))))</f>
        <v>0.1</v>
      </c>
      <c r="K13" s="152" t="str">
        <f>IF(OR(Q13="",Q13=0),"",IF(AND(V13=2018,OR(U13=1,U13=2)),"YES",IF(AND(V13=2018,OR(U13=7,U13=8)),"YES",IF(AND(V13=2019,OR(U13=1,U13=2)),"YES",IF(AND(V13=2019,U13&gt;=7),"YES",IF(AND(V13=2020,OR(U13=1,U13=2)),"YES",IF(AND(V13=2022,OR(U13=1,U13=2,U13=3,U13=7,U13=8,U13=9)),"YES",IF(AND(V13=2023,OR(U13=1,U13=2,U13=3,U13=7,U13=8,U13=9,U13=10)),"YES",IF(AND(V13=2024,OR(U13=1,U13=2)),"YES",IF(AND(V13=2024,OR(U13=7,U13=8,U13=9,U13=10)),"YES",IF(AND(V13=2025,OR(U13=1,U13=2,U13=3)),"YES",IF(AND(V13=2025,OR(U13=7,U13=8,U13=9)),"YES",""))))))))))))</f>
        <v/>
      </c>
      <c r="L13" s="153" t="str">
        <f>IF(K13="","",IF(AND(V13=2018,U13&lt;=2),0.02,IF(AND(V13=2018,OR(U13=7,U13=8)),0.02,IF(AND(V13=2019,U13&lt;=2),0.03,IF(V13=2019,0.05,IF(AND(V13=2020,U13&lt;=2),0.05,IF(AND(V13=2022,U13&lt;=3),0.03,IF(AND(V13=2022,OR(U13=7,U13=8,U13=9)),0.04,IF(AND(V13=2023,U13&lt;=3),0.04,IF(AND(V13=2023,OR(U13=7,U13=8,U13=9,U13=10)),0.04,IF(AND(V13=2024,U13&lt;=2),0.04,IF(AND(V13=2024,OR(U13=7,U13=8,U13=9,U13=10)),0.03,IF(AND(V13=2025,OR(U13=1,U13=2,U13=3)),0.02,IF(AND(V13=2025,OR(U13=7,U13=8,U13=9)),0.03,""))))))))))))))</f>
        <v/>
      </c>
      <c r="M13" s="154" t="str">
        <f>IF(OR(Q13="",Q13=0,K13=""),"",IF(K13="yes",ROUND(X13*L13,0),""))</f>
        <v/>
      </c>
      <c r="N13" s="154" t="str">
        <f>IF(OR(Q13="",Q13=0,K13=""),"",IF(K13="yes",ROUND(AC13*L13,0),""))</f>
        <v/>
      </c>
      <c r="O13" s="242" t="str">
        <f>IF(K13="","",M13-N13)</f>
        <v/>
      </c>
      <c r="P13" s="434"/>
      <c r="Q13" s="464">
        <f>Q11</f>
        <v>45644</v>
      </c>
      <c r="R13" s="465"/>
      <c r="S13" s="465"/>
      <c r="T13" s="466"/>
      <c r="U13" s="155">
        <f>U12</f>
        <v>12</v>
      </c>
      <c r="V13" s="155">
        <f>V12</f>
        <v>2024</v>
      </c>
      <c r="W13" s="155" t="str">
        <f t="shared" si="0"/>
        <v>122024</v>
      </c>
      <c r="X13" s="156">
        <f t="array" ref="X13">X12+X11</f>
        <v>41223</v>
      </c>
      <c r="Y13" s="157">
        <f t="array" ref="Y13">Y12+Y11</f>
        <v>21848</v>
      </c>
      <c r="Z13" s="200">
        <v>0</v>
      </c>
      <c r="AA13" s="157">
        <f t="array" ref="AA13">AA12+AA11</f>
        <v>4122</v>
      </c>
      <c r="AB13" s="158">
        <f t="array" ref="AB13">IF(OR(Q13=0,Q13=""),"",AB12+AB11)</f>
        <v>67193</v>
      </c>
      <c r="AC13" s="159">
        <f t="array" ref="AC13">IF(OR(Q13=0,Q13=""),"",B5)</f>
        <v>39100</v>
      </c>
      <c r="AD13" s="160">
        <f t="array" ref="AD13">IF(OR(Q13=0,Q13=""),"",IF($E$2="fixation",0,ROUND(AC13*G13,0)))</f>
        <v>20723</v>
      </c>
      <c r="AE13" s="201">
        <v>0</v>
      </c>
      <c r="AF13" s="160">
        <f t="array" ref="AF13">IF(OR(Q13=0,Q13=""),"",IF($E$2="fixation",0,ROUND(AC13*I13,0)))</f>
        <v>3910</v>
      </c>
      <c r="AG13" s="161">
        <f t="array" ref="AG13">IF(OR(Q13=0,Q13=""),"",SUM(AC13:AF13))</f>
        <v>63733</v>
      </c>
      <c r="AH13" s="159">
        <f t="array" ref="AH13">IF(OR(Q13=0,Q13=""),"",X13-AC13)</f>
        <v>2123</v>
      </c>
      <c r="AI13" s="160">
        <f t="array" ref="AI13">IF(OR(Q13=0,Q13=""),"",Y13-AD13)</f>
        <v>1125</v>
      </c>
      <c r="AJ13" s="160">
        <f t="array" ref="AJ13">IF(OR(Q13=0,Q13=""),"",Z13-AE13)</f>
        <v>0</v>
      </c>
      <c r="AK13" s="160">
        <f t="array" ref="AK13">IF(OR(Q13=0,Q13=""),"",AA13-AF13)</f>
        <v>212</v>
      </c>
      <c r="AL13" s="162">
        <f t="array" ref="AL13">IF(OR(Q13=0,Q13=""),"",AB13-AG13)</f>
        <v>3460</v>
      </c>
      <c r="AM13" s="109">
        <f t="array" ref="AM13">IF(OR(Q13=0,Q13=""),"",IF(M13="",$BB$2,$BB$2+M13))</f>
        <v>4500</v>
      </c>
      <c r="AN13" s="106">
        <f>IF(OR(Q13=0,Q13="",$E$2="fixation"),"",IF(O13="",$AS$2,$AS$2+N13))</f>
        <v>4500</v>
      </c>
      <c r="AO13" s="108">
        <f t="array" ref="AO13">IF(OR(Q13=0,Q13=""),"",AM13-AN13)</f>
        <v>0</v>
      </c>
      <c r="AP13" s="196">
        <v>3000</v>
      </c>
      <c r="AQ13" s="197">
        <f>AP13</f>
        <v>3000</v>
      </c>
      <c r="AR13" s="162">
        <f t="array" ref="AR13">IF(OR(Q13=0,Q13=""),"",SUM(AP13-AQ13))</f>
        <v>0</v>
      </c>
      <c r="AS13" s="112" t="str">
        <f t="array" ref="AS13">IF(OR(Q13=0,Q13=""),"",IF(AND('Basic Data Entry'!$C$10="state Service",'Arear Table Protected'!V13=2020,U13=3),ROUND(X13/31*5,0),IF(AND('Basic Data Entry'!$C$10="state Service",'Arear Table Protected'!V13=2020,U13=9),ROUND(AB13/30*2,0),IF(AND('Basic Data Entry'!$C$10="state Service",'Arear Table Protected'!V13=2020,U13=10),ROUND(AB13/31*2,0),IF(AND('Basic Data Entry'!$C$10="subordinate",'Arear Table Protected'!V13=2020,U13=3),ROUND(X13/31*3,0),IF(AND('Basic Data Entry'!$C$10="subordinate",'Arear Table Protected'!V13=2020,U13=9),ROUND(AB13/30*1,0),IF(AND('Basic Data Entry'!$C$10="subordinate",'Arear Table Protected'!V13=2020,U13=10),ROUND(AB13/31*1,0),IF(AND('Basic Data Entry'!$C$10="ministrial",'Arear Table Protected'!V13=2020,U13=3),ROUND(X13/31*1,0),""))))))))</f>
        <v/>
      </c>
      <c r="AT13" s="106" t="str">
        <f t="array" ref="AT13">IF(OR(Q13=0,Q13=""),"",IF(AND('Basic Data Entry'!$C$10="state Service",'Arear Table Protected'!V13=2020,U13=3),ROUND(AC13/31*5,0),IF(AND('Basic Data Entry'!$C$10="state Service",'Arear Table Protected'!V13=2020,U13=9),ROUND(AG13/30*2,0),IF(AND('Basic Data Entry'!$C$10="state Service",'Arear Table Protected'!V13=2020,U13=10),ROUND(AG13/31*2,0),IF(AND('Basic Data Entry'!$C$10="subordinate",'Arear Table Protected'!V13=2020,U13=3),ROUND(AC13/31*3,0),IF(AND('Basic Data Entry'!$C$10="subordinate",'Arear Table Protected'!V13=2020,U13=9),ROUND(AG13/30*1,0),IF(AND('Basic Data Entry'!$C$10="subordinate",'Arear Table Protected'!V13=2020,U13=10),ROUND(AG13/31*1,0),IF(AND('Basic Data Entry'!$C$10="ministrial",'Arear Table Protected'!V13=2020,U13=3),ROUND(AC13/31*1,0),""))))))))</f>
        <v/>
      </c>
      <c r="AU13" s="161" t="str">
        <f t="array" ref="AU13">IF(OR(Q13=0,Q13="",AS13="",AT13=""),"",AS13-AT13)</f>
        <v/>
      </c>
      <c r="AV13" s="113"/>
      <c r="AW13" s="114"/>
      <c r="AX13" s="163">
        <f t="array" ref="AX13">IF(OR(Q13=0,Q13=""),"",SUM(AV13-AW13))</f>
        <v>0</v>
      </c>
      <c r="AY13" s="164">
        <f t="array" ref="AY13">IF(OR(Q13=0,Q13=""),"",ROUND((AL13)*$E$3,0))</f>
        <v>346</v>
      </c>
      <c r="AZ13" s="164">
        <f t="array" ref="AZ13">IF(OR(Q13=0,Q13=""),"",SUM(AO13,AR13,AU13,AX13,AY13))</f>
        <v>346</v>
      </c>
      <c r="BA13" s="165">
        <f t="array" ref="BA13">IF(OR(Q13=0,Q13=""),"",AL13-AZ13)</f>
        <v>3114</v>
      </c>
      <c r="BB13" s="461"/>
      <c r="BC13" s="23"/>
      <c r="BD13" s="23"/>
      <c r="BE13" s="425"/>
      <c r="BF13" s="424"/>
      <c r="BG13" s="425"/>
      <c r="BH13" s="424"/>
      <c r="BI13" s="424"/>
      <c r="BJ13" s="424"/>
      <c r="BK13" s="21">
        <f>BE11</f>
        <v>45644</v>
      </c>
      <c r="BL13" s="76">
        <f>MONTH(BK13)</f>
        <v>12</v>
      </c>
      <c r="BM13" s="413"/>
      <c r="BN13" s="413"/>
      <c r="BO13" s="413"/>
      <c r="BP13" s="413"/>
      <c r="BQ13" s="413"/>
      <c r="BR13" s="413"/>
      <c r="BS13" s="413"/>
      <c r="BY13" s="76" t="str">
        <f>IF(OR(Q13=0,Q13=""),"",IF('Basic Data Entry'!$C$9="fixation","yes",""))</f>
        <v/>
      </c>
      <c r="BZ13" s="76" t="str">
        <f>IF(OR(Q13=0,Q13=""),"",IF('Basic Data Entry'!$G$12="yes","yes","no"))</f>
        <v>no</v>
      </c>
    </row>
    <row r="14" spans="1:78" ht="20.25" customHeight="1" thickBot="1">
      <c r="A14" s="9">
        <f>X14</f>
        <v>43800</v>
      </c>
      <c r="B14" s="343"/>
      <c r="C14" s="343"/>
      <c r="D14" s="343"/>
      <c r="E14" s="343"/>
      <c r="F14" s="97">
        <f t="shared" ref="F14:F60" si="1">IF(OR(Q14=0,Q14=""),"",Q14)</f>
        <v>45658</v>
      </c>
      <c r="G14" s="149">
        <f t="shared" ref="G14:G60" si="2">IF(OR(Q14=0,Q14="",$E$2="fixation"),"",IF(AND(V14=2017,U14&lt;7),0.04,IF(AND(V14=2017,U14&gt;=7),0.05,IF(AND(V14=2018,U14&lt;7),0.07,IF(AND(V14=2018,U14&gt;=7),0.09,IF(AND(V14=2019,U14&lt;7),0.12,IF(AND(V14=2019,U14&gt;=7),0.17,IF(AND(V14=2020,U14&lt;7),0.17,IF(AND(V14=2020,U14&gt;=7),0.17,IF(AND(V14=2021,U14&lt;7),0.17,IF(AND(V14=2021,U14&gt;=7),0.31,IF(AND(V14=2022,U14&lt;7),0.34,IF(AND(V14=2022,U14&gt;=7),0.38,IF(AND(V14=2023,U14&lt;7),0.42,IF(AND(V14=2023,U14&gt;=7),0.46,IF(AND(V14=2024,U14&lt;7),0.5,IF(AND(V14=2024,U14&gt;=7),0.53,IF(AND(V14=2025,U14&lt;4),0.55,IF(AND(V14=2025,U14&gt;=7),0.58,0.55)))))))))))))))))))</f>
        <v>0.55000000000000004</v>
      </c>
      <c r="H14" s="150">
        <f t="shared" ref="H14:H60" si="3">IF(OR(Q14=0,Q14=""),"",IF(AND(V14=2017,U14&lt;7),0.04,IF(AND(V14=2017,U14&gt;=7),0.05,IF(AND(V14=2018,U14&lt;7),0.07,IF(AND(V14=2018,U14&gt;=7),0.09,IF(AND(V14=2019,U14&lt;7),0.12,IF(AND(V14=2019,U14&gt;=7),0.17,IF(AND(V14=2020,U14&lt;7),0.17,IF(AND(V14=2020,U14&gt;=7),0.17,IF(AND(V14=2021,U14&lt;7),0.17,IF(AND(V14=2021,U14&gt;=7),0.31,IF(AND(V14=2022,U14&lt;7),0.34,IF(AND(V14=2022,U14&gt;=7),0.38,IF(AND(V14=2023,U14&lt;7),0.42,IF(AND(V14=2023,U14&gt;=7),0.46,IF(AND(V14=2024,U14&lt;7),0.5,IF(AND(V14=2024,U14&gt;=7),0.53,IF(AND(V14=2025,U14&lt;4),0.55,IF(AND(V14=2025,U14&gt;=7),0.58,0.55)))))))))))))))))))</f>
        <v>0.55000000000000004</v>
      </c>
      <c r="I14" s="150">
        <f>IF(OR($E$2="fixation",Q14="",Q14=0),"",IF(AND('Basic Data Entry'!$G$11="Z-Rural",'Arear Table Protected'!V14&lt;2021),0.08,IF(AND('Basic Data Entry'!$G$11="Y-Urban",'Arear Table Protected'!V14&lt;2021),0.16,IF(AND('Basic Data Entry'!$G$11="Z-Rural",'Arear Table Protected'!V14=2021,U14&gt;=7),0.09,IF(AND('Basic Data Entry'!$G$11="Y-Urban",'Arear Table Protected'!V14=2021,'Arear Table Protected'!U14&gt;=7),0.18,IF(AND('Basic Data Entry'!$G$11="Z-Rural",'Arear Table Protected'!V14=2021,U14&lt;7),0.08,IF(AND('Basic Data Entry'!$G$11="Y-Urban",'Arear Table Protected'!V14=2021,'Arear Table Protected'!U14&lt;7),0.16,IF(AND('Basic Data Entry'!$G$11="Z-Rural",'Arear Table Protected'!V14=2022),0.09,IF(AND('Basic Data Entry'!$G$11="Y-Urban",'Arear Table Protected'!V14=2022),0.18,IF(AND('Basic Data Entry'!$G$11="Z-Rural",'Arear Table Protected'!V14=2023),0.09,IF(AND('Basic Data Entry'!$G$11="Y-Urban",'Arear Table Protected'!V14=2023),0.18,IF(AND('Basic Data Entry'!$G$11="Z-Rural",'Arear Table Protected'!V14=2024,U14&lt;11),0.09,IF(AND('Basic Data Entry'!$G$11="Y-Urban",'Arear Table Protected'!V14=2024,U14&lt;11),0.18,IF(AND('Basic Data Entry'!$G$11="Z-Rural",'Arear Table Protected'!V14=2024,U14&gt;=11),0.1,IF(AND('Basic Data Entry'!$G$11="Y-Urban",'Arear Table Protected'!V14=2024,U14&gt;=11),0.2,IF(AND('Basic Data Entry'!$G$11="Z-Rural",'Arear Table Protected'!V14=2025),0.1,IF(AND('Basic Data Entry'!$G$11="Y-Urban",'Arear Table Protected'!V14=2025),0.2,"")))))))))))))))))</f>
        <v>0.1</v>
      </c>
      <c r="J14" s="151">
        <f>IF(OR(Q14="",Q14=0),"",IF(AND('Basic Data Entry'!$G$11="Z-Rural",'Arear Table Protected'!V14&lt;2021),0.08,IF(AND('Basic Data Entry'!$G$11="Y-Urban",'Arear Table Protected'!V14&lt;2021),0.16,IF(AND('Basic Data Entry'!$G$11="Z-Rural",'Arear Table Protected'!V14=2021,U14&gt;=7),0.09,IF(AND('Basic Data Entry'!$G$11="Y-Urban",'Arear Table Protected'!V14=2021,'Arear Table Protected'!U14&gt;=7),0.18,IF(AND('Basic Data Entry'!$G$11="Z-Rural",'Arear Table Protected'!V14=2021,U14&lt;7),0.08,IF(AND('Basic Data Entry'!$G$11="Y-Urban",'Arear Table Protected'!V14=2021,'Arear Table Protected'!U14&lt;7),0.16,IF(AND('Basic Data Entry'!$G$11="Z-Rural",'Arear Table Protected'!V14=2022),0.09,IF(AND('Basic Data Entry'!$G$11="Y-Urban",'Arear Table Protected'!V14=2022),0.18,IF(AND('Basic Data Entry'!$G$11="Z-Rural",'Arear Table Protected'!V14=2023),0.09,IF(AND('Basic Data Entry'!$G$11="Y-Urban",'Arear Table Protected'!V14=2023),0.18,IF(AND('Basic Data Entry'!$G$11="Z-Rural",'Arear Table Protected'!V14=2024,U14&lt;11),0.09,IF(AND('Basic Data Entry'!$G$11="Y-Urban",'Arear Table Protected'!V14=2024,U14&lt;11),0.18,IF(AND('Basic Data Entry'!$G$11="Z-Rural",'Arear Table Protected'!V14=2024,U14&gt;=11),0.1,IF(AND('Basic Data Entry'!$G$11="Y-Urban",'Arear Table Protected'!V14=2024,U14&gt;=11),0.2,IF(AND('Basic Data Entry'!$G$11="Z-Rural",'Arear Table Protected'!V14=2025),0.1,IF(AND('Basic Data Entry'!$G$11="Y-Urban",'Arear Table Protected'!V14=2025),0.2,"")))))))))))))))))</f>
        <v>0.1</v>
      </c>
      <c r="K14" s="152" t="str">
        <f t="shared" ref="K14:K60" si="4">IF(OR(Q14="",Q14=0),"",IF(AND(V14=2018,OR(U14=1,U14=2)),"YES",IF(AND(V14=2018,OR(U14=7,U14=8)),"YES",IF(AND(V14=2019,OR(U14=1,U14=2)),"YES",IF(AND(V14=2019,U14&gt;=7),"YES",IF(AND(V14=2020,OR(U14=1,U14=2)),"YES",IF(AND(V14=2022,OR(U14=1,U14=2,U14=3,U14=7,U14=8,U14=9)),"YES",IF(AND(V14=2023,OR(U14=1,U14=2,U14=3,U14=7,U14=8,U14=9,U14=10)),"YES",IF(AND(V14=2024,OR(U14=1,U14=2)),"YES",IF(AND(V14=2024,OR(U14=7,U14=8,U14=9,U14=10)),"YES",IF(AND(V14=2025,OR(U14=1,U14=2,U14=3)),"YES",IF(AND(V14=2025,OR(U14=7,U14=8,U14=9)),"YES",""))))))))))))</f>
        <v>YES</v>
      </c>
      <c r="L14" s="153">
        <f t="shared" ref="L14:L60" si="5">IF(K14="","",IF(AND(V14=2018,U14&lt;=2),0.02,IF(AND(V14=2018,OR(U14=7,U14=8)),0.02,IF(AND(V14=2019,U14&lt;=2),0.03,IF(V14=2019,0.05,IF(AND(V14=2020,U14&lt;=2),0.05,IF(AND(V14=2022,U14&lt;=3),0.03,IF(AND(V14=2022,OR(U14=7,U14=8,U14=9)),0.04,IF(AND(V14=2023,U14&lt;=3),0.04,IF(AND(V14=2023,OR(U14=7,U14=8,U14=9,U14=10)),0.04,IF(AND(V14=2024,U14&lt;=2),0.04,IF(AND(V14=2024,OR(U14=7,U14=8,U14=9,U14=10)),0.03,IF(AND(V14=2025,OR(U14=1,U14=2,U14=3)),0.02,IF(AND(V14=2025,OR(U14=7,U14=8,U14=9)),0.03,""))))))))))))))</f>
        <v>0.02</v>
      </c>
      <c r="M14" s="154">
        <f t="shared" ref="M14:M60" si="6">IF(OR(Q14="",Q14=0,K14=""),"",IF(K14="yes",ROUND(X14*L14,0),""))</f>
        <v>876</v>
      </c>
      <c r="N14" s="154">
        <f t="shared" ref="N14:N60" si="7">IF(OR(Q14="",Q14=0,K14=""),"",IF(K14="yes",ROUND(AC14*L14,0),""))</f>
        <v>782</v>
      </c>
      <c r="O14" s="242">
        <f t="shared" ref="O14:O60" si="8">IF(K14="","",M14-N14)</f>
        <v>94</v>
      </c>
      <c r="P14" s="166">
        <v>2</v>
      </c>
      <c r="Q14" s="421">
        <f>IF(W13=$AY$8,0,BK14)</f>
        <v>45658</v>
      </c>
      <c r="R14" s="422"/>
      <c r="S14" s="422"/>
      <c r="T14" s="423"/>
      <c r="U14" s="145">
        <f t="array" ref="U14">IF(OR(Q14=0,Q14=""),"",MONTH(Q14))</f>
        <v>1</v>
      </c>
      <c r="V14" s="145">
        <f t="array" ref="V14">IF(OR(Q14=0,Q14=""),"",YEAR(Q14))</f>
        <v>2025</v>
      </c>
      <c r="W14" s="145" t="str">
        <f>IF(OR(Q14=0,Q14=""),"",CONCATENATE(U14,V14))</f>
        <v>12025</v>
      </c>
      <c r="X14" s="167">
        <f t="array" ref="X14">IF(OR(Q14=0,Q14=""),"",BG14)</f>
        <v>43800</v>
      </c>
      <c r="Y14" s="168">
        <f t="array" ref="Y14">IF(OR(Q14=0,Q14=""),"",ROUND(X14*H14,0))</f>
        <v>24090</v>
      </c>
      <c r="Z14" s="202">
        <f>Z13</f>
        <v>0</v>
      </c>
      <c r="AA14" s="168">
        <f t="array" ref="AA14">IF(OR(Q14=0,Q14=""),"",ROUND(X14*J14,0))</f>
        <v>4380</v>
      </c>
      <c r="AB14" s="169">
        <f t="array" ref="AB14">IF(OR(Q14=0,Q14=""),"",SUM(X14:AA14))</f>
        <v>72270</v>
      </c>
      <c r="AC14" s="170">
        <f t="array" ref="AC14">IF(OR(Q14=0,Q14=""),"",IF(X14=0,0,IF($E$2="FIXATION",$B$5,IF(X14=0,0,IF(BF14=7,ROUND(AC13*1.03,-2),AC13)))))</f>
        <v>39100</v>
      </c>
      <c r="AD14" s="171">
        <f t="array" ref="AD14">IF(OR(Q14=0,Q14=""),"",IF($E$2="fixation",0,ROUND(AC14*G14,0)))</f>
        <v>21505</v>
      </c>
      <c r="AE14" s="202">
        <f t="array" ref="AE14">IF(OR(Q14=0,Q14=""),"",AE13)</f>
        <v>0</v>
      </c>
      <c r="AF14" s="171">
        <f t="array" ref="AF14">IF(OR(Q14=0,Q14=""),"",IF($E$2="fixation",0,ROUND(AC14*I14,0)))</f>
        <v>3910</v>
      </c>
      <c r="AG14" s="169">
        <f t="array" ref="AG14">IF(OR(Q14=0,Q14=""),"",SUM(AC14:AF14))</f>
        <v>64515</v>
      </c>
      <c r="AH14" s="170">
        <f t="array" ref="AH14">IF(OR(Q14=0,Q14=""),"",X14-AC14)</f>
        <v>4700</v>
      </c>
      <c r="AI14" s="171">
        <f t="array" ref="AI14">IF(OR(Q14=0,Q14=""),"",Y14-AD14)</f>
        <v>2585</v>
      </c>
      <c r="AJ14" s="171">
        <f t="array" ref="AJ14">IF(OR(Q14=0,Q14=""),"",Z14-AE14)</f>
        <v>0</v>
      </c>
      <c r="AK14" s="171">
        <f t="array" ref="AK14">IF(OR(Q14=0,Q14=""),"",AA14-AF14)</f>
        <v>470</v>
      </c>
      <c r="AL14" s="172">
        <f t="array" ref="AL14">IF(OR(Q14=0,Q14=""),"",AB14-AG14)</f>
        <v>7755</v>
      </c>
      <c r="AM14" s="94">
        <f t="array" ref="AM14">IF(OR(Q14=0,Q14=""),"",IF(M14="",$BB$2,$BB$2+M14))</f>
        <v>5376</v>
      </c>
      <c r="AN14" s="106">
        <f t="shared" ref="AN14:AN60" si="9">IF(OR(Q14=0,Q14="",$E$2="fixation"),"",IF(O14="",$AS$2,$AS$2+N14))</f>
        <v>5282</v>
      </c>
      <c r="AO14" s="120">
        <f t="array" ref="AO14">IF(OR(Q14=0,Q14=""),"",AM14-AN14)</f>
        <v>94</v>
      </c>
      <c r="AP14" s="92">
        <f t="array" ref="AP14">IF(OR(Q13=0,Q13="",AP13="",AP13=""),"",AP13)</f>
        <v>3000</v>
      </c>
      <c r="AQ14" s="90">
        <f t="array" ref="AQ14">IF(OR(Q13=0,Q13="",AQ13="",AQ13=""),"",AQ13)</f>
        <v>3000</v>
      </c>
      <c r="AR14" s="173">
        <f t="array" ref="AR14">IF(OR(Q14=0,Q14=""),"",SUM(AP14-AQ14))</f>
        <v>0</v>
      </c>
      <c r="AS14" s="109" t="str">
        <f t="array" ref="AS14">IF(OR(Q14=0,Q14=""),"",IF(AND('Basic Data Entry'!$C$10="state Service",'Arear Table Protected'!V14=2020,U14=3),ROUND(X14/31*5,0),IF(AND('Basic Data Entry'!$C$10="state Service",'Arear Table Protected'!V14=2020,U14=9),ROUND(AB14/30*2,0),IF(AND('Basic Data Entry'!$C$10="state Service",'Arear Table Protected'!V14=2020,U14=10),ROUND(AB14/31*2,0),IF(AND('Basic Data Entry'!$C$10="subordinate",'Arear Table Protected'!V14=2020,U14=3),ROUND(X14/31*3,0),IF(AND('Basic Data Entry'!$C$10="subordinate",'Arear Table Protected'!V14=2020,U14=9),ROUND(AB14/30*1,0),IF(AND('Basic Data Entry'!$C$10="subordinate",'Arear Table Protected'!V14=2020,U14=10),ROUND(AB14/31*1,0),IF(AND('Basic Data Entry'!$C$10="ministrial",'Arear Table Protected'!V14=2020,U14=3),ROUND(X14/31*1,0),""))))))))</f>
        <v/>
      </c>
      <c r="AT14" s="106" t="str">
        <f t="array" ref="AT14">IF(OR(Q14=0,Q14=""),"",IF(AND('Basic Data Entry'!$C$10="state Service",'Arear Table Protected'!V14=2020,U14=3),ROUND(AC14/31*5,0),IF(AND('Basic Data Entry'!$C$10="state Service",'Arear Table Protected'!V14=2020,U14=9),ROUND(AG14/30*2,0),IF(AND('Basic Data Entry'!$C$10="state Service",'Arear Table Protected'!V14=2020,U14=10),ROUND(AG14/31*2,0),IF(AND('Basic Data Entry'!$C$10="subordinate",'Arear Table Protected'!V14=2020,U14=3),ROUND(AC14/31*3,0),IF(AND('Basic Data Entry'!$C$10="subordinate",'Arear Table Protected'!V14=2020,U14=9),ROUND(AG14/30*1,0),IF(AND('Basic Data Entry'!$C$10="subordinate",'Arear Table Protected'!V14=2020,U14=10),ROUND(AG14/31*1,0),IF(AND('Basic Data Entry'!$C$10="ministrial",'Arear Table Protected'!V14=2020,U14=3),ROUND(AC14/31*1,0),""))))))))</f>
        <v/>
      </c>
      <c r="AU14" s="161" t="str">
        <f t="array" ref="AU14">IF(OR(Q14=0,Q14="",AS14="",AT14=""),"",AS14-AT14)</f>
        <v/>
      </c>
      <c r="AV14" s="40">
        <f t="array" ref="AV14">IF(OR(Q13=0,Q13=""),"",AV13)</f>
        <v>0</v>
      </c>
      <c r="AW14" s="41">
        <f t="array" ref="AW14">IF(OR(Q13=0,Q13=""),"",AW13)</f>
        <v>0</v>
      </c>
      <c r="AX14" s="174">
        <f t="array" ref="AX14">IF(OR(Q14=0,Q14=""),"",SUM(AV14-AW14))</f>
        <v>0</v>
      </c>
      <c r="AY14" s="175">
        <f t="array" ref="AY14">IF(OR(Q14=0,Q14=""),"",ROUND((AL14)*$E$3,0))</f>
        <v>776</v>
      </c>
      <c r="AZ14" s="175">
        <f t="array" ref="AZ14">IF(OR(Q14=0,Q14=""),"",SUM(AO14,AR14,AU14,AX14,AY14))</f>
        <v>870</v>
      </c>
      <c r="BA14" s="176">
        <f t="array" ref="BA14">IF(OR(Q14=0,Q14=""),"",AL14-AZ14)</f>
        <v>6885</v>
      </c>
      <c r="BB14" s="44" t="s">
        <v>65</v>
      </c>
      <c r="BC14" s="23"/>
      <c r="BD14" s="23"/>
      <c r="BE14" s="10">
        <f>Q14</f>
        <v>45658</v>
      </c>
      <c r="BF14" s="79">
        <f>IF(BE14=0,0,MONTH(BE14))</f>
        <v>1</v>
      </c>
      <c r="BG14" s="79">
        <f>IF(BF14=7,ROUND($B$7*1.03,-2),IF(BF14=0,0,$B$7))</f>
        <v>43800</v>
      </c>
      <c r="BH14" s="79"/>
      <c r="BI14" s="79"/>
      <c r="BJ14" s="79"/>
      <c r="BK14" s="21">
        <f>BK13+$BL$11</f>
        <v>45658</v>
      </c>
      <c r="BM14" s="18">
        <f>IF($Y$2="state",5,IF($Y$2="subordinate",3,IF($Y$2="ministrial",2,1)))</f>
        <v>1</v>
      </c>
      <c r="BN14" s="19" t="str">
        <f t="array" ref="BN14">IF(OR(Q14=0,Q14=""),"",W14)</f>
        <v>12025</v>
      </c>
      <c r="BO14" s="18">
        <f t="array" ref="BO14">IF(OR(Q14=0,Q14=""),"",BM14+BN14)</f>
        <v>12026</v>
      </c>
      <c r="BP14" s="20">
        <f>IF(BO14=32025,"SSM",IF(BO14=32023,"SM",IF(BO14=32022,"MM",IF(BO14=32021,"FM",IF(BO14=92025,"SSS",IF(BO14=92023,"SS",IF(BO14=92022,"MS",IF(BO14=92021,"FS",IF(BO14=102025,"SSO",IF(BO14=102023,"SO",IF(BO14=102022,"MO",IF(BO14=102021,"FO",0))))))))))))</f>
        <v>0</v>
      </c>
      <c r="BQ14" s="20">
        <f>IF(BN14="32020","M",IF(BN14="92020","S",IF(BN14="102020","O",0)))</f>
        <v>0</v>
      </c>
      <c r="BR14" s="22">
        <f>IF(BQ14=0,0,"ss")</f>
        <v>0</v>
      </c>
      <c r="BS14" s="20" t="str">
        <f>CONCATENATE(BQ14,BR14)</f>
        <v>00</v>
      </c>
      <c r="BY14" s="76" t="str">
        <f>IF(OR(Q14=0,Q14=""),"",IF('Basic Data Entry'!$C$9="fixation","yes",""))</f>
        <v/>
      </c>
      <c r="BZ14" s="76" t="str">
        <f>IF(OR(Q14=0,Q14=""),"",IF('Basic Data Entry'!$G$12="yes","yes","no"))</f>
        <v>no</v>
      </c>
    </row>
    <row r="15" spans="1:78" ht="20.25" customHeight="1" thickBot="1">
      <c r="A15" s="9">
        <f t="shared" ref="A15:A60" si="10">X15</f>
        <v>43800</v>
      </c>
      <c r="B15" s="343"/>
      <c r="C15" s="343"/>
      <c r="D15" s="343"/>
      <c r="E15" s="343"/>
      <c r="F15" s="97">
        <f t="shared" si="1"/>
        <v>45689</v>
      </c>
      <c r="G15" s="149">
        <f t="shared" si="2"/>
        <v>0.55000000000000004</v>
      </c>
      <c r="H15" s="150">
        <f t="shared" si="3"/>
        <v>0.55000000000000004</v>
      </c>
      <c r="I15" s="150">
        <f>IF(OR($E$2="fixation",Q15="",Q15=0),"",IF(AND('Basic Data Entry'!$G$11="Z-Rural",'Arear Table Protected'!V15&lt;2021),0.08,IF(AND('Basic Data Entry'!$G$11="Y-Urban",'Arear Table Protected'!V15&lt;2021),0.16,IF(AND('Basic Data Entry'!$G$11="Z-Rural",'Arear Table Protected'!V15=2021,U15&gt;=7),0.09,IF(AND('Basic Data Entry'!$G$11="Y-Urban",'Arear Table Protected'!V15=2021,'Arear Table Protected'!U15&gt;=7),0.18,IF(AND('Basic Data Entry'!$G$11="Z-Rural",'Arear Table Protected'!V15=2021,U15&lt;7),0.08,IF(AND('Basic Data Entry'!$G$11="Y-Urban",'Arear Table Protected'!V15=2021,'Arear Table Protected'!U15&lt;7),0.16,IF(AND('Basic Data Entry'!$G$11="Z-Rural",'Arear Table Protected'!V15=2022),0.09,IF(AND('Basic Data Entry'!$G$11="Y-Urban",'Arear Table Protected'!V15=2022),0.18,IF(AND('Basic Data Entry'!$G$11="Z-Rural",'Arear Table Protected'!V15=2023),0.09,IF(AND('Basic Data Entry'!$G$11="Y-Urban",'Arear Table Protected'!V15=2023),0.18,IF(AND('Basic Data Entry'!$G$11="Z-Rural",'Arear Table Protected'!V15=2024,U15&lt;11),0.09,IF(AND('Basic Data Entry'!$G$11="Y-Urban",'Arear Table Protected'!V15=2024,U15&lt;11),0.18,IF(AND('Basic Data Entry'!$G$11="Z-Rural",'Arear Table Protected'!V15=2024,U15&gt;=11),0.1,IF(AND('Basic Data Entry'!$G$11="Y-Urban",'Arear Table Protected'!V15=2024,U15&gt;=11),0.2,IF(AND('Basic Data Entry'!$G$11="Z-Rural",'Arear Table Protected'!V15=2025),0.1,IF(AND('Basic Data Entry'!$G$11="Y-Urban",'Arear Table Protected'!V15=2025),0.2,"")))))))))))))))))</f>
        <v>0.1</v>
      </c>
      <c r="J15" s="151">
        <f>IF(OR(Q15="",Q15=0),"",IF(AND('Basic Data Entry'!$G$11="Z-Rural",'Arear Table Protected'!V15&lt;2021),0.08,IF(AND('Basic Data Entry'!$G$11="Y-Urban",'Arear Table Protected'!V15&lt;2021),0.16,IF(AND('Basic Data Entry'!$G$11="Z-Rural",'Arear Table Protected'!V15=2021,U15&gt;=7),0.09,IF(AND('Basic Data Entry'!$G$11="Y-Urban",'Arear Table Protected'!V15=2021,'Arear Table Protected'!U15&gt;=7),0.18,IF(AND('Basic Data Entry'!$G$11="Z-Rural",'Arear Table Protected'!V15=2021,U15&lt;7),0.08,IF(AND('Basic Data Entry'!$G$11="Y-Urban",'Arear Table Protected'!V15=2021,'Arear Table Protected'!U15&lt;7),0.16,IF(AND('Basic Data Entry'!$G$11="Z-Rural",'Arear Table Protected'!V15=2022),0.09,IF(AND('Basic Data Entry'!$G$11="Y-Urban",'Arear Table Protected'!V15=2022),0.18,IF(AND('Basic Data Entry'!$G$11="Z-Rural",'Arear Table Protected'!V15=2023),0.09,IF(AND('Basic Data Entry'!$G$11="Y-Urban",'Arear Table Protected'!V15=2023),0.18,IF(AND('Basic Data Entry'!$G$11="Z-Rural",'Arear Table Protected'!V15=2024,U15&lt;11),0.09,IF(AND('Basic Data Entry'!$G$11="Y-Urban",'Arear Table Protected'!V15=2024,U15&lt;11),0.18,IF(AND('Basic Data Entry'!$G$11="Z-Rural",'Arear Table Protected'!V15=2024,U15&gt;=11),0.1,IF(AND('Basic Data Entry'!$G$11="Y-Urban",'Arear Table Protected'!V15=2024,U15&gt;=11),0.2,IF(AND('Basic Data Entry'!$G$11="Z-Rural",'Arear Table Protected'!V15=2025),0.1,IF(AND('Basic Data Entry'!$G$11="Y-Urban",'Arear Table Protected'!V15=2025),0.2,"")))))))))))))))))</f>
        <v>0.1</v>
      </c>
      <c r="K15" s="152" t="str">
        <f t="shared" si="4"/>
        <v>YES</v>
      </c>
      <c r="L15" s="153">
        <f t="shared" si="5"/>
        <v>0.02</v>
      </c>
      <c r="M15" s="154">
        <f t="shared" si="6"/>
        <v>876</v>
      </c>
      <c r="N15" s="154">
        <f t="shared" si="7"/>
        <v>782</v>
      </c>
      <c r="O15" s="242">
        <f t="shared" si="8"/>
        <v>94</v>
      </c>
      <c r="P15" s="177">
        <v>3</v>
      </c>
      <c r="Q15" s="365">
        <f t="shared" ref="Q15:Q59" si="11">IF(W14=$AY$8,0,IF(Q14=0,0,BK15))</f>
        <v>45689</v>
      </c>
      <c r="R15" s="366"/>
      <c r="S15" s="366"/>
      <c r="T15" s="367"/>
      <c r="U15" s="145">
        <f t="array" ref="U15">IF(OR(Q15=0,Q15=""),"",MONTH(Q15))</f>
        <v>2</v>
      </c>
      <c r="V15" s="145">
        <f t="array" ref="V15">IF(OR(Q15=0,Q15=""),"",YEAR(Q15))</f>
        <v>2025</v>
      </c>
      <c r="W15" s="145" t="str">
        <f t="shared" ref="W15:W60" si="12">IF(OR(Q15=0,Q15=""),"",CONCATENATE(U15,V15))</f>
        <v>22025</v>
      </c>
      <c r="X15" s="178">
        <f t="array" ref="X15">IF(OR(Q15=0,Q15=""),"",BG15)</f>
        <v>43800</v>
      </c>
      <c r="Y15" s="147">
        <f t="array" ref="Y15">IF(OR(Q15=0,Q15=""),"",ROUND(X15*H15,0))</f>
        <v>24090</v>
      </c>
      <c r="Z15" s="199">
        <f t="shared" ref="Z15:Z59" si="13">Z14</f>
        <v>0</v>
      </c>
      <c r="AA15" s="147">
        <f t="array" ref="AA15">IF(OR(Q15=0,Q15=""),"",ROUND(X15*J15,0))</f>
        <v>4380</v>
      </c>
      <c r="AB15" s="179">
        <f t="array" ref="AB15">IF(OR(Q15=0,Q15=""),"",SUM(X15:AA15))</f>
        <v>72270</v>
      </c>
      <c r="AC15" s="180">
        <f t="array" ref="AC15">IF(OR(Q15=0,Q15=""),"",IF(X15=0,0,IF($E$2="FIXATION",$B$5,IF(X15=0,0,IF(BF15=7,ROUND(AC14*1.03,-2),AC14)))))</f>
        <v>39100</v>
      </c>
      <c r="AD15" s="181">
        <f t="array" ref="AD15">IF(OR(Q15=0,Q15=""),"",IF($E$2="fixation",0,ROUND(AC15*G15,0)))</f>
        <v>21505</v>
      </c>
      <c r="AE15" s="199">
        <f t="array" ref="AE15">IF(OR(Q15=0,Q15=""),"",AE14)</f>
        <v>0</v>
      </c>
      <c r="AF15" s="181">
        <f t="array" ref="AF15">IF(OR(Q15=0,Q15=""),"",IF($E$2="fixation",0,ROUND(AC15*I15,0)))</f>
        <v>3910</v>
      </c>
      <c r="AG15" s="179">
        <f t="array" ref="AG15">IF(OR(Q15=0,Q15=""),"",SUM(AC15:AF15))</f>
        <v>64515</v>
      </c>
      <c r="AH15" s="180">
        <f t="array" ref="AH15">IF(OR(Q15=0,Q15=""),"",X15-AC15)</f>
        <v>4700</v>
      </c>
      <c r="AI15" s="181">
        <f t="array" ref="AI15">IF(OR(Q15=0,Q15=""),"",Y15-AD15)</f>
        <v>2585</v>
      </c>
      <c r="AJ15" s="181">
        <f t="array" ref="AJ15">IF(OR(Q15=0,Q15=""),"",Z15-AE15)</f>
        <v>0</v>
      </c>
      <c r="AK15" s="181">
        <f t="array" ref="AK15">IF(OR(Q15=0,Q15=""),"",AA15-AF15)</f>
        <v>470</v>
      </c>
      <c r="AL15" s="182">
        <f t="array" ref="AL15">IF(OR(Q15=0,Q15=""),"",AB15-AG15)</f>
        <v>7755</v>
      </c>
      <c r="AM15" s="4">
        <f t="array" ref="AM15">IF(OR(Q15=0,Q15=""),"",IF(M15="",$BB$2,$BB$2+M15))</f>
        <v>5376</v>
      </c>
      <c r="AN15" s="106">
        <f t="shared" si="9"/>
        <v>5282</v>
      </c>
      <c r="AO15" s="125">
        <f t="array" ref="AO15">IF(OR(Q15=0,Q15=""),"",AM15-AN15)</f>
        <v>94</v>
      </c>
      <c r="AP15" s="3">
        <f t="array" ref="AP15">IF(OR(Q14=0,Q14="",AP14="",AP14=""),"",AP14)</f>
        <v>3000</v>
      </c>
      <c r="AQ15" s="2">
        <f t="array" ref="AQ15">IF(OR(Q14=0,Q14="",AQ14="",AQ14=""),"",AQ14)</f>
        <v>3000</v>
      </c>
      <c r="AR15" s="183">
        <f t="array" ref="AR15">IF(OR(Q15=0,Q15=""),"",SUM(AP15-AQ15))</f>
        <v>0</v>
      </c>
      <c r="AS15" s="95" t="str">
        <f t="array" ref="AS15">IF(OR(Q15=0,Q15=""),"",IF(AND('Basic Data Entry'!$C$10="state Service",'Arear Table Protected'!V15=2020,U15=3),ROUND(X15/31*5,0),IF(AND('Basic Data Entry'!$C$10="state Service",'Arear Table Protected'!V15=2020,U15=9),ROUND(AB15/30*2,0),IF(AND('Basic Data Entry'!$C$10="state Service",'Arear Table Protected'!V15=2020,U15=10),ROUND(AB15/31*2,0),IF(AND('Basic Data Entry'!$C$10="subordinate",'Arear Table Protected'!V15=2020,U15=3),ROUND(X15/31*3,0),IF(AND('Basic Data Entry'!$C$10="subordinate",'Arear Table Protected'!V15=2020,U15=9),ROUND(AB15/30*1,0),IF(AND('Basic Data Entry'!$C$10="subordinate",'Arear Table Protected'!V15=2020,U15=10),ROUND(AB15/31*1,0),IF(AND('Basic Data Entry'!$C$10="ministrial",'Arear Table Protected'!V15=2020,U15=3),ROUND(X15/31*1,0),""))))))))</f>
        <v/>
      </c>
      <c r="AT15" s="96" t="str">
        <f t="array" ref="AT15">IF(OR(Q15=0,Q15=""),"",IF(AND('Basic Data Entry'!$C$10="state Service",'Arear Table Protected'!V15=2020,U15=3),ROUND(AC15/31*5,0),IF(AND('Basic Data Entry'!$C$10="state Service",'Arear Table Protected'!V15=2020,U15=9),ROUND(AG15/30*2,0),IF(AND('Basic Data Entry'!$C$10="state Service",'Arear Table Protected'!V15=2020,U15=10),ROUND(AG15/31*2,0),IF(AND('Basic Data Entry'!$C$10="subordinate",'Arear Table Protected'!V15=2020,U15=3),ROUND(AC15/31*3,0),IF(AND('Basic Data Entry'!$C$10="subordinate",'Arear Table Protected'!V15=2020,U15=9),ROUND(AG15/30*1,0),IF(AND('Basic Data Entry'!$C$10="subordinate",'Arear Table Protected'!V15=2020,U15=10),ROUND(AG15/31*1,0),IF(AND('Basic Data Entry'!$C$10="ministrial",'Arear Table Protected'!V15=2020,U15=3),ROUND(AC15/31*1,0),""))))))))</f>
        <v/>
      </c>
      <c r="AU15" s="184" t="str">
        <f t="array" ref="AU15">IF(OR(Q15=0,Q15="",AS15="",AT15=""),"",AS15-AT15)</f>
        <v/>
      </c>
      <c r="AV15" s="42">
        <f t="array" ref="AV15">IF(OR(Q14=0,Q14=""),"",AV14)</f>
        <v>0</v>
      </c>
      <c r="AW15" s="43">
        <f t="array" ref="AW15">IF(OR(Q14=0,Q14=""),"",AW14)</f>
        <v>0</v>
      </c>
      <c r="AX15" s="185">
        <f t="array" ref="AX15">IF(OR(Q15=0,Q15=""),"",SUM(AV15-AW15))</f>
        <v>0</v>
      </c>
      <c r="AY15" s="186">
        <f t="array" ref="AY15">IF(OR(Q15=0,Q15=""),"",ROUND((AL15)*$E$3,0))</f>
        <v>776</v>
      </c>
      <c r="AZ15" s="186">
        <f t="array" ref="AZ15">IF(OR(Q15=0,Q15=""),"",SUM(AO15,AR15,AU15,AX15,AY15))</f>
        <v>870</v>
      </c>
      <c r="BA15" s="187">
        <f t="array" ref="BA15">IF(OR(Q15=0,Q15=""),"",AL15-AZ15)</f>
        <v>6885</v>
      </c>
      <c r="BB15" s="44"/>
      <c r="BC15" s="23"/>
      <c r="BD15" s="23"/>
      <c r="BE15" s="10">
        <f t="shared" ref="BE15:BE21" si="14">Q15</f>
        <v>45689</v>
      </c>
      <c r="BF15" s="79">
        <f t="shared" ref="BF15:BF60" si="15">IF(BE15=0,0,MONTH(BE15))</f>
        <v>2</v>
      </c>
      <c r="BG15" s="79">
        <f>IF(BF15=7,ROUND(BG14*1.03,-2),IF(BF15=0,0,BG14))</f>
        <v>43800</v>
      </c>
      <c r="BK15" s="21">
        <f>BK14+31</f>
        <v>45689</v>
      </c>
      <c r="BM15" s="18">
        <f t="shared" ref="BM15:BM75" si="16">IF($Y$2="state",5,IF($Y$2="subordinate",3,IF($Y$2="ministrial",2,1)))</f>
        <v>1</v>
      </c>
      <c r="BN15" s="19" t="str">
        <f t="array" ref="BN15">IF(OR(Q15=0,Q15=""),"",W15)</f>
        <v>22025</v>
      </c>
      <c r="BO15" s="18">
        <f t="array" ref="BO15">IF(OR(Q15=0,Q15=""),"",BM15+BN15)</f>
        <v>22026</v>
      </c>
      <c r="BP15" s="20">
        <f t="shared" ref="BP15:BP75" si="17">IF(BO15=32025,"SSM",IF(BO15=32023,"SM",IF(BO15=32022,"MM",IF(BO15=32021,"FM",IF(BO15=92025,"SSS",IF(BO15=92023,"SS",IF(BO15=92022,"MS",IF(BO15=92021,"FS",IF(BO15=102025,"SSO",IF(BO15=102023,"SO",IF(BO15=102022,"MO",IF(BO15=102021,"FO",0))))))))))))</f>
        <v>0</v>
      </c>
      <c r="BQ15" s="20">
        <f t="shared" ref="BQ15:BQ75" si="18">IF(BN15="32020","M",IF(BN15="92020","S",IF(BN15="102020","O",0)))</f>
        <v>0</v>
      </c>
      <c r="BR15" s="22">
        <f t="shared" ref="BR15:BR46" si="19">IF(BQ15=0,0,"ss")</f>
        <v>0</v>
      </c>
      <c r="BS15" s="20" t="str">
        <f t="shared" ref="BS15:BS75" si="20">CONCATENATE(BQ15,BR15)</f>
        <v>00</v>
      </c>
      <c r="BY15" s="76" t="str">
        <f>IF(OR(Q15=0,Q15=""),"",IF('Basic Data Entry'!$C$9="fixation","yes",""))</f>
        <v/>
      </c>
      <c r="BZ15" s="76" t="str">
        <f>IF(OR(Q15=0,Q15=""),"",IF('Basic Data Entry'!$G$12="yes","yes","no"))</f>
        <v>no</v>
      </c>
    </row>
    <row r="16" spans="1:78" ht="20.25" customHeight="1" thickBot="1">
      <c r="A16" s="9">
        <f t="shared" si="10"/>
        <v>43800</v>
      </c>
      <c r="B16" s="343"/>
      <c r="C16" s="343"/>
      <c r="D16" s="343"/>
      <c r="E16" s="343"/>
      <c r="F16" s="97">
        <f t="shared" si="1"/>
        <v>45720</v>
      </c>
      <c r="G16" s="149">
        <f t="shared" si="2"/>
        <v>0.55000000000000004</v>
      </c>
      <c r="H16" s="150">
        <f t="shared" si="3"/>
        <v>0.55000000000000004</v>
      </c>
      <c r="I16" s="150">
        <f>IF(OR($E$2="fixation",Q16="",Q16=0),"",IF(AND('Basic Data Entry'!$G$11="Z-Rural",'Arear Table Protected'!V16&lt;2021),0.08,IF(AND('Basic Data Entry'!$G$11="Y-Urban",'Arear Table Protected'!V16&lt;2021),0.16,IF(AND('Basic Data Entry'!$G$11="Z-Rural",'Arear Table Protected'!V16=2021,U16&gt;=7),0.09,IF(AND('Basic Data Entry'!$G$11="Y-Urban",'Arear Table Protected'!V16=2021,'Arear Table Protected'!U16&gt;=7),0.18,IF(AND('Basic Data Entry'!$G$11="Z-Rural",'Arear Table Protected'!V16=2021,U16&lt;7),0.08,IF(AND('Basic Data Entry'!$G$11="Y-Urban",'Arear Table Protected'!V16=2021,'Arear Table Protected'!U16&lt;7),0.16,IF(AND('Basic Data Entry'!$G$11="Z-Rural",'Arear Table Protected'!V16=2022),0.09,IF(AND('Basic Data Entry'!$G$11="Y-Urban",'Arear Table Protected'!V16=2022),0.18,IF(AND('Basic Data Entry'!$G$11="Z-Rural",'Arear Table Protected'!V16=2023),0.09,IF(AND('Basic Data Entry'!$G$11="Y-Urban",'Arear Table Protected'!V16=2023),0.18,IF(AND('Basic Data Entry'!$G$11="Z-Rural",'Arear Table Protected'!V16=2024,U16&lt;11),0.09,IF(AND('Basic Data Entry'!$G$11="Y-Urban",'Arear Table Protected'!V16=2024,U16&lt;11),0.18,IF(AND('Basic Data Entry'!$G$11="Z-Rural",'Arear Table Protected'!V16=2024,U16&gt;=11),0.1,IF(AND('Basic Data Entry'!$G$11="Y-Urban",'Arear Table Protected'!V16=2024,U16&gt;=11),0.2,IF(AND('Basic Data Entry'!$G$11="Z-Rural",'Arear Table Protected'!V16=2025),0.1,IF(AND('Basic Data Entry'!$G$11="Y-Urban",'Arear Table Protected'!V16=2025),0.2,"")))))))))))))))))</f>
        <v>0.1</v>
      </c>
      <c r="J16" s="151">
        <f>IF(OR(Q16="",Q16=0),"",IF(AND('Basic Data Entry'!$G$11="Z-Rural",'Arear Table Protected'!V16&lt;2021),0.08,IF(AND('Basic Data Entry'!$G$11="Y-Urban",'Arear Table Protected'!V16&lt;2021),0.16,IF(AND('Basic Data Entry'!$G$11="Z-Rural",'Arear Table Protected'!V16=2021,U16&gt;=7),0.09,IF(AND('Basic Data Entry'!$G$11="Y-Urban",'Arear Table Protected'!V16=2021,'Arear Table Protected'!U16&gt;=7),0.18,IF(AND('Basic Data Entry'!$G$11="Z-Rural",'Arear Table Protected'!V16=2021,U16&lt;7),0.08,IF(AND('Basic Data Entry'!$G$11="Y-Urban",'Arear Table Protected'!V16=2021,'Arear Table Protected'!U16&lt;7),0.16,IF(AND('Basic Data Entry'!$G$11="Z-Rural",'Arear Table Protected'!V16=2022),0.09,IF(AND('Basic Data Entry'!$G$11="Y-Urban",'Arear Table Protected'!V16=2022),0.18,IF(AND('Basic Data Entry'!$G$11="Z-Rural",'Arear Table Protected'!V16=2023),0.09,IF(AND('Basic Data Entry'!$G$11="Y-Urban",'Arear Table Protected'!V16=2023),0.18,IF(AND('Basic Data Entry'!$G$11="Z-Rural",'Arear Table Protected'!V16=2024,U16&lt;11),0.09,IF(AND('Basic Data Entry'!$G$11="Y-Urban",'Arear Table Protected'!V16=2024,U16&lt;11),0.18,IF(AND('Basic Data Entry'!$G$11="Z-Rural",'Arear Table Protected'!V16=2024,U16&gt;=11),0.1,IF(AND('Basic Data Entry'!$G$11="Y-Urban",'Arear Table Protected'!V16=2024,U16&gt;=11),0.2,IF(AND('Basic Data Entry'!$G$11="Z-Rural",'Arear Table Protected'!V16=2025),0.1,IF(AND('Basic Data Entry'!$G$11="Y-Urban",'Arear Table Protected'!V16=2025),0.2,"")))))))))))))))))</f>
        <v>0.1</v>
      </c>
      <c r="K16" s="152" t="str">
        <f t="shared" si="4"/>
        <v>YES</v>
      </c>
      <c r="L16" s="153">
        <f t="shared" si="5"/>
        <v>0.02</v>
      </c>
      <c r="M16" s="154">
        <f t="shared" si="6"/>
        <v>876</v>
      </c>
      <c r="N16" s="154">
        <f t="shared" si="7"/>
        <v>782</v>
      </c>
      <c r="O16" s="242">
        <f t="shared" si="8"/>
        <v>94</v>
      </c>
      <c r="P16" s="177">
        <v>4</v>
      </c>
      <c r="Q16" s="365">
        <f t="shared" si="11"/>
        <v>45720</v>
      </c>
      <c r="R16" s="366"/>
      <c r="S16" s="366"/>
      <c r="T16" s="367"/>
      <c r="U16" s="145">
        <f t="array" ref="U16">IF(OR(Q16=0,Q16=""),"",MONTH(Q16))</f>
        <v>3</v>
      </c>
      <c r="V16" s="145">
        <f t="array" ref="V16">IF(OR(Q16=0,Q16=""),"",YEAR(Q16))</f>
        <v>2025</v>
      </c>
      <c r="W16" s="145" t="str">
        <f t="shared" si="12"/>
        <v>32025</v>
      </c>
      <c r="X16" s="178">
        <f t="array" ref="X16">IF(OR(Q16=0,Q16=""),"",BG16)</f>
        <v>43800</v>
      </c>
      <c r="Y16" s="147">
        <f t="array" ref="Y16">IF(OR(Q16=0,Q16=""),"",ROUND(X16*H16,0))</f>
        <v>24090</v>
      </c>
      <c r="Z16" s="199">
        <f t="shared" si="13"/>
        <v>0</v>
      </c>
      <c r="AA16" s="147">
        <f t="array" ref="AA16">IF(OR(Q16=0,Q16=""),"",ROUND(X16*J16,0))</f>
        <v>4380</v>
      </c>
      <c r="AB16" s="179">
        <f t="array" ref="AB16">IF(OR(Q16=0,Q16=""),"",SUM(X16:AA16))</f>
        <v>72270</v>
      </c>
      <c r="AC16" s="180">
        <f t="array" ref="AC16">IF(OR(Q16=0,Q16=""),"",IF(X16=0,0,IF($E$2="FIXATION",$B$5,IF(X16=0,0,IF(BF16=7,ROUND(AC15*1.03,-2),AC15)))))</f>
        <v>39100</v>
      </c>
      <c r="AD16" s="181">
        <f t="array" ref="AD16">IF(OR(Q16=0,Q16=""),"",IF($E$2="fixation",0,ROUND(AC16*G16,0)))</f>
        <v>21505</v>
      </c>
      <c r="AE16" s="199">
        <f t="array" ref="AE16">IF(OR(Q16=0,Q16=""),"",AE15)</f>
        <v>0</v>
      </c>
      <c r="AF16" s="181">
        <f t="array" ref="AF16">IF(OR(Q16=0,Q16=""),"",IF($E$2="fixation",0,ROUND(AC16*I16,0)))</f>
        <v>3910</v>
      </c>
      <c r="AG16" s="179">
        <f t="array" ref="AG16">IF(OR(Q16=0,Q16=""),"",SUM(AC16:AF16))</f>
        <v>64515</v>
      </c>
      <c r="AH16" s="180">
        <f t="array" ref="AH16">IF(OR(Q16=0,Q16=""),"",X16-AC16)</f>
        <v>4700</v>
      </c>
      <c r="AI16" s="181">
        <f t="array" ref="AI16">IF(OR(Q16=0,Q16=""),"",Y16-AD16)</f>
        <v>2585</v>
      </c>
      <c r="AJ16" s="181">
        <f t="array" ref="AJ16">IF(OR(Q16=0,Q16=""),"",Z16-AE16)</f>
        <v>0</v>
      </c>
      <c r="AK16" s="181">
        <f t="array" ref="AK16">IF(OR(Q16=0,Q16=""),"",AA16-AF16)</f>
        <v>470</v>
      </c>
      <c r="AL16" s="182">
        <f t="array" ref="AL16">IF(OR(Q16=0,Q16=""),"",AB16-AG16)</f>
        <v>7755</v>
      </c>
      <c r="AM16" s="4">
        <f t="array" ref="AM16">IF(OR(Q16=0,Q16=""),"",IF(M16="",$BB$2,$BB$2+M16))</f>
        <v>5376</v>
      </c>
      <c r="AN16" s="106">
        <f t="shared" si="9"/>
        <v>5282</v>
      </c>
      <c r="AO16" s="125">
        <f t="array" ref="AO16">IF(OR(Q16=0,Q16=""),"",AM16-AN16)</f>
        <v>94</v>
      </c>
      <c r="AP16" s="3">
        <f t="array" ref="AP16">IF(OR(Q15=0,Q15="",AP15="",AP15=""),"",AP15)</f>
        <v>3000</v>
      </c>
      <c r="AQ16" s="2">
        <f t="array" ref="AQ16">IF(OR(Q15=0,Q15="",AQ15="",AQ15=""),"",AQ15)</f>
        <v>3000</v>
      </c>
      <c r="AR16" s="183">
        <f t="array" ref="AR16">IF(OR(Q16=0,Q16=""),"",SUM(AP16-AQ16))</f>
        <v>0</v>
      </c>
      <c r="AS16" s="95" t="str">
        <f t="array" ref="AS16">IF(OR(Q16=0,Q16=""),"",IF(AND('Basic Data Entry'!$C$10="state Service",'Arear Table Protected'!V16=2020,U16=3),ROUND(X16/31*5,0),IF(AND('Basic Data Entry'!$C$10="state Service",'Arear Table Protected'!V16=2020,U16=9),ROUND(AB16/30*2,0),IF(AND('Basic Data Entry'!$C$10="state Service",'Arear Table Protected'!V16=2020,U16=10),ROUND(AB16/31*2,0),IF(AND('Basic Data Entry'!$C$10="subordinate",'Arear Table Protected'!V16=2020,U16=3),ROUND(X16/31*3,0),IF(AND('Basic Data Entry'!$C$10="subordinate",'Arear Table Protected'!V16=2020,U16=9),ROUND(AB16/30*1,0),IF(AND('Basic Data Entry'!$C$10="subordinate",'Arear Table Protected'!V16=2020,U16=10),ROUND(AB16/31*1,0),IF(AND('Basic Data Entry'!$C$10="ministrial",'Arear Table Protected'!V16=2020,U16=3),ROUND(X16/31*1,0),""))))))))</f>
        <v/>
      </c>
      <c r="AT16" s="96" t="str">
        <f t="array" ref="AT16">IF(OR(Q16=0,Q16=""),"",IF(AND('Basic Data Entry'!$C$10="state Service",'Arear Table Protected'!V16=2020,U16=3),ROUND(AC16/31*5,0),IF(AND('Basic Data Entry'!$C$10="state Service",'Arear Table Protected'!V16=2020,U16=9),ROUND(AG16/30*2,0),IF(AND('Basic Data Entry'!$C$10="state Service",'Arear Table Protected'!V16=2020,U16=10),ROUND(AG16/31*2,0),IF(AND('Basic Data Entry'!$C$10="subordinate",'Arear Table Protected'!V16=2020,U16=3),ROUND(AC16/31*3,0),IF(AND('Basic Data Entry'!$C$10="subordinate",'Arear Table Protected'!V16=2020,U16=9),ROUND(AG16/30*1,0),IF(AND('Basic Data Entry'!$C$10="subordinate",'Arear Table Protected'!V16=2020,U16=10),ROUND(AG16/31*1,0),IF(AND('Basic Data Entry'!$C$10="ministrial",'Arear Table Protected'!V16=2020,U16=3),ROUND(AC16/31*1,0),""))))))))</f>
        <v/>
      </c>
      <c r="AU16" s="184" t="str">
        <f t="array" ref="AU16">IF(OR(Q16=0,Q16="",AS16="",AT16=""),"",AS16-AT16)</f>
        <v/>
      </c>
      <c r="AV16" s="42">
        <f t="array" ref="AV16">IF(OR(Q15=0,Q15=""),"",AV15)</f>
        <v>0</v>
      </c>
      <c r="AW16" s="43">
        <f t="array" ref="AW16">IF(OR(Q15=0,Q15=""),"",AW15)</f>
        <v>0</v>
      </c>
      <c r="AX16" s="185">
        <f t="array" ref="AX16">IF(OR(Q16=0,Q16=""),"",SUM(AV16-AW16))</f>
        <v>0</v>
      </c>
      <c r="AY16" s="186">
        <f t="array" ref="AY16">IF(OR(Q16=0,Q16=""),"",ROUND((AL16)*$E$3,0))</f>
        <v>776</v>
      </c>
      <c r="AZ16" s="186">
        <f t="array" ref="AZ16">IF(OR(Q16=0,Q16=""),"",SUM(AO16,AR16,AU16,AX16,AY16))</f>
        <v>870</v>
      </c>
      <c r="BA16" s="187">
        <f t="array" ref="BA16">IF(OR(Q16=0,Q16=""),"",AL16-AZ16)</f>
        <v>6885</v>
      </c>
      <c r="BB16" s="44"/>
      <c r="BC16" s="23"/>
      <c r="BD16" s="23"/>
      <c r="BE16" s="10">
        <f t="shared" si="14"/>
        <v>45720</v>
      </c>
      <c r="BF16" s="79">
        <f t="shared" si="15"/>
        <v>3</v>
      </c>
      <c r="BG16" s="79">
        <f t="shared" ref="BG16:BG59" si="21">IF(BF16=7,ROUND(BG15*1.03,-2),IF(BF16=0,0,BG15))</f>
        <v>43800</v>
      </c>
      <c r="BK16" s="21">
        <f t="shared" ref="BK16:BK59" si="22">BK15+31</f>
        <v>45720</v>
      </c>
      <c r="BM16" s="18">
        <f t="shared" si="16"/>
        <v>1</v>
      </c>
      <c r="BN16" s="19" t="str">
        <f t="array" ref="BN16">IF(OR(Q16=0,Q16=""),"",W16)</f>
        <v>32025</v>
      </c>
      <c r="BO16" s="18">
        <f t="array" ref="BO16">IF(OR(Q16=0,Q16=""),"",BM16+BN16)</f>
        <v>32026</v>
      </c>
      <c r="BP16" s="20">
        <f t="shared" si="17"/>
        <v>0</v>
      </c>
      <c r="BQ16" s="20">
        <f t="shared" si="18"/>
        <v>0</v>
      </c>
      <c r="BR16" s="22">
        <f t="shared" si="19"/>
        <v>0</v>
      </c>
      <c r="BS16" s="20" t="str">
        <f t="shared" si="20"/>
        <v>00</v>
      </c>
      <c r="BY16" s="76" t="str">
        <f>IF(OR(Q16=0,Q16=""),"",IF('Basic Data Entry'!$C$9="fixation","yes",""))</f>
        <v/>
      </c>
      <c r="BZ16" s="76" t="str">
        <f>IF(OR(Q16=0,Q16=""),"",IF('Basic Data Entry'!$G$12="yes","yes","no"))</f>
        <v>no</v>
      </c>
    </row>
    <row r="17" spans="1:78" ht="20.25" customHeight="1" thickBot="1">
      <c r="A17" s="9">
        <f t="shared" si="10"/>
        <v>43800</v>
      </c>
      <c r="B17" s="343"/>
      <c r="C17" s="343"/>
      <c r="D17" s="343"/>
      <c r="E17" s="343"/>
      <c r="F17" s="97">
        <f t="shared" si="1"/>
        <v>45751</v>
      </c>
      <c r="G17" s="149">
        <f t="shared" si="2"/>
        <v>0.55000000000000004</v>
      </c>
      <c r="H17" s="150">
        <f t="shared" si="3"/>
        <v>0.55000000000000004</v>
      </c>
      <c r="I17" s="150">
        <f>IF(OR($E$2="fixation",Q17="",Q17=0),"",IF(AND('Basic Data Entry'!$G$11="Z-Rural",'Arear Table Protected'!V17&lt;2021),0.08,IF(AND('Basic Data Entry'!$G$11="Y-Urban",'Arear Table Protected'!V17&lt;2021),0.16,IF(AND('Basic Data Entry'!$G$11="Z-Rural",'Arear Table Protected'!V17=2021,U17&gt;=7),0.09,IF(AND('Basic Data Entry'!$G$11="Y-Urban",'Arear Table Protected'!V17=2021,'Arear Table Protected'!U17&gt;=7),0.18,IF(AND('Basic Data Entry'!$G$11="Z-Rural",'Arear Table Protected'!V17=2021,U17&lt;7),0.08,IF(AND('Basic Data Entry'!$G$11="Y-Urban",'Arear Table Protected'!V17=2021,'Arear Table Protected'!U17&lt;7),0.16,IF(AND('Basic Data Entry'!$G$11="Z-Rural",'Arear Table Protected'!V17=2022),0.09,IF(AND('Basic Data Entry'!$G$11="Y-Urban",'Arear Table Protected'!V17=2022),0.18,IF(AND('Basic Data Entry'!$G$11="Z-Rural",'Arear Table Protected'!V17=2023),0.09,IF(AND('Basic Data Entry'!$G$11="Y-Urban",'Arear Table Protected'!V17=2023),0.18,IF(AND('Basic Data Entry'!$G$11="Z-Rural",'Arear Table Protected'!V17=2024,U17&lt;11),0.09,IF(AND('Basic Data Entry'!$G$11="Y-Urban",'Arear Table Protected'!V17=2024,U17&lt;11),0.18,IF(AND('Basic Data Entry'!$G$11="Z-Rural",'Arear Table Protected'!V17=2024,U17&gt;=11),0.1,IF(AND('Basic Data Entry'!$G$11="Y-Urban",'Arear Table Protected'!V17=2024,U17&gt;=11),0.2,IF(AND('Basic Data Entry'!$G$11="Z-Rural",'Arear Table Protected'!V17=2025),0.1,IF(AND('Basic Data Entry'!$G$11="Y-Urban",'Arear Table Protected'!V17=2025),0.2,"")))))))))))))))))</f>
        <v>0.1</v>
      </c>
      <c r="J17" s="151">
        <f>IF(OR(Q17="",Q17=0),"",IF(AND('Basic Data Entry'!$G$11="Z-Rural",'Arear Table Protected'!V17&lt;2021),0.08,IF(AND('Basic Data Entry'!$G$11="Y-Urban",'Arear Table Protected'!V17&lt;2021),0.16,IF(AND('Basic Data Entry'!$G$11="Z-Rural",'Arear Table Protected'!V17=2021,U17&gt;=7),0.09,IF(AND('Basic Data Entry'!$G$11="Y-Urban",'Arear Table Protected'!V17=2021,'Arear Table Protected'!U17&gt;=7),0.18,IF(AND('Basic Data Entry'!$G$11="Z-Rural",'Arear Table Protected'!V17=2021,U17&lt;7),0.08,IF(AND('Basic Data Entry'!$G$11="Y-Urban",'Arear Table Protected'!V17=2021,'Arear Table Protected'!U17&lt;7),0.16,IF(AND('Basic Data Entry'!$G$11="Z-Rural",'Arear Table Protected'!V17=2022),0.09,IF(AND('Basic Data Entry'!$G$11="Y-Urban",'Arear Table Protected'!V17=2022),0.18,IF(AND('Basic Data Entry'!$G$11="Z-Rural",'Arear Table Protected'!V17=2023),0.09,IF(AND('Basic Data Entry'!$G$11="Y-Urban",'Arear Table Protected'!V17=2023),0.18,IF(AND('Basic Data Entry'!$G$11="Z-Rural",'Arear Table Protected'!V17=2024,U17&lt;11),0.09,IF(AND('Basic Data Entry'!$G$11="Y-Urban",'Arear Table Protected'!V17=2024,U17&lt;11),0.18,IF(AND('Basic Data Entry'!$G$11="Z-Rural",'Arear Table Protected'!V17=2024,U17&gt;=11),0.1,IF(AND('Basic Data Entry'!$G$11="Y-Urban",'Arear Table Protected'!V17=2024,U17&gt;=11),0.2,IF(AND('Basic Data Entry'!$G$11="Z-Rural",'Arear Table Protected'!V17=2025),0.1,IF(AND('Basic Data Entry'!$G$11="Y-Urban",'Arear Table Protected'!V17=2025),0.2,"")))))))))))))))))</f>
        <v>0.1</v>
      </c>
      <c r="K17" s="152" t="str">
        <f t="shared" si="4"/>
        <v/>
      </c>
      <c r="L17" s="153" t="str">
        <f t="shared" si="5"/>
        <v/>
      </c>
      <c r="M17" s="154" t="str">
        <f t="shared" si="6"/>
        <v/>
      </c>
      <c r="N17" s="154" t="str">
        <f t="shared" si="7"/>
        <v/>
      </c>
      <c r="O17" s="242" t="str">
        <f t="shared" si="8"/>
        <v/>
      </c>
      <c r="P17" s="177">
        <v>5</v>
      </c>
      <c r="Q17" s="365">
        <f t="shared" si="11"/>
        <v>45751</v>
      </c>
      <c r="R17" s="366"/>
      <c r="S17" s="366"/>
      <c r="T17" s="367"/>
      <c r="U17" s="145">
        <f t="array" ref="U17">IF(OR(Q17=0,Q17=""),"",MONTH(Q17))</f>
        <v>4</v>
      </c>
      <c r="V17" s="145">
        <f t="array" ref="V17">IF(OR(Q17=0,Q17=""),"",YEAR(Q17))</f>
        <v>2025</v>
      </c>
      <c r="W17" s="145" t="str">
        <f t="shared" si="12"/>
        <v>42025</v>
      </c>
      <c r="X17" s="178">
        <f t="array" ref="X17">IF(OR(Q17=0,Q17=""),"",BG17)</f>
        <v>43800</v>
      </c>
      <c r="Y17" s="147">
        <f t="array" ref="Y17">IF(OR(Q17=0,Q17=""),"",ROUND(X17*H17,0))</f>
        <v>24090</v>
      </c>
      <c r="Z17" s="199">
        <f t="shared" si="13"/>
        <v>0</v>
      </c>
      <c r="AA17" s="147">
        <f t="array" ref="AA17">IF(OR(Q17=0,Q17=""),"",ROUND(X17*J17,0))</f>
        <v>4380</v>
      </c>
      <c r="AB17" s="179">
        <f t="array" ref="AB17">IF(OR(Q17=0,Q17=""),"",SUM(X17:AA17))</f>
        <v>72270</v>
      </c>
      <c r="AC17" s="180">
        <f t="array" ref="AC17">IF(OR(Q17=0,Q17=""),"",IF(X17=0,0,IF($E$2="FIXATION",$B$5,IF(X17=0,0,IF(BF17=7,ROUND(AC16*1.03,-2),AC16)))))</f>
        <v>39100</v>
      </c>
      <c r="AD17" s="181">
        <f t="array" ref="AD17">IF(OR(Q17=0,Q17=""),"",IF($E$2="fixation",0,ROUND(AC17*G17,0)))</f>
        <v>21505</v>
      </c>
      <c r="AE17" s="199">
        <f t="array" ref="AE17">IF(OR(Q17=0,Q17=""),"",AE16)</f>
        <v>0</v>
      </c>
      <c r="AF17" s="181">
        <f t="array" ref="AF17">IF(OR(Q17=0,Q17=""),"",IF($E$2="fixation",0,ROUND(AC17*I17,0)))</f>
        <v>3910</v>
      </c>
      <c r="AG17" s="179">
        <f t="array" ref="AG17">IF(OR(Q17=0,Q17=""),"",SUM(AC17:AF17))</f>
        <v>64515</v>
      </c>
      <c r="AH17" s="180">
        <f t="array" ref="AH17">IF(OR(Q17=0,Q17=""),"",X17-AC17)</f>
        <v>4700</v>
      </c>
      <c r="AI17" s="181">
        <f t="array" ref="AI17">IF(OR(Q17=0,Q17=""),"",Y17-AD17)</f>
        <v>2585</v>
      </c>
      <c r="AJ17" s="181">
        <f t="array" ref="AJ17">IF(OR(Q17=0,Q17=""),"",Z17-AE17)</f>
        <v>0</v>
      </c>
      <c r="AK17" s="181">
        <f t="array" ref="AK17">IF(OR(Q17=0,Q17=""),"",AA17-AF17)</f>
        <v>470</v>
      </c>
      <c r="AL17" s="182">
        <f t="array" ref="AL17">IF(OR(Q17=0,Q17=""),"",AB17-AG17)</f>
        <v>7755</v>
      </c>
      <c r="AM17" s="4">
        <f t="array" ref="AM17">IF(OR(Q17=0,Q17=""),"",IF(M17="",$BB$2,$BB$2+M17))</f>
        <v>4500</v>
      </c>
      <c r="AN17" s="106">
        <f t="shared" si="9"/>
        <v>4500</v>
      </c>
      <c r="AO17" s="125">
        <f t="array" ref="AO17">IF(OR(Q17=0,Q17=""),"",AM17-AN17)</f>
        <v>0</v>
      </c>
      <c r="AP17" s="3">
        <f t="array" ref="AP17">IF(OR(Q16=0,Q16="",AP16="",AP16=""),"",AP16)</f>
        <v>3000</v>
      </c>
      <c r="AQ17" s="2">
        <f t="array" ref="AQ17">IF(OR(Q16=0,Q16="",AQ16="",AQ16=""),"",AQ16)</f>
        <v>3000</v>
      </c>
      <c r="AR17" s="183">
        <f t="array" ref="AR17">IF(OR(Q17=0,Q17=""),"",SUM(AP17-AQ17))</f>
        <v>0</v>
      </c>
      <c r="AS17" s="95" t="str">
        <f t="array" ref="AS17">IF(OR(Q17=0,Q17=""),"",IF(AND('Basic Data Entry'!$C$10="state Service",'Arear Table Protected'!V17=2020,U17=3),ROUND(X17/31*5,0),IF(AND('Basic Data Entry'!$C$10="state Service",'Arear Table Protected'!V17=2020,U17=9),ROUND(AB17/30*2,0),IF(AND('Basic Data Entry'!$C$10="state Service",'Arear Table Protected'!V17=2020,U17=10),ROUND(AB17/31*2,0),IF(AND('Basic Data Entry'!$C$10="subordinate",'Arear Table Protected'!V17=2020,U17=3),ROUND(X17/31*3,0),IF(AND('Basic Data Entry'!$C$10="subordinate",'Arear Table Protected'!V17=2020,U17=9),ROUND(AB17/30*1,0),IF(AND('Basic Data Entry'!$C$10="subordinate",'Arear Table Protected'!V17=2020,U17=10),ROUND(AB17/31*1,0),IF(AND('Basic Data Entry'!$C$10="ministrial",'Arear Table Protected'!V17=2020,U17=3),ROUND(X17/31*1,0),""))))))))</f>
        <v/>
      </c>
      <c r="AT17" s="96" t="str">
        <f t="array" ref="AT17">IF(OR(Q17=0,Q17=""),"",IF(AND('Basic Data Entry'!$C$10="state Service",'Arear Table Protected'!V17=2020,U17=3),ROUND(AC17/31*5,0),IF(AND('Basic Data Entry'!$C$10="state Service",'Arear Table Protected'!V17=2020,U17=9),ROUND(AG17/30*2,0),IF(AND('Basic Data Entry'!$C$10="state Service",'Arear Table Protected'!V17=2020,U17=10),ROUND(AG17/31*2,0),IF(AND('Basic Data Entry'!$C$10="subordinate",'Arear Table Protected'!V17=2020,U17=3),ROUND(AC17/31*3,0),IF(AND('Basic Data Entry'!$C$10="subordinate",'Arear Table Protected'!V17=2020,U17=9),ROUND(AG17/30*1,0),IF(AND('Basic Data Entry'!$C$10="subordinate",'Arear Table Protected'!V17=2020,U17=10),ROUND(AG17/31*1,0),IF(AND('Basic Data Entry'!$C$10="ministrial",'Arear Table Protected'!V17=2020,U17=3),ROUND(AC17/31*1,0),""))))))))</f>
        <v/>
      </c>
      <c r="AU17" s="184" t="str">
        <f t="array" ref="AU17">IF(OR(Q17=0,Q17="",AS17="",AT17=""),"",AS17-AT17)</f>
        <v/>
      </c>
      <c r="AV17" s="42">
        <f t="array" ref="AV17">IF(OR(Q16=0,Q16=""),"",AV16)</f>
        <v>0</v>
      </c>
      <c r="AW17" s="43">
        <f t="array" ref="AW17">IF(OR(Q16=0,Q16=""),"",AW16)</f>
        <v>0</v>
      </c>
      <c r="AX17" s="185">
        <f t="array" ref="AX17">IF(OR(Q17=0,Q17=""),"",SUM(AV17-AW17))</f>
        <v>0</v>
      </c>
      <c r="AY17" s="186">
        <f t="array" ref="AY17">IF(OR(Q17=0,Q17=""),"",ROUND((AL17)*$E$3,0))</f>
        <v>776</v>
      </c>
      <c r="AZ17" s="186">
        <f t="array" ref="AZ17">IF(OR(Q17=0,Q17=""),"",SUM(AO17,AR17,AU17,AX17,AY17))</f>
        <v>776</v>
      </c>
      <c r="BA17" s="187">
        <f t="array" ref="BA17">IF(OR(Q17=0,Q17=""),"",AL17-AZ17)</f>
        <v>6979</v>
      </c>
      <c r="BB17" s="44"/>
      <c r="BC17" s="23"/>
      <c r="BD17" s="23"/>
      <c r="BE17" s="10">
        <f t="shared" si="14"/>
        <v>45751</v>
      </c>
      <c r="BF17" s="79">
        <f t="shared" si="15"/>
        <v>4</v>
      </c>
      <c r="BG17" s="79">
        <f t="shared" si="21"/>
        <v>43800</v>
      </c>
      <c r="BK17" s="21">
        <f t="shared" si="22"/>
        <v>45751</v>
      </c>
      <c r="BM17" s="18">
        <f t="shared" si="16"/>
        <v>1</v>
      </c>
      <c r="BN17" s="19" t="str">
        <f t="array" ref="BN17">IF(OR(Q17=0,Q17=""),"",W17)</f>
        <v>42025</v>
      </c>
      <c r="BO17" s="18">
        <f t="array" ref="BO17">IF(OR(Q17=0,Q17=""),"",BM17+BN17)</f>
        <v>42026</v>
      </c>
      <c r="BP17" s="20">
        <f t="shared" si="17"/>
        <v>0</v>
      </c>
      <c r="BQ17" s="20">
        <f t="shared" si="18"/>
        <v>0</v>
      </c>
      <c r="BR17" s="22">
        <f t="shared" si="19"/>
        <v>0</v>
      </c>
      <c r="BS17" s="20" t="str">
        <f t="shared" si="20"/>
        <v>00</v>
      </c>
      <c r="BY17" s="76" t="str">
        <f>IF(OR(Q17=0,Q17=""),"",IF('Basic Data Entry'!$C$9="fixation","yes",""))</f>
        <v/>
      </c>
      <c r="BZ17" s="76" t="str">
        <f>IF(OR(Q17=0,Q17=""),"",IF('Basic Data Entry'!$G$12="yes","yes","no"))</f>
        <v>no</v>
      </c>
    </row>
    <row r="18" spans="1:78" ht="18" customHeight="1" thickBot="1">
      <c r="A18" s="9">
        <f t="shared" si="10"/>
        <v>43800</v>
      </c>
      <c r="B18" s="343"/>
      <c r="C18" s="343"/>
      <c r="D18" s="343"/>
      <c r="E18" s="343"/>
      <c r="F18" s="97">
        <f t="shared" si="1"/>
        <v>45782</v>
      </c>
      <c r="G18" s="149">
        <f t="shared" si="2"/>
        <v>0.55000000000000004</v>
      </c>
      <c r="H18" s="150">
        <f t="shared" si="3"/>
        <v>0.55000000000000004</v>
      </c>
      <c r="I18" s="150">
        <f>IF(OR($E$2="fixation",Q18="",Q18=0),"",IF(AND('Basic Data Entry'!$G$11="Z-Rural",'Arear Table Protected'!V18&lt;2021),0.08,IF(AND('Basic Data Entry'!$G$11="Y-Urban",'Arear Table Protected'!V18&lt;2021),0.16,IF(AND('Basic Data Entry'!$G$11="Z-Rural",'Arear Table Protected'!V18=2021,U18&gt;=7),0.09,IF(AND('Basic Data Entry'!$G$11="Y-Urban",'Arear Table Protected'!V18=2021,'Arear Table Protected'!U18&gt;=7),0.18,IF(AND('Basic Data Entry'!$G$11="Z-Rural",'Arear Table Protected'!V18=2021,U18&lt;7),0.08,IF(AND('Basic Data Entry'!$G$11="Y-Urban",'Arear Table Protected'!V18=2021,'Arear Table Protected'!U18&lt;7),0.16,IF(AND('Basic Data Entry'!$G$11="Z-Rural",'Arear Table Protected'!V18=2022),0.09,IF(AND('Basic Data Entry'!$G$11="Y-Urban",'Arear Table Protected'!V18=2022),0.18,IF(AND('Basic Data Entry'!$G$11="Z-Rural",'Arear Table Protected'!V18=2023),0.09,IF(AND('Basic Data Entry'!$G$11="Y-Urban",'Arear Table Protected'!V18=2023),0.18,IF(AND('Basic Data Entry'!$G$11="Z-Rural",'Arear Table Protected'!V18=2024,U18&lt;11),0.09,IF(AND('Basic Data Entry'!$G$11="Y-Urban",'Arear Table Protected'!V18=2024,U18&lt;11),0.18,IF(AND('Basic Data Entry'!$G$11="Z-Rural",'Arear Table Protected'!V18=2024,U18&gt;=11),0.1,IF(AND('Basic Data Entry'!$G$11="Y-Urban",'Arear Table Protected'!V18=2024,U18&gt;=11),0.2,IF(AND('Basic Data Entry'!$G$11="Z-Rural",'Arear Table Protected'!V18=2025),0.1,IF(AND('Basic Data Entry'!$G$11="Y-Urban",'Arear Table Protected'!V18=2025),0.2,"")))))))))))))))))</f>
        <v>0.1</v>
      </c>
      <c r="J18" s="151">
        <f>IF(OR(Q18="",Q18=0),"",IF(AND('Basic Data Entry'!$G$11="Z-Rural",'Arear Table Protected'!V18&lt;2021),0.08,IF(AND('Basic Data Entry'!$G$11="Y-Urban",'Arear Table Protected'!V18&lt;2021),0.16,IF(AND('Basic Data Entry'!$G$11="Z-Rural",'Arear Table Protected'!V18=2021,U18&gt;=7),0.09,IF(AND('Basic Data Entry'!$G$11="Y-Urban",'Arear Table Protected'!V18=2021,'Arear Table Protected'!U18&gt;=7),0.18,IF(AND('Basic Data Entry'!$G$11="Z-Rural",'Arear Table Protected'!V18=2021,U18&lt;7),0.08,IF(AND('Basic Data Entry'!$G$11="Y-Urban",'Arear Table Protected'!V18=2021,'Arear Table Protected'!U18&lt;7),0.16,IF(AND('Basic Data Entry'!$G$11="Z-Rural",'Arear Table Protected'!V18=2022),0.09,IF(AND('Basic Data Entry'!$G$11="Y-Urban",'Arear Table Protected'!V18=2022),0.18,IF(AND('Basic Data Entry'!$G$11="Z-Rural",'Arear Table Protected'!V18=2023),0.09,IF(AND('Basic Data Entry'!$G$11="Y-Urban",'Arear Table Protected'!V18=2023),0.18,IF(AND('Basic Data Entry'!$G$11="Z-Rural",'Arear Table Protected'!V18=2024,U18&lt;11),0.09,IF(AND('Basic Data Entry'!$G$11="Y-Urban",'Arear Table Protected'!V18=2024,U18&lt;11),0.18,IF(AND('Basic Data Entry'!$G$11="Z-Rural",'Arear Table Protected'!V18=2024,U18&gt;=11),0.1,IF(AND('Basic Data Entry'!$G$11="Y-Urban",'Arear Table Protected'!V18=2024,U18&gt;=11),0.2,IF(AND('Basic Data Entry'!$G$11="Z-Rural",'Arear Table Protected'!V18=2025),0.1,IF(AND('Basic Data Entry'!$G$11="Y-Urban",'Arear Table Protected'!V18=2025),0.2,"")))))))))))))))))</f>
        <v>0.1</v>
      </c>
      <c r="K18" s="152" t="str">
        <f t="shared" si="4"/>
        <v/>
      </c>
      <c r="L18" s="153" t="str">
        <f t="shared" si="5"/>
        <v/>
      </c>
      <c r="M18" s="154" t="str">
        <f t="shared" si="6"/>
        <v/>
      </c>
      <c r="N18" s="154" t="str">
        <f t="shared" si="7"/>
        <v/>
      </c>
      <c r="O18" s="242" t="str">
        <f t="shared" si="8"/>
        <v/>
      </c>
      <c r="P18" s="177">
        <v>6</v>
      </c>
      <c r="Q18" s="365">
        <f t="shared" si="11"/>
        <v>45782</v>
      </c>
      <c r="R18" s="366"/>
      <c r="S18" s="366"/>
      <c r="T18" s="367"/>
      <c r="U18" s="145">
        <f t="array" ref="U18">IF(OR(Q18=0,Q18=""),"",MONTH(Q18))</f>
        <v>5</v>
      </c>
      <c r="V18" s="145">
        <f t="array" ref="V18">IF(OR(Q18=0,Q18=""),"",YEAR(Q18))</f>
        <v>2025</v>
      </c>
      <c r="W18" s="145" t="str">
        <f t="shared" si="12"/>
        <v>52025</v>
      </c>
      <c r="X18" s="178">
        <f t="array" ref="X18">IF(OR(Q18=0,Q18=""),"",BG18)</f>
        <v>43800</v>
      </c>
      <c r="Y18" s="147">
        <f t="array" ref="Y18">IF(OR(Q18=0,Q18=""),"",ROUND(X18*H18,0))</f>
        <v>24090</v>
      </c>
      <c r="Z18" s="199">
        <f t="shared" si="13"/>
        <v>0</v>
      </c>
      <c r="AA18" s="147">
        <f t="array" ref="AA18">IF(OR(Q18=0,Q18=""),"",ROUND(X18*J18,0))</f>
        <v>4380</v>
      </c>
      <c r="AB18" s="179">
        <f t="array" ref="AB18">IF(OR(Q18=0,Q18=""),"",SUM(X18:AA18))</f>
        <v>72270</v>
      </c>
      <c r="AC18" s="180">
        <f t="array" ref="AC18">IF(OR(Q18=0,Q18=""),"",IF(X18=0,0,IF($E$2="FIXATION",$B$5,IF(X18=0,0,IF(BF18=7,ROUND(AC17*1.03,-2),AC17)))))</f>
        <v>39100</v>
      </c>
      <c r="AD18" s="181">
        <f t="array" ref="AD18">IF(OR(Q18=0,Q18=""),"",IF($E$2="fixation",0,ROUND(AC18*G18,0)))</f>
        <v>21505</v>
      </c>
      <c r="AE18" s="199">
        <f t="array" ref="AE18">IF(OR(Q18=0,Q18=""),"",AE17)</f>
        <v>0</v>
      </c>
      <c r="AF18" s="181">
        <f t="array" ref="AF18">IF(OR(Q18=0,Q18=""),"",IF($E$2="fixation",0,ROUND(AC18*I18,0)))</f>
        <v>3910</v>
      </c>
      <c r="AG18" s="179">
        <f t="array" ref="AG18">IF(OR(Q18=0,Q18=""),"",SUM(AC18:AF18))</f>
        <v>64515</v>
      </c>
      <c r="AH18" s="180">
        <f t="array" ref="AH18">IF(OR(Q18=0,Q18=""),"",X18-AC18)</f>
        <v>4700</v>
      </c>
      <c r="AI18" s="181">
        <f t="array" ref="AI18">IF(OR(Q18=0,Q18=""),"",Y18-AD18)</f>
        <v>2585</v>
      </c>
      <c r="AJ18" s="181">
        <f t="array" ref="AJ18">IF(OR(Q18=0,Q18=""),"",Z18-AE18)</f>
        <v>0</v>
      </c>
      <c r="AK18" s="181">
        <f t="array" ref="AK18">IF(OR(Q18=0,Q18=""),"",AA18-AF18)</f>
        <v>470</v>
      </c>
      <c r="AL18" s="182">
        <f t="array" ref="AL18">IF(OR(Q18=0,Q18=""),"",AB18-AG18)</f>
        <v>7755</v>
      </c>
      <c r="AM18" s="4">
        <f t="array" ref="AM18">IF(OR(Q18=0,Q18=""),"",IF(M18="",$BB$2,$BB$2+M18))</f>
        <v>4500</v>
      </c>
      <c r="AN18" s="106">
        <f t="shared" si="9"/>
        <v>4500</v>
      </c>
      <c r="AO18" s="125">
        <f t="array" ref="AO18">IF(OR(Q18=0,Q18=""),"",AM18-AN18)</f>
        <v>0</v>
      </c>
      <c r="AP18" s="3">
        <f t="array" ref="AP18">IF(OR(Q17=0,Q17="",AP17="",AP17=""),"",AP17)</f>
        <v>3000</v>
      </c>
      <c r="AQ18" s="2">
        <f t="array" ref="AQ18">IF(OR(Q17=0,Q17="",AQ17="",AQ17=""),"",AQ17)</f>
        <v>3000</v>
      </c>
      <c r="AR18" s="183">
        <f t="array" ref="AR18">IF(OR(Q18=0,Q18=""),"",SUM(AP18-AQ18))</f>
        <v>0</v>
      </c>
      <c r="AS18" s="95" t="str">
        <f t="array" ref="AS18">IF(OR(Q18=0,Q18=""),"",IF(AND('Basic Data Entry'!$C$10="state Service",'Arear Table Protected'!V18=2020,U18=3),ROUND(X18/31*5,0),IF(AND('Basic Data Entry'!$C$10="state Service",'Arear Table Protected'!V18=2020,U18=9),ROUND(AB18/30*2,0),IF(AND('Basic Data Entry'!$C$10="state Service",'Arear Table Protected'!V18=2020,U18=10),ROUND(AB18/31*2,0),IF(AND('Basic Data Entry'!$C$10="subordinate",'Arear Table Protected'!V18=2020,U18=3),ROUND(X18/31*3,0),IF(AND('Basic Data Entry'!$C$10="subordinate",'Arear Table Protected'!V18=2020,U18=9),ROUND(AB18/30*1,0),IF(AND('Basic Data Entry'!$C$10="subordinate",'Arear Table Protected'!V18=2020,U18=10),ROUND(AB18/31*1,0),IF(AND('Basic Data Entry'!$C$10="ministrial",'Arear Table Protected'!V18=2020,U18=3),ROUND(X18/31*1,0),""))))))))</f>
        <v/>
      </c>
      <c r="AT18" s="96" t="str">
        <f t="array" ref="AT18">IF(OR(Q18=0,Q18=""),"",IF(AND('Basic Data Entry'!$C$10="state Service",'Arear Table Protected'!V18=2020,U18=3),ROUND(AC18/31*5,0),IF(AND('Basic Data Entry'!$C$10="state Service",'Arear Table Protected'!V18=2020,U18=9),ROUND(AG18/30*2,0),IF(AND('Basic Data Entry'!$C$10="state Service",'Arear Table Protected'!V18=2020,U18=10),ROUND(AG18/31*2,0),IF(AND('Basic Data Entry'!$C$10="subordinate",'Arear Table Protected'!V18=2020,U18=3),ROUND(AC18/31*3,0),IF(AND('Basic Data Entry'!$C$10="subordinate",'Arear Table Protected'!V18=2020,U18=9),ROUND(AG18/30*1,0),IF(AND('Basic Data Entry'!$C$10="subordinate",'Arear Table Protected'!V18=2020,U18=10),ROUND(AG18/31*1,0),IF(AND('Basic Data Entry'!$C$10="ministrial",'Arear Table Protected'!V18=2020,U18=3),ROUND(AC18/31*1,0),""))))))))</f>
        <v/>
      </c>
      <c r="AU18" s="184" t="str">
        <f t="array" ref="AU18">IF(OR(Q18=0,Q18="",AS18="",AT18=""),"",AS18-AT18)</f>
        <v/>
      </c>
      <c r="AV18" s="42">
        <f t="array" ref="AV18">IF(OR(Q17=0,Q17=""),"",AV17)</f>
        <v>0</v>
      </c>
      <c r="AW18" s="43">
        <f t="array" ref="AW18">IF(OR(Q17=0,Q17=""),"",AW17)</f>
        <v>0</v>
      </c>
      <c r="AX18" s="185">
        <f t="array" ref="AX18">IF(OR(Q18=0,Q18=""),"",SUM(AV18-AW18))</f>
        <v>0</v>
      </c>
      <c r="AY18" s="186">
        <f t="array" ref="AY18">IF(OR(Q18=0,Q18=""),"",ROUND((AL18)*$E$3,0))</f>
        <v>776</v>
      </c>
      <c r="AZ18" s="186">
        <f t="array" ref="AZ18">IF(OR(Q18=0,Q18=""),"",SUM(AO18,AR18,AU18,AX18,AY18))</f>
        <v>776</v>
      </c>
      <c r="BA18" s="187">
        <f t="array" ref="BA18">IF(OR(Q18=0,Q18=""),"",AL18-AZ18)</f>
        <v>6979</v>
      </c>
      <c r="BB18" s="44"/>
      <c r="BC18" s="23"/>
      <c r="BD18" s="23"/>
      <c r="BE18" s="10">
        <f t="shared" si="14"/>
        <v>45782</v>
      </c>
      <c r="BF18" s="79">
        <f t="shared" si="15"/>
        <v>5</v>
      </c>
      <c r="BG18" s="79">
        <f t="shared" si="21"/>
        <v>43800</v>
      </c>
      <c r="BK18" s="21">
        <f t="shared" si="22"/>
        <v>45782</v>
      </c>
      <c r="BM18" s="18">
        <f t="shared" si="16"/>
        <v>1</v>
      </c>
      <c r="BN18" s="19" t="str">
        <f t="array" ref="BN18">IF(OR(Q18=0,Q18=""),"",W18)</f>
        <v>52025</v>
      </c>
      <c r="BO18" s="18">
        <f t="array" ref="BO18">IF(OR(Q18=0,Q18=""),"",BM18+BN18)</f>
        <v>52026</v>
      </c>
      <c r="BP18" s="20">
        <f t="shared" si="17"/>
        <v>0</v>
      </c>
      <c r="BQ18" s="20">
        <f t="shared" si="18"/>
        <v>0</v>
      </c>
      <c r="BR18" s="22">
        <f t="shared" si="19"/>
        <v>0</v>
      </c>
      <c r="BS18" s="20" t="str">
        <f t="shared" si="20"/>
        <v>00</v>
      </c>
      <c r="BY18" s="76" t="str">
        <f>IF(OR(Q18=0,Q18=""),"",IF('Basic Data Entry'!$C$9="fixation","yes",""))</f>
        <v/>
      </c>
      <c r="BZ18" s="76" t="str">
        <f>IF(OR(Q18=0,Q18=""),"",IF('Basic Data Entry'!$G$12="yes","yes","no"))</f>
        <v>no</v>
      </c>
    </row>
    <row r="19" spans="1:78" ht="18" customHeight="1" thickBot="1">
      <c r="A19" s="9">
        <f t="shared" si="10"/>
        <v>43800</v>
      </c>
      <c r="B19" s="343"/>
      <c r="C19" s="343"/>
      <c r="D19" s="343"/>
      <c r="E19" s="343"/>
      <c r="F19" s="97">
        <f t="shared" si="1"/>
        <v>45813</v>
      </c>
      <c r="G19" s="149">
        <f t="shared" si="2"/>
        <v>0.55000000000000004</v>
      </c>
      <c r="H19" s="150">
        <f t="shared" si="3"/>
        <v>0.55000000000000004</v>
      </c>
      <c r="I19" s="150">
        <f>IF(OR($E$2="fixation",Q19="",Q19=0),"",IF(AND('Basic Data Entry'!$G$11="Z-Rural",'Arear Table Protected'!V19&lt;2021),0.08,IF(AND('Basic Data Entry'!$G$11="Y-Urban",'Arear Table Protected'!V19&lt;2021),0.16,IF(AND('Basic Data Entry'!$G$11="Z-Rural",'Arear Table Protected'!V19=2021,U19&gt;=7),0.09,IF(AND('Basic Data Entry'!$G$11="Y-Urban",'Arear Table Protected'!V19=2021,'Arear Table Protected'!U19&gt;=7),0.18,IF(AND('Basic Data Entry'!$G$11="Z-Rural",'Arear Table Protected'!V19=2021,U19&lt;7),0.08,IF(AND('Basic Data Entry'!$G$11="Y-Urban",'Arear Table Protected'!V19=2021,'Arear Table Protected'!U19&lt;7),0.16,IF(AND('Basic Data Entry'!$G$11="Z-Rural",'Arear Table Protected'!V19=2022),0.09,IF(AND('Basic Data Entry'!$G$11="Y-Urban",'Arear Table Protected'!V19=2022),0.18,IF(AND('Basic Data Entry'!$G$11="Z-Rural",'Arear Table Protected'!V19=2023),0.09,IF(AND('Basic Data Entry'!$G$11="Y-Urban",'Arear Table Protected'!V19=2023),0.18,IF(AND('Basic Data Entry'!$G$11="Z-Rural",'Arear Table Protected'!V19=2024,U19&lt;11),0.09,IF(AND('Basic Data Entry'!$G$11="Y-Urban",'Arear Table Protected'!V19=2024,U19&lt;11),0.18,IF(AND('Basic Data Entry'!$G$11="Z-Rural",'Arear Table Protected'!V19=2024,U19&gt;=11),0.1,IF(AND('Basic Data Entry'!$G$11="Y-Urban",'Arear Table Protected'!V19=2024,U19&gt;=11),0.2,IF(AND('Basic Data Entry'!$G$11="Z-Rural",'Arear Table Protected'!V19=2025),0.1,IF(AND('Basic Data Entry'!$G$11="Y-Urban",'Arear Table Protected'!V19=2025),0.2,"")))))))))))))))))</f>
        <v>0.1</v>
      </c>
      <c r="J19" s="151">
        <f>IF(OR(Q19="",Q19=0),"",IF(AND('Basic Data Entry'!$G$11="Z-Rural",'Arear Table Protected'!V19&lt;2021),0.08,IF(AND('Basic Data Entry'!$G$11="Y-Urban",'Arear Table Protected'!V19&lt;2021),0.16,IF(AND('Basic Data Entry'!$G$11="Z-Rural",'Arear Table Protected'!V19=2021,U19&gt;=7),0.09,IF(AND('Basic Data Entry'!$G$11="Y-Urban",'Arear Table Protected'!V19=2021,'Arear Table Protected'!U19&gt;=7),0.18,IF(AND('Basic Data Entry'!$G$11="Z-Rural",'Arear Table Protected'!V19=2021,U19&lt;7),0.08,IF(AND('Basic Data Entry'!$G$11="Y-Urban",'Arear Table Protected'!V19=2021,'Arear Table Protected'!U19&lt;7),0.16,IF(AND('Basic Data Entry'!$G$11="Z-Rural",'Arear Table Protected'!V19=2022),0.09,IF(AND('Basic Data Entry'!$G$11="Y-Urban",'Arear Table Protected'!V19=2022),0.18,IF(AND('Basic Data Entry'!$G$11="Z-Rural",'Arear Table Protected'!V19=2023),0.09,IF(AND('Basic Data Entry'!$G$11="Y-Urban",'Arear Table Protected'!V19=2023),0.18,IF(AND('Basic Data Entry'!$G$11="Z-Rural",'Arear Table Protected'!V19=2024,U19&lt;11),0.09,IF(AND('Basic Data Entry'!$G$11="Y-Urban",'Arear Table Protected'!V19=2024,U19&lt;11),0.18,IF(AND('Basic Data Entry'!$G$11="Z-Rural",'Arear Table Protected'!V19=2024,U19&gt;=11),0.1,IF(AND('Basic Data Entry'!$G$11="Y-Urban",'Arear Table Protected'!V19=2024,U19&gt;=11),0.2,IF(AND('Basic Data Entry'!$G$11="Z-Rural",'Arear Table Protected'!V19=2025),0.1,IF(AND('Basic Data Entry'!$G$11="Y-Urban",'Arear Table Protected'!V19=2025),0.2,"")))))))))))))))))</f>
        <v>0.1</v>
      </c>
      <c r="K19" s="152" t="str">
        <f t="shared" si="4"/>
        <v/>
      </c>
      <c r="L19" s="153" t="str">
        <f t="shared" si="5"/>
        <v/>
      </c>
      <c r="M19" s="154" t="str">
        <f t="shared" si="6"/>
        <v/>
      </c>
      <c r="N19" s="154" t="str">
        <f t="shared" si="7"/>
        <v/>
      </c>
      <c r="O19" s="242" t="str">
        <f t="shared" si="8"/>
        <v/>
      </c>
      <c r="P19" s="177">
        <v>7</v>
      </c>
      <c r="Q19" s="365">
        <f t="shared" si="11"/>
        <v>45813</v>
      </c>
      <c r="R19" s="366"/>
      <c r="S19" s="366"/>
      <c r="T19" s="367"/>
      <c r="U19" s="145">
        <f t="array" ref="U19">IF(OR(Q19=0,Q19=""),"",MONTH(Q19))</f>
        <v>6</v>
      </c>
      <c r="V19" s="145">
        <f t="array" ref="V19">IF(OR(Q19=0,Q19=""),"",YEAR(Q19))</f>
        <v>2025</v>
      </c>
      <c r="W19" s="145" t="str">
        <f t="shared" si="12"/>
        <v>62025</v>
      </c>
      <c r="X19" s="178">
        <f t="array" ref="X19">IF(OR(Q19=0,Q19=""),"",BG19)</f>
        <v>43800</v>
      </c>
      <c r="Y19" s="147">
        <f t="array" ref="Y19">IF(OR(Q19=0,Q19=""),"",ROUND(X19*H19,0))</f>
        <v>24090</v>
      </c>
      <c r="Z19" s="199">
        <f t="shared" si="13"/>
        <v>0</v>
      </c>
      <c r="AA19" s="147">
        <f t="array" ref="AA19">IF(OR(Q19=0,Q19=""),"",ROUND(X19*J19,0))</f>
        <v>4380</v>
      </c>
      <c r="AB19" s="179">
        <f t="array" ref="AB19">IF(OR(Q19=0,Q19=""),"",SUM(X19:AA19))</f>
        <v>72270</v>
      </c>
      <c r="AC19" s="180">
        <f t="array" ref="AC19">IF(OR(Q19=0,Q19=""),"",IF(X19=0,0,IF($E$2="FIXATION",$B$5,IF(X19=0,0,IF(BF19=7,ROUND(AC18*1.03,-2),AC18)))))</f>
        <v>39100</v>
      </c>
      <c r="AD19" s="181">
        <f t="array" ref="AD19">IF(OR(Q19=0,Q19=""),"",IF($E$2="fixation",0,ROUND(AC19*G19,0)))</f>
        <v>21505</v>
      </c>
      <c r="AE19" s="199">
        <f t="array" ref="AE19">IF(OR(Q19=0,Q19=""),"",AE18)</f>
        <v>0</v>
      </c>
      <c r="AF19" s="181">
        <f t="array" ref="AF19">IF(OR(Q19=0,Q19=""),"",IF($E$2="fixation",0,ROUND(AC19*I19,0)))</f>
        <v>3910</v>
      </c>
      <c r="AG19" s="179">
        <f t="array" ref="AG19">IF(OR(Q19=0,Q19=""),"",SUM(AC19:AF19))</f>
        <v>64515</v>
      </c>
      <c r="AH19" s="180">
        <f t="array" ref="AH19">IF(OR(Q19=0,Q19=""),"",X19-AC19)</f>
        <v>4700</v>
      </c>
      <c r="AI19" s="181">
        <f t="array" ref="AI19">IF(OR(Q19=0,Q19=""),"",Y19-AD19)</f>
        <v>2585</v>
      </c>
      <c r="AJ19" s="181">
        <f t="array" ref="AJ19">IF(OR(Q19=0,Q19=""),"",Z19-AE19)</f>
        <v>0</v>
      </c>
      <c r="AK19" s="181">
        <f t="array" ref="AK19">IF(OR(Q19=0,Q19=""),"",AA19-AF19)</f>
        <v>470</v>
      </c>
      <c r="AL19" s="182">
        <f t="array" ref="AL19">IF(OR(Q19=0,Q19=""),"",AB19-AG19)</f>
        <v>7755</v>
      </c>
      <c r="AM19" s="4">
        <f t="array" ref="AM19">IF(OR(Q19=0,Q19=""),"",IF(M19="",$BB$2,$BB$2+M19))</f>
        <v>4500</v>
      </c>
      <c r="AN19" s="106">
        <f t="shared" si="9"/>
        <v>4500</v>
      </c>
      <c r="AO19" s="125">
        <f t="array" ref="AO19">IF(OR(Q19=0,Q19=""),"",AM19-AN19)</f>
        <v>0</v>
      </c>
      <c r="AP19" s="3">
        <f t="array" ref="AP19">IF(OR(Q18=0,Q18="",AP18="",AP18=""),"",AP18)</f>
        <v>3000</v>
      </c>
      <c r="AQ19" s="2">
        <f t="array" ref="AQ19">IF(OR(Q18=0,Q18="",AQ18="",AQ18=""),"",AQ18)</f>
        <v>3000</v>
      </c>
      <c r="AR19" s="183">
        <f t="array" ref="AR19">IF(OR(Q19=0,Q19=""),"",SUM(AP19-AQ19))</f>
        <v>0</v>
      </c>
      <c r="AS19" s="95" t="str">
        <f t="array" ref="AS19">IF(OR(Q19=0,Q19=""),"",IF(AND('Basic Data Entry'!$C$10="state Service",'Arear Table Protected'!V19=2020,U19=3),ROUND(X19/31*5,0),IF(AND('Basic Data Entry'!$C$10="state Service",'Arear Table Protected'!V19=2020,U19=9),ROUND(AB19/30*2,0),IF(AND('Basic Data Entry'!$C$10="state Service",'Arear Table Protected'!V19=2020,U19=10),ROUND(AB19/31*2,0),IF(AND('Basic Data Entry'!$C$10="subordinate",'Arear Table Protected'!V19=2020,U19=3),ROUND(X19/31*3,0),IF(AND('Basic Data Entry'!$C$10="subordinate",'Arear Table Protected'!V19=2020,U19=9),ROUND(AB19/30*1,0),IF(AND('Basic Data Entry'!$C$10="subordinate",'Arear Table Protected'!V19=2020,U19=10),ROUND(AB19/31*1,0),IF(AND('Basic Data Entry'!$C$10="ministrial",'Arear Table Protected'!V19=2020,U19=3),ROUND(X19/31*1,0),""))))))))</f>
        <v/>
      </c>
      <c r="AT19" s="96" t="str">
        <f t="array" ref="AT19">IF(OR(Q19=0,Q19=""),"",IF(AND('Basic Data Entry'!$C$10="state Service",'Arear Table Protected'!V19=2020,U19=3),ROUND(AC19/31*5,0),IF(AND('Basic Data Entry'!$C$10="state Service",'Arear Table Protected'!V19=2020,U19=9),ROUND(AG19/30*2,0),IF(AND('Basic Data Entry'!$C$10="state Service",'Arear Table Protected'!V19=2020,U19=10),ROUND(AG19/31*2,0),IF(AND('Basic Data Entry'!$C$10="subordinate",'Arear Table Protected'!V19=2020,U19=3),ROUND(AC19/31*3,0),IF(AND('Basic Data Entry'!$C$10="subordinate",'Arear Table Protected'!V19=2020,U19=9),ROUND(AG19/30*1,0),IF(AND('Basic Data Entry'!$C$10="subordinate",'Arear Table Protected'!V19=2020,U19=10),ROUND(AG19/31*1,0),IF(AND('Basic Data Entry'!$C$10="ministrial",'Arear Table Protected'!V19=2020,U19=3),ROUND(AC19/31*1,0),""))))))))</f>
        <v/>
      </c>
      <c r="AU19" s="184" t="str">
        <f t="array" ref="AU19">IF(OR(Q19=0,Q19="",AS19="",AT19=""),"",AS19-AT19)</f>
        <v/>
      </c>
      <c r="AV19" s="42">
        <f t="array" ref="AV19">IF(OR(Q18=0,Q18=""),"",AV18)</f>
        <v>0</v>
      </c>
      <c r="AW19" s="43">
        <f t="array" ref="AW19">IF(OR(Q18=0,Q18=""),"",AW18)</f>
        <v>0</v>
      </c>
      <c r="AX19" s="185">
        <f t="array" ref="AX19">IF(OR(Q19=0,Q19=""),"",SUM(AV19-AW19))</f>
        <v>0</v>
      </c>
      <c r="AY19" s="186">
        <f t="array" ref="AY19">IF(OR(Q19=0,Q19=""),"",ROUND((AL19)*$E$3,0))</f>
        <v>776</v>
      </c>
      <c r="AZ19" s="186">
        <f t="array" ref="AZ19">IF(OR(Q19=0,Q19=""),"",SUM(AO19,AR19,AU19,AX19,AY19))</f>
        <v>776</v>
      </c>
      <c r="BA19" s="187">
        <f t="array" ref="BA19">IF(OR(Q19=0,Q19=""),"",AL19-AZ19)</f>
        <v>6979</v>
      </c>
      <c r="BB19" s="44"/>
      <c r="BC19" s="23"/>
      <c r="BD19" s="23"/>
      <c r="BE19" s="10">
        <f t="shared" si="14"/>
        <v>45813</v>
      </c>
      <c r="BF19" s="79">
        <f t="shared" si="15"/>
        <v>6</v>
      </c>
      <c r="BG19" s="79">
        <f t="shared" si="21"/>
        <v>43800</v>
      </c>
      <c r="BK19" s="21">
        <f t="shared" si="22"/>
        <v>45813</v>
      </c>
      <c r="BM19" s="18">
        <f t="shared" si="16"/>
        <v>1</v>
      </c>
      <c r="BN19" s="19" t="str">
        <f t="array" ref="BN19">IF(OR(Q19=0,Q19=""),"",W19)</f>
        <v>62025</v>
      </c>
      <c r="BO19" s="18">
        <f t="array" ref="BO19">IF(OR(Q19=0,Q19=""),"",BM19+BN19)</f>
        <v>62026</v>
      </c>
      <c r="BP19" s="20">
        <f t="shared" si="17"/>
        <v>0</v>
      </c>
      <c r="BQ19" s="20">
        <f t="shared" si="18"/>
        <v>0</v>
      </c>
      <c r="BR19" s="22">
        <f t="shared" si="19"/>
        <v>0</v>
      </c>
      <c r="BS19" s="20" t="str">
        <f t="shared" si="20"/>
        <v>00</v>
      </c>
      <c r="BY19" s="76" t="str">
        <f>IF(OR(Q19=0,Q19=""),"",IF('Basic Data Entry'!$C$9="fixation","yes",""))</f>
        <v/>
      </c>
      <c r="BZ19" s="76" t="str">
        <f>IF(OR(Q19=0,Q19=""),"",IF('Basic Data Entry'!$G$12="yes","yes","no"))</f>
        <v>no</v>
      </c>
    </row>
    <row r="20" spans="1:78" ht="18.75" customHeight="1" thickBot="1">
      <c r="A20" s="9">
        <f t="shared" si="10"/>
        <v>45100</v>
      </c>
      <c r="B20" s="343"/>
      <c r="C20" s="343"/>
      <c r="D20" s="343"/>
      <c r="E20" s="343"/>
      <c r="F20" s="97">
        <f t="shared" si="1"/>
        <v>45844</v>
      </c>
      <c r="G20" s="149">
        <f t="shared" si="2"/>
        <v>0.57999999999999996</v>
      </c>
      <c r="H20" s="150">
        <f t="shared" si="3"/>
        <v>0.57999999999999996</v>
      </c>
      <c r="I20" s="150">
        <f>IF(OR($E$2="fixation",Q20="",Q20=0),"",IF(AND('Basic Data Entry'!$G$11="Z-Rural",'Arear Table Protected'!V20&lt;2021),0.08,IF(AND('Basic Data Entry'!$G$11="Y-Urban",'Arear Table Protected'!V20&lt;2021),0.16,IF(AND('Basic Data Entry'!$G$11="Z-Rural",'Arear Table Protected'!V20=2021,U20&gt;=7),0.09,IF(AND('Basic Data Entry'!$G$11="Y-Urban",'Arear Table Protected'!V20=2021,'Arear Table Protected'!U20&gt;=7),0.18,IF(AND('Basic Data Entry'!$G$11="Z-Rural",'Arear Table Protected'!V20=2021,U20&lt;7),0.08,IF(AND('Basic Data Entry'!$G$11="Y-Urban",'Arear Table Protected'!V20=2021,'Arear Table Protected'!U20&lt;7),0.16,IF(AND('Basic Data Entry'!$G$11="Z-Rural",'Arear Table Protected'!V20=2022),0.09,IF(AND('Basic Data Entry'!$G$11="Y-Urban",'Arear Table Protected'!V20=2022),0.18,IF(AND('Basic Data Entry'!$G$11="Z-Rural",'Arear Table Protected'!V20=2023),0.09,IF(AND('Basic Data Entry'!$G$11="Y-Urban",'Arear Table Protected'!V20=2023),0.18,IF(AND('Basic Data Entry'!$G$11="Z-Rural",'Arear Table Protected'!V20=2024,U20&lt;11),0.09,IF(AND('Basic Data Entry'!$G$11="Y-Urban",'Arear Table Protected'!V20=2024,U20&lt;11),0.18,IF(AND('Basic Data Entry'!$G$11="Z-Rural",'Arear Table Protected'!V20=2024,U20&gt;=11),0.1,IF(AND('Basic Data Entry'!$G$11="Y-Urban",'Arear Table Protected'!V20=2024,U20&gt;=11),0.2,IF(AND('Basic Data Entry'!$G$11="Z-Rural",'Arear Table Protected'!V20=2025),0.1,IF(AND('Basic Data Entry'!$G$11="Y-Urban",'Arear Table Protected'!V20=2025),0.2,"")))))))))))))))))</f>
        <v>0.1</v>
      </c>
      <c r="J20" s="151">
        <f>IF(OR(Q20="",Q20=0),"",IF(AND('Basic Data Entry'!$G$11="Z-Rural",'Arear Table Protected'!V20&lt;2021),0.08,IF(AND('Basic Data Entry'!$G$11="Y-Urban",'Arear Table Protected'!V20&lt;2021),0.16,IF(AND('Basic Data Entry'!$G$11="Z-Rural",'Arear Table Protected'!V20=2021,U20&gt;=7),0.09,IF(AND('Basic Data Entry'!$G$11="Y-Urban",'Arear Table Protected'!V20=2021,'Arear Table Protected'!U20&gt;=7),0.18,IF(AND('Basic Data Entry'!$G$11="Z-Rural",'Arear Table Protected'!V20=2021,U20&lt;7),0.08,IF(AND('Basic Data Entry'!$G$11="Y-Urban",'Arear Table Protected'!V20=2021,'Arear Table Protected'!U20&lt;7),0.16,IF(AND('Basic Data Entry'!$G$11="Z-Rural",'Arear Table Protected'!V20=2022),0.09,IF(AND('Basic Data Entry'!$G$11="Y-Urban",'Arear Table Protected'!V20=2022),0.18,IF(AND('Basic Data Entry'!$G$11="Z-Rural",'Arear Table Protected'!V20=2023),0.09,IF(AND('Basic Data Entry'!$G$11="Y-Urban",'Arear Table Protected'!V20=2023),0.18,IF(AND('Basic Data Entry'!$G$11="Z-Rural",'Arear Table Protected'!V20=2024,U20&lt;11),0.09,IF(AND('Basic Data Entry'!$G$11="Y-Urban",'Arear Table Protected'!V20=2024,U20&lt;11),0.18,IF(AND('Basic Data Entry'!$G$11="Z-Rural",'Arear Table Protected'!V20=2024,U20&gt;=11),0.1,IF(AND('Basic Data Entry'!$G$11="Y-Urban",'Arear Table Protected'!V20=2024,U20&gt;=11),0.2,IF(AND('Basic Data Entry'!$G$11="Z-Rural",'Arear Table Protected'!V20=2025),0.1,IF(AND('Basic Data Entry'!$G$11="Y-Urban",'Arear Table Protected'!V20=2025),0.2,"")))))))))))))))))</f>
        <v>0.1</v>
      </c>
      <c r="K20" s="152" t="str">
        <f t="shared" si="4"/>
        <v>YES</v>
      </c>
      <c r="L20" s="153">
        <f t="shared" si="5"/>
        <v>0.03</v>
      </c>
      <c r="M20" s="154">
        <f t="shared" si="6"/>
        <v>1353</v>
      </c>
      <c r="N20" s="154">
        <f t="shared" si="7"/>
        <v>1209</v>
      </c>
      <c r="O20" s="242">
        <f t="shared" si="8"/>
        <v>144</v>
      </c>
      <c r="P20" s="177">
        <v>8</v>
      </c>
      <c r="Q20" s="365">
        <f t="shared" si="11"/>
        <v>45844</v>
      </c>
      <c r="R20" s="366"/>
      <c r="S20" s="366"/>
      <c r="T20" s="367"/>
      <c r="U20" s="145">
        <f t="array" ref="U20">IF(OR(Q20=0,Q20=""),"",MONTH(Q20))</f>
        <v>7</v>
      </c>
      <c r="V20" s="145">
        <f t="array" ref="V20">IF(OR(Q20=0,Q20=""),"",YEAR(Q20))</f>
        <v>2025</v>
      </c>
      <c r="W20" s="145" t="str">
        <f t="shared" si="12"/>
        <v>72025</v>
      </c>
      <c r="X20" s="178">
        <f t="array" ref="X20">IF(OR(Q20=0,Q20=""),"",BG20)</f>
        <v>45100</v>
      </c>
      <c r="Y20" s="147">
        <f t="array" ref="Y20">IF(OR(Q20=0,Q20=""),"",ROUND(X20*H20,0))</f>
        <v>26158</v>
      </c>
      <c r="Z20" s="199">
        <f t="shared" si="13"/>
        <v>0</v>
      </c>
      <c r="AA20" s="147">
        <f t="array" ref="AA20">IF(OR(Q20=0,Q20=""),"",ROUND(X20*J20,0))</f>
        <v>4510</v>
      </c>
      <c r="AB20" s="179">
        <f t="array" ref="AB20">IF(OR(Q20=0,Q20=""),"",SUM(X20:AA20))</f>
        <v>75768</v>
      </c>
      <c r="AC20" s="180">
        <f t="array" ref="AC20">IF(OR(Q20=0,Q20=""),"",IF(X20=0,0,IF($E$2="FIXATION",$B$5,IF(X20=0,0,IF(BF20=7,ROUND(AC19*1.03,-2),AC19)))))</f>
        <v>40300</v>
      </c>
      <c r="AD20" s="181">
        <f t="array" ref="AD20">IF(OR(Q20=0,Q20=""),"",IF($E$2="fixation",0,ROUND(AC20*G20,0)))</f>
        <v>23374</v>
      </c>
      <c r="AE20" s="199">
        <f t="array" ref="AE20">IF(OR(Q20=0,Q20=""),"",AE19)</f>
        <v>0</v>
      </c>
      <c r="AF20" s="181">
        <f t="array" ref="AF20">IF(OR(Q20=0,Q20=""),"",IF($E$2="fixation",0,ROUND(AC20*I20,0)))</f>
        <v>4030</v>
      </c>
      <c r="AG20" s="179">
        <f t="array" ref="AG20">IF(OR(Q20=0,Q20=""),"",SUM(AC20:AF20))</f>
        <v>67704</v>
      </c>
      <c r="AH20" s="180">
        <f t="array" ref="AH20">IF(OR(Q20=0,Q20=""),"",X20-AC20)</f>
        <v>4800</v>
      </c>
      <c r="AI20" s="181">
        <f t="array" ref="AI20">IF(OR(Q20=0,Q20=""),"",Y20-AD20)</f>
        <v>2784</v>
      </c>
      <c r="AJ20" s="181">
        <f t="array" ref="AJ20">IF(OR(Q20=0,Q20=""),"",Z20-AE20)</f>
        <v>0</v>
      </c>
      <c r="AK20" s="181">
        <f t="array" ref="AK20">IF(OR(Q20=0,Q20=""),"",AA20-AF20)</f>
        <v>480</v>
      </c>
      <c r="AL20" s="182">
        <f t="array" ref="AL20">IF(OR(Q20=0,Q20=""),"",AB20-AG20)</f>
        <v>8064</v>
      </c>
      <c r="AM20" s="4">
        <f t="array" ref="AM20">IF(OR(Q20=0,Q20=""),"",IF(M20="",$BB$2,$BB$2+M20))</f>
        <v>5853</v>
      </c>
      <c r="AN20" s="106">
        <f t="shared" si="9"/>
        <v>5709</v>
      </c>
      <c r="AO20" s="125">
        <f t="array" ref="AO20">IF(OR(Q20=0,Q20=""),"",AM20-AN20)</f>
        <v>144</v>
      </c>
      <c r="AP20" s="3">
        <f t="array" ref="AP20">IF(OR(Q19=0,Q19="",AP19="",AP19=""),"",AP19)</f>
        <v>3000</v>
      </c>
      <c r="AQ20" s="2">
        <f t="array" ref="AQ20">IF(OR(Q19=0,Q19="",AQ19="",AQ19=""),"",AQ19)</f>
        <v>3000</v>
      </c>
      <c r="AR20" s="183">
        <f t="array" ref="AR20">IF(OR(Q20=0,Q20=""),"",SUM(AP20-AQ20))</f>
        <v>0</v>
      </c>
      <c r="AS20" s="95" t="str">
        <f t="array" ref="AS20">IF(OR(Q20=0,Q20=""),"",IF(AND('Basic Data Entry'!$C$10="state Service",'Arear Table Protected'!V20=2020,U20=3),ROUND(X20/31*5,0),IF(AND('Basic Data Entry'!$C$10="state Service",'Arear Table Protected'!V20=2020,U20=9),ROUND(AB20/30*2,0),IF(AND('Basic Data Entry'!$C$10="state Service",'Arear Table Protected'!V20=2020,U20=10),ROUND(AB20/31*2,0),IF(AND('Basic Data Entry'!$C$10="subordinate",'Arear Table Protected'!V20=2020,U20=3),ROUND(X20/31*3,0),IF(AND('Basic Data Entry'!$C$10="subordinate",'Arear Table Protected'!V20=2020,U20=9),ROUND(AB20/30*1,0),IF(AND('Basic Data Entry'!$C$10="subordinate",'Arear Table Protected'!V20=2020,U20=10),ROUND(AB20/31*1,0),IF(AND('Basic Data Entry'!$C$10="ministrial",'Arear Table Protected'!V20=2020,U20=3),ROUND(X20/31*1,0),""))))))))</f>
        <v/>
      </c>
      <c r="AT20" s="96" t="str">
        <f t="array" ref="AT20">IF(OR(Q20=0,Q20=""),"",IF(AND('Basic Data Entry'!$C$10="state Service",'Arear Table Protected'!V20=2020,U20=3),ROUND(AC20/31*5,0),IF(AND('Basic Data Entry'!$C$10="state Service",'Arear Table Protected'!V20=2020,U20=9),ROUND(AG20/30*2,0),IF(AND('Basic Data Entry'!$C$10="state Service",'Arear Table Protected'!V20=2020,U20=10),ROUND(AG20/31*2,0),IF(AND('Basic Data Entry'!$C$10="subordinate",'Arear Table Protected'!V20=2020,U20=3),ROUND(AC20/31*3,0),IF(AND('Basic Data Entry'!$C$10="subordinate",'Arear Table Protected'!V20=2020,U20=9),ROUND(AG20/30*1,0),IF(AND('Basic Data Entry'!$C$10="subordinate",'Arear Table Protected'!V20=2020,U20=10),ROUND(AG20/31*1,0),IF(AND('Basic Data Entry'!$C$10="ministrial",'Arear Table Protected'!V20=2020,U20=3),ROUND(AC20/31*1,0),""))))))))</f>
        <v/>
      </c>
      <c r="AU20" s="184" t="str">
        <f t="array" ref="AU20">IF(OR(Q20=0,Q20="",AS20="",AT20=""),"",AS20-AT20)</f>
        <v/>
      </c>
      <c r="AV20" s="42">
        <f t="array" ref="AV20">IF(OR(Q19=0,Q19=""),"",AV19)</f>
        <v>0</v>
      </c>
      <c r="AW20" s="43">
        <f t="array" ref="AW20">IF(OR(Q19=0,Q19=""),"",AW19)</f>
        <v>0</v>
      </c>
      <c r="AX20" s="185">
        <f t="array" ref="AX20">IF(OR(Q20=0,Q20=""),"",SUM(AV20-AW20))</f>
        <v>0</v>
      </c>
      <c r="AY20" s="186">
        <f t="array" ref="AY20">IF(OR(Q20=0,Q20=""),"",ROUND((AL20)*$E$3,0))</f>
        <v>806</v>
      </c>
      <c r="AZ20" s="186">
        <f t="array" ref="AZ20">IF(OR(Q20=0,Q20=""),"",SUM(AO20,AR20,AU20,AX20,AY20))</f>
        <v>950</v>
      </c>
      <c r="BA20" s="187">
        <f t="array" ref="BA20">IF(OR(Q20=0,Q20=""),"",AL20-AZ20)</f>
        <v>7114</v>
      </c>
      <c r="BB20" s="44"/>
      <c r="BC20" s="23"/>
      <c r="BD20" s="23"/>
      <c r="BE20" s="10">
        <f t="shared" si="14"/>
        <v>45844</v>
      </c>
      <c r="BF20" s="79">
        <f t="shared" si="15"/>
        <v>7</v>
      </c>
      <c r="BG20" s="79">
        <f t="shared" si="21"/>
        <v>45100</v>
      </c>
      <c r="BK20" s="21">
        <f t="shared" si="22"/>
        <v>45844</v>
      </c>
      <c r="BM20" s="18">
        <f t="shared" si="16"/>
        <v>1</v>
      </c>
      <c r="BN20" s="19" t="str">
        <f t="array" ref="BN20">IF(OR(Q20=0,Q20=""),"",W20)</f>
        <v>72025</v>
      </c>
      <c r="BO20" s="18">
        <f t="array" ref="BO20">IF(OR(Q20=0,Q20=""),"",BM20+BN20)</f>
        <v>72026</v>
      </c>
      <c r="BP20" s="20">
        <f t="shared" si="17"/>
        <v>0</v>
      </c>
      <c r="BQ20" s="20">
        <f t="shared" si="18"/>
        <v>0</v>
      </c>
      <c r="BR20" s="22">
        <f t="shared" si="19"/>
        <v>0</v>
      </c>
      <c r="BS20" s="20" t="str">
        <f t="shared" si="20"/>
        <v>00</v>
      </c>
      <c r="BY20" s="76" t="str">
        <f>IF(OR(Q20=0,Q20=""),"",IF('Basic Data Entry'!$C$9="fixation","yes",""))</f>
        <v/>
      </c>
      <c r="BZ20" s="76" t="str">
        <f>IF(OR(Q20=0,Q20=""),"",IF('Basic Data Entry'!$G$12="yes","yes","no"))</f>
        <v>no</v>
      </c>
    </row>
    <row r="21" spans="1:78" ht="20.25" customHeight="1" thickBot="1">
      <c r="A21" s="9">
        <f t="shared" si="10"/>
        <v>45100</v>
      </c>
      <c r="B21" s="343"/>
      <c r="C21" s="343"/>
      <c r="D21" s="343"/>
      <c r="E21" s="343"/>
      <c r="F21" s="97">
        <f t="shared" si="1"/>
        <v>45875</v>
      </c>
      <c r="G21" s="149">
        <f t="shared" si="2"/>
        <v>0.57999999999999996</v>
      </c>
      <c r="H21" s="150">
        <f t="shared" si="3"/>
        <v>0.57999999999999996</v>
      </c>
      <c r="I21" s="150">
        <f>IF(OR($E$2="fixation",Q21="",Q21=0),"",IF(AND('Basic Data Entry'!$G$11="Z-Rural",'Arear Table Protected'!V21&lt;2021),0.08,IF(AND('Basic Data Entry'!$G$11="Y-Urban",'Arear Table Protected'!V21&lt;2021),0.16,IF(AND('Basic Data Entry'!$G$11="Z-Rural",'Arear Table Protected'!V21=2021,U21&gt;=7),0.09,IF(AND('Basic Data Entry'!$G$11="Y-Urban",'Arear Table Protected'!V21=2021,'Arear Table Protected'!U21&gt;=7),0.18,IF(AND('Basic Data Entry'!$G$11="Z-Rural",'Arear Table Protected'!V21=2021,U21&lt;7),0.08,IF(AND('Basic Data Entry'!$G$11="Y-Urban",'Arear Table Protected'!V21=2021,'Arear Table Protected'!U21&lt;7),0.16,IF(AND('Basic Data Entry'!$G$11="Z-Rural",'Arear Table Protected'!V21=2022),0.09,IF(AND('Basic Data Entry'!$G$11="Y-Urban",'Arear Table Protected'!V21=2022),0.18,IF(AND('Basic Data Entry'!$G$11="Z-Rural",'Arear Table Protected'!V21=2023),0.09,IF(AND('Basic Data Entry'!$G$11="Y-Urban",'Arear Table Protected'!V21=2023),0.18,IF(AND('Basic Data Entry'!$G$11="Z-Rural",'Arear Table Protected'!V21=2024,U21&lt;11),0.09,IF(AND('Basic Data Entry'!$G$11="Y-Urban",'Arear Table Protected'!V21=2024,U21&lt;11),0.18,IF(AND('Basic Data Entry'!$G$11="Z-Rural",'Arear Table Protected'!V21=2024,U21&gt;=11),0.1,IF(AND('Basic Data Entry'!$G$11="Y-Urban",'Arear Table Protected'!V21=2024,U21&gt;=11),0.2,IF(AND('Basic Data Entry'!$G$11="Z-Rural",'Arear Table Protected'!V21=2025),0.1,IF(AND('Basic Data Entry'!$G$11="Y-Urban",'Arear Table Protected'!V21=2025),0.2,"")))))))))))))))))</f>
        <v>0.1</v>
      </c>
      <c r="J21" s="151">
        <f>IF(OR(Q21="",Q21=0),"",IF(AND('Basic Data Entry'!$G$11="Z-Rural",'Arear Table Protected'!V21&lt;2021),0.08,IF(AND('Basic Data Entry'!$G$11="Y-Urban",'Arear Table Protected'!V21&lt;2021),0.16,IF(AND('Basic Data Entry'!$G$11="Z-Rural",'Arear Table Protected'!V21=2021,U21&gt;=7),0.09,IF(AND('Basic Data Entry'!$G$11="Y-Urban",'Arear Table Protected'!V21=2021,'Arear Table Protected'!U21&gt;=7),0.18,IF(AND('Basic Data Entry'!$G$11="Z-Rural",'Arear Table Protected'!V21=2021,U21&lt;7),0.08,IF(AND('Basic Data Entry'!$G$11="Y-Urban",'Arear Table Protected'!V21=2021,'Arear Table Protected'!U21&lt;7),0.16,IF(AND('Basic Data Entry'!$G$11="Z-Rural",'Arear Table Protected'!V21=2022),0.09,IF(AND('Basic Data Entry'!$G$11="Y-Urban",'Arear Table Protected'!V21=2022),0.18,IF(AND('Basic Data Entry'!$G$11="Z-Rural",'Arear Table Protected'!V21=2023),0.09,IF(AND('Basic Data Entry'!$G$11="Y-Urban",'Arear Table Protected'!V21=2023),0.18,IF(AND('Basic Data Entry'!$G$11="Z-Rural",'Arear Table Protected'!V21=2024,U21&lt;11),0.09,IF(AND('Basic Data Entry'!$G$11="Y-Urban",'Arear Table Protected'!V21=2024,U21&lt;11),0.18,IF(AND('Basic Data Entry'!$G$11="Z-Rural",'Arear Table Protected'!V21=2024,U21&gt;=11),0.1,IF(AND('Basic Data Entry'!$G$11="Y-Urban",'Arear Table Protected'!V21=2024,U21&gt;=11),0.2,IF(AND('Basic Data Entry'!$G$11="Z-Rural",'Arear Table Protected'!V21=2025),0.1,IF(AND('Basic Data Entry'!$G$11="Y-Urban",'Arear Table Protected'!V21=2025),0.2,"")))))))))))))))))</f>
        <v>0.1</v>
      </c>
      <c r="K21" s="152" t="str">
        <f t="shared" si="4"/>
        <v>YES</v>
      </c>
      <c r="L21" s="153">
        <f t="shared" si="5"/>
        <v>0.03</v>
      </c>
      <c r="M21" s="154">
        <f t="shared" si="6"/>
        <v>1353</v>
      </c>
      <c r="N21" s="154">
        <f t="shared" si="7"/>
        <v>1209</v>
      </c>
      <c r="O21" s="242">
        <f t="shared" si="8"/>
        <v>144</v>
      </c>
      <c r="P21" s="177">
        <v>9</v>
      </c>
      <c r="Q21" s="365">
        <f t="shared" si="11"/>
        <v>45875</v>
      </c>
      <c r="R21" s="366"/>
      <c r="S21" s="366"/>
      <c r="T21" s="367"/>
      <c r="U21" s="145">
        <f t="array" ref="U21">IF(OR(Q21=0,Q21=""),"",MONTH(Q21))</f>
        <v>8</v>
      </c>
      <c r="V21" s="145">
        <f t="array" ref="V21">IF(OR(Q21=0,Q21=""),"",YEAR(Q21))</f>
        <v>2025</v>
      </c>
      <c r="W21" s="145" t="str">
        <f t="shared" si="12"/>
        <v>82025</v>
      </c>
      <c r="X21" s="178">
        <f t="array" ref="X21">IF(OR(Q21=0,Q21=""),"",BG21)</f>
        <v>45100</v>
      </c>
      <c r="Y21" s="147">
        <f t="array" ref="Y21">IF(OR(Q21=0,Q21=""),"",ROUND(X21*H21,0))</f>
        <v>26158</v>
      </c>
      <c r="Z21" s="199">
        <f t="shared" si="13"/>
        <v>0</v>
      </c>
      <c r="AA21" s="147">
        <f t="array" ref="AA21">IF(OR(Q21=0,Q21=""),"",ROUND(X21*J21,0))</f>
        <v>4510</v>
      </c>
      <c r="AB21" s="179">
        <f t="array" ref="AB21">IF(OR(Q21=0,Q21=""),"",SUM(X21:AA21))</f>
        <v>75768</v>
      </c>
      <c r="AC21" s="180">
        <f t="array" ref="AC21">IF(OR(Q21=0,Q21=""),"",IF(X21=0,0,IF($E$2="FIXATION",$B$5,IF(X21=0,0,IF(BF21=7,ROUND(AC20*1.03,-2),AC20)))))</f>
        <v>40300</v>
      </c>
      <c r="AD21" s="181">
        <f t="array" ref="AD21">IF(OR(Q21=0,Q21=""),"",IF($E$2="fixation",0,ROUND(AC21*G21,0)))</f>
        <v>23374</v>
      </c>
      <c r="AE21" s="199">
        <f t="array" ref="AE21">IF(OR(Q21=0,Q21=""),"",AE20)</f>
        <v>0</v>
      </c>
      <c r="AF21" s="181">
        <f t="array" ref="AF21">IF(OR(Q21=0,Q21=""),"",IF($E$2="fixation",0,ROUND(AC21*I21,0)))</f>
        <v>4030</v>
      </c>
      <c r="AG21" s="179">
        <f t="array" ref="AG21">IF(OR(Q21=0,Q21=""),"",SUM(AC21:AF21))</f>
        <v>67704</v>
      </c>
      <c r="AH21" s="180">
        <f t="array" ref="AH21">IF(OR(Q21=0,Q21=""),"",X21-AC21)</f>
        <v>4800</v>
      </c>
      <c r="AI21" s="181">
        <f t="array" ref="AI21">IF(OR(Q21=0,Q21=""),"",Y21-AD21)</f>
        <v>2784</v>
      </c>
      <c r="AJ21" s="181">
        <f t="array" ref="AJ21">IF(OR(Q21=0,Q21=""),"",Z21-AE21)</f>
        <v>0</v>
      </c>
      <c r="AK21" s="181">
        <f t="array" ref="AK21">IF(OR(Q21=0,Q21=""),"",AA21-AF21)</f>
        <v>480</v>
      </c>
      <c r="AL21" s="182">
        <f t="array" ref="AL21">IF(OR(Q21=0,Q21=""),"",AB21-AG21)</f>
        <v>8064</v>
      </c>
      <c r="AM21" s="4">
        <f t="array" ref="AM21">IF(OR(Q21=0,Q21=""),"",IF(M21="",$BB$2,$BB$2+M21))</f>
        <v>5853</v>
      </c>
      <c r="AN21" s="106">
        <f t="shared" si="9"/>
        <v>5709</v>
      </c>
      <c r="AO21" s="125">
        <f t="array" ref="AO21">IF(OR(Q21=0,Q21=""),"",AM21-AN21)</f>
        <v>144</v>
      </c>
      <c r="AP21" s="3">
        <f t="array" ref="AP21">IF(OR(Q20=0,Q20="",AP20="",AP20=""),"",AP20)</f>
        <v>3000</v>
      </c>
      <c r="AQ21" s="2">
        <f t="array" ref="AQ21">IF(OR(Q20=0,Q20="",AQ20="",AQ20=""),"",AQ20)</f>
        <v>3000</v>
      </c>
      <c r="AR21" s="183">
        <f t="array" ref="AR21">IF(OR(Q21=0,Q21=""),"",SUM(AP21-AQ21))</f>
        <v>0</v>
      </c>
      <c r="AS21" s="95" t="str">
        <f t="array" ref="AS21">IF(OR(Q21=0,Q21=""),"",IF(AND('Basic Data Entry'!$C$10="state Service",'Arear Table Protected'!V21=2020,U21=3),ROUND(X21/31*5,0),IF(AND('Basic Data Entry'!$C$10="state Service",'Arear Table Protected'!V21=2020,U21=9),ROUND(AB21/30*2,0),IF(AND('Basic Data Entry'!$C$10="state Service",'Arear Table Protected'!V21=2020,U21=10),ROUND(AB21/31*2,0),IF(AND('Basic Data Entry'!$C$10="subordinate",'Arear Table Protected'!V21=2020,U21=3),ROUND(X21/31*3,0),IF(AND('Basic Data Entry'!$C$10="subordinate",'Arear Table Protected'!V21=2020,U21=9),ROUND(AB21/30*1,0),IF(AND('Basic Data Entry'!$C$10="subordinate",'Arear Table Protected'!V21=2020,U21=10),ROUND(AB21/31*1,0),IF(AND('Basic Data Entry'!$C$10="ministrial",'Arear Table Protected'!V21=2020,U21=3),ROUND(X21/31*1,0),""))))))))</f>
        <v/>
      </c>
      <c r="AT21" s="96" t="str">
        <f t="array" ref="AT21">IF(OR(Q21=0,Q21=""),"",IF(AND('Basic Data Entry'!$C$10="state Service",'Arear Table Protected'!V21=2020,U21=3),ROUND(AC21/31*5,0),IF(AND('Basic Data Entry'!$C$10="state Service",'Arear Table Protected'!V21=2020,U21=9),ROUND(AG21/30*2,0),IF(AND('Basic Data Entry'!$C$10="state Service",'Arear Table Protected'!V21=2020,U21=10),ROUND(AG21/31*2,0),IF(AND('Basic Data Entry'!$C$10="subordinate",'Arear Table Protected'!V21=2020,U21=3),ROUND(AC21/31*3,0),IF(AND('Basic Data Entry'!$C$10="subordinate",'Arear Table Protected'!V21=2020,U21=9),ROUND(AG21/30*1,0),IF(AND('Basic Data Entry'!$C$10="subordinate",'Arear Table Protected'!V21=2020,U21=10),ROUND(AG21/31*1,0),IF(AND('Basic Data Entry'!$C$10="ministrial",'Arear Table Protected'!V21=2020,U21=3),ROUND(AC21/31*1,0),""))))))))</f>
        <v/>
      </c>
      <c r="AU21" s="184" t="str">
        <f t="array" ref="AU21">IF(OR(Q21=0,Q21="",AS21="",AT21=""),"",AS21-AT21)</f>
        <v/>
      </c>
      <c r="AV21" s="42">
        <f t="array" ref="AV21">IF(OR(Q20=0,Q20=""),"",AV20)</f>
        <v>0</v>
      </c>
      <c r="AW21" s="43">
        <f t="array" ref="AW21">IF(OR(Q20=0,Q20=""),"",AW20)</f>
        <v>0</v>
      </c>
      <c r="AX21" s="185">
        <f t="array" ref="AX21">IF(OR(Q21=0,Q21=""),"",SUM(AV21-AW21))</f>
        <v>0</v>
      </c>
      <c r="AY21" s="186">
        <f t="array" ref="AY21">IF(OR(Q21=0,Q21=""),"",ROUND((AL21)*$E$3,0))</f>
        <v>806</v>
      </c>
      <c r="AZ21" s="186">
        <f t="array" ref="AZ21">IF(OR(Q21=0,Q21=""),"",SUM(AO21,AR21,AU21,AX21,AY21))</f>
        <v>950</v>
      </c>
      <c r="BA21" s="187">
        <f t="array" ref="BA21">IF(OR(Q21=0,Q21=""),"",AL21-AZ21)</f>
        <v>7114</v>
      </c>
      <c r="BB21" s="44"/>
      <c r="BC21" s="23"/>
      <c r="BD21" s="23"/>
      <c r="BE21" s="10">
        <f t="shared" si="14"/>
        <v>45875</v>
      </c>
      <c r="BF21" s="79">
        <f t="shared" si="15"/>
        <v>8</v>
      </c>
      <c r="BG21" s="79">
        <f t="shared" si="21"/>
        <v>45100</v>
      </c>
      <c r="BK21" s="21">
        <f t="shared" si="22"/>
        <v>45875</v>
      </c>
      <c r="BM21" s="18">
        <f t="shared" si="16"/>
        <v>1</v>
      </c>
      <c r="BN21" s="19" t="str">
        <f t="array" ref="BN21">IF(OR(Q21=0,Q21=""),"",W21)</f>
        <v>82025</v>
      </c>
      <c r="BO21" s="18">
        <f t="array" ref="BO21">IF(OR(Q21=0,Q21=""),"",BM21+BN21)</f>
        <v>82026</v>
      </c>
      <c r="BP21" s="20">
        <f t="shared" si="17"/>
        <v>0</v>
      </c>
      <c r="BQ21" s="20">
        <f t="shared" si="18"/>
        <v>0</v>
      </c>
      <c r="BR21" s="22">
        <f t="shared" si="19"/>
        <v>0</v>
      </c>
      <c r="BS21" s="20" t="str">
        <f t="shared" si="20"/>
        <v>00</v>
      </c>
      <c r="BY21" s="76" t="str">
        <f>IF(OR(Q21=0,Q21=""),"",IF('Basic Data Entry'!$C$9="fixation","yes",""))</f>
        <v/>
      </c>
      <c r="BZ21" s="76" t="str">
        <f>IF(OR(Q21=0,Q21=""),"",IF('Basic Data Entry'!$G$12="yes","yes","no"))</f>
        <v>no</v>
      </c>
    </row>
    <row r="22" spans="1:78" ht="18" customHeight="1" thickBot="1">
      <c r="A22" s="9">
        <f t="shared" si="10"/>
        <v>45100</v>
      </c>
      <c r="B22" s="343"/>
      <c r="C22" s="343"/>
      <c r="D22" s="343"/>
      <c r="E22" s="343"/>
      <c r="F22" s="97">
        <f t="shared" si="1"/>
        <v>45906</v>
      </c>
      <c r="G22" s="149">
        <f t="shared" si="2"/>
        <v>0.57999999999999996</v>
      </c>
      <c r="H22" s="150">
        <f t="shared" si="3"/>
        <v>0.57999999999999996</v>
      </c>
      <c r="I22" s="150">
        <f>IF(OR($E$2="fixation",Q22="",Q22=0),"",IF(AND('Basic Data Entry'!$G$11="Z-Rural",'Arear Table Protected'!V22&lt;2021),0.08,IF(AND('Basic Data Entry'!$G$11="Y-Urban",'Arear Table Protected'!V22&lt;2021),0.16,IF(AND('Basic Data Entry'!$G$11="Z-Rural",'Arear Table Protected'!V22=2021,U22&gt;=7),0.09,IF(AND('Basic Data Entry'!$G$11="Y-Urban",'Arear Table Protected'!V22=2021,'Arear Table Protected'!U22&gt;=7),0.18,IF(AND('Basic Data Entry'!$G$11="Z-Rural",'Arear Table Protected'!V22=2021,U22&lt;7),0.08,IF(AND('Basic Data Entry'!$G$11="Y-Urban",'Arear Table Protected'!V22=2021,'Arear Table Protected'!U22&lt;7),0.16,IF(AND('Basic Data Entry'!$G$11="Z-Rural",'Arear Table Protected'!V22=2022),0.09,IF(AND('Basic Data Entry'!$G$11="Y-Urban",'Arear Table Protected'!V22=2022),0.18,IF(AND('Basic Data Entry'!$G$11="Z-Rural",'Arear Table Protected'!V22=2023),0.09,IF(AND('Basic Data Entry'!$G$11="Y-Urban",'Arear Table Protected'!V22=2023),0.18,IF(AND('Basic Data Entry'!$G$11="Z-Rural",'Arear Table Protected'!V22=2024,U22&lt;11),0.09,IF(AND('Basic Data Entry'!$G$11="Y-Urban",'Arear Table Protected'!V22=2024,U22&lt;11),0.18,IF(AND('Basic Data Entry'!$G$11="Z-Rural",'Arear Table Protected'!V22=2024,U22&gt;=11),0.1,IF(AND('Basic Data Entry'!$G$11="Y-Urban",'Arear Table Protected'!V22=2024,U22&gt;=11),0.2,IF(AND('Basic Data Entry'!$G$11="Z-Rural",'Arear Table Protected'!V22=2025),0.1,IF(AND('Basic Data Entry'!$G$11="Y-Urban",'Arear Table Protected'!V22=2025),0.2,"")))))))))))))))))</f>
        <v>0.1</v>
      </c>
      <c r="J22" s="151">
        <f>IF(OR(Q22="",Q22=0),"",IF(AND('Basic Data Entry'!$G$11="Z-Rural",'Arear Table Protected'!V22&lt;2021),0.08,IF(AND('Basic Data Entry'!$G$11="Y-Urban",'Arear Table Protected'!V22&lt;2021),0.16,IF(AND('Basic Data Entry'!$G$11="Z-Rural",'Arear Table Protected'!V22=2021,U22&gt;=7),0.09,IF(AND('Basic Data Entry'!$G$11="Y-Urban",'Arear Table Protected'!V22=2021,'Arear Table Protected'!U22&gt;=7),0.18,IF(AND('Basic Data Entry'!$G$11="Z-Rural",'Arear Table Protected'!V22=2021,U22&lt;7),0.08,IF(AND('Basic Data Entry'!$G$11="Y-Urban",'Arear Table Protected'!V22=2021,'Arear Table Protected'!U22&lt;7),0.16,IF(AND('Basic Data Entry'!$G$11="Z-Rural",'Arear Table Protected'!V22=2022),0.09,IF(AND('Basic Data Entry'!$G$11="Y-Urban",'Arear Table Protected'!V22=2022),0.18,IF(AND('Basic Data Entry'!$G$11="Z-Rural",'Arear Table Protected'!V22=2023),0.09,IF(AND('Basic Data Entry'!$G$11="Y-Urban",'Arear Table Protected'!V22=2023),0.18,IF(AND('Basic Data Entry'!$G$11="Z-Rural",'Arear Table Protected'!V22=2024,U22&lt;11),0.09,IF(AND('Basic Data Entry'!$G$11="Y-Urban",'Arear Table Protected'!V22=2024,U22&lt;11),0.18,IF(AND('Basic Data Entry'!$G$11="Z-Rural",'Arear Table Protected'!V22=2024,U22&gt;=11),0.1,IF(AND('Basic Data Entry'!$G$11="Y-Urban",'Arear Table Protected'!V22=2024,U22&gt;=11),0.2,IF(AND('Basic Data Entry'!$G$11="Z-Rural",'Arear Table Protected'!V22=2025),0.1,IF(AND('Basic Data Entry'!$G$11="Y-Urban",'Arear Table Protected'!V22=2025),0.2,"")))))))))))))))))</f>
        <v>0.1</v>
      </c>
      <c r="K22" s="152" t="str">
        <f t="shared" si="4"/>
        <v>YES</v>
      </c>
      <c r="L22" s="153">
        <f t="shared" si="5"/>
        <v>0.03</v>
      </c>
      <c r="M22" s="154">
        <f t="shared" si="6"/>
        <v>1353</v>
      </c>
      <c r="N22" s="154">
        <f t="shared" si="7"/>
        <v>1209</v>
      </c>
      <c r="O22" s="242">
        <f t="shared" si="8"/>
        <v>144</v>
      </c>
      <c r="P22" s="177">
        <v>10</v>
      </c>
      <c r="Q22" s="365">
        <f t="shared" si="11"/>
        <v>45906</v>
      </c>
      <c r="R22" s="366"/>
      <c r="S22" s="366"/>
      <c r="T22" s="367"/>
      <c r="U22" s="145">
        <f t="array" ref="U22">IF(OR(Q22=0,Q22=""),"",MONTH(Q22))</f>
        <v>9</v>
      </c>
      <c r="V22" s="145">
        <f t="array" ref="V22">IF(OR(Q22=0,Q22=""),"",YEAR(Q22))</f>
        <v>2025</v>
      </c>
      <c r="W22" s="145" t="str">
        <f t="shared" si="12"/>
        <v>92025</v>
      </c>
      <c r="X22" s="178">
        <f t="array" ref="X22">IF(OR(Q22=0,Q22=""),"",BG22)</f>
        <v>45100</v>
      </c>
      <c r="Y22" s="147">
        <f t="array" ref="Y22">IF(OR(Q22=0,Q22=""),"",ROUND(X22*H22,0))</f>
        <v>26158</v>
      </c>
      <c r="Z22" s="199">
        <f t="shared" si="13"/>
        <v>0</v>
      </c>
      <c r="AA22" s="147">
        <f t="array" ref="AA22">IF(OR(Q22=0,Q22=""),"",ROUND(X22*J22,0))</f>
        <v>4510</v>
      </c>
      <c r="AB22" s="179">
        <f t="array" ref="AB22">IF(OR(Q22=0,Q22=""),"",SUM(X22:AA22))</f>
        <v>75768</v>
      </c>
      <c r="AC22" s="180">
        <f t="array" ref="AC22">IF(OR(Q22=0,Q22=""),"",IF(X22=0,0,IF($E$2="FIXATION",$B$5,IF(X22=0,0,IF(BF22=7,ROUND(AC21*1.03,-2),AC21)))))</f>
        <v>40300</v>
      </c>
      <c r="AD22" s="181">
        <f t="array" ref="AD22">IF(OR(Q22=0,Q22=""),"",IF($E$2="fixation",0,ROUND(AC22*G22,0)))</f>
        <v>23374</v>
      </c>
      <c r="AE22" s="199">
        <f t="array" ref="AE22">IF(OR(Q22=0,Q22=""),"",AE21)</f>
        <v>0</v>
      </c>
      <c r="AF22" s="181">
        <f t="array" ref="AF22">IF(OR(Q22=0,Q22=""),"",IF($E$2="fixation",0,ROUND(AC22*I22,0)))</f>
        <v>4030</v>
      </c>
      <c r="AG22" s="179">
        <f t="array" ref="AG22">IF(OR(Q22=0,Q22=""),"",SUM(AC22:AF22))</f>
        <v>67704</v>
      </c>
      <c r="AH22" s="180">
        <f t="array" ref="AH22">IF(OR(Q22=0,Q22=""),"",X22-AC22)</f>
        <v>4800</v>
      </c>
      <c r="AI22" s="181">
        <f t="array" ref="AI22">IF(OR(Q22=0,Q22=""),"",Y22-AD22)</f>
        <v>2784</v>
      </c>
      <c r="AJ22" s="181">
        <f t="array" ref="AJ22">IF(OR(Q22=0,Q22=""),"",Z22-AE22)</f>
        <v>0</v>
      </c>
      <c r="AK22" s="181">
        <f t="array" ref="AK22">IF(OR(Q22=0,Q22=""),"",AA22-AF22)</f>
        <v>480</v>
      </c>
      <c r="AL22" s="182">
        <f t="array" ref="AL22">IF(OR(Q22=0,Q22=""),"",AB22-AG22)</f>
        <v>8064</v>
      </c>
      <c r="AM22" s="4">
        <f t="array" ref="AM22">IF(OR(Q22=0,Q22=""),"",IF(M22="",$BB$2,$BB$2+M22))</f>
        <v>5853</v>
      </c>
      <c r="AN22" s="106">
        <f t="shared" si="9"/>
        <v>5709</v>
      </c>
      <c r="AO22" s="125">
        <f t="array" ref="AO22">IF(OR(Q22=0,Q22=""),"",AM22-AN22)</f>
        <v>144</v>
      </c>
      <c r="AP22" s="3">
        <f t="array" ref="AP22">IF(OR(Q21=0,Q21="",AP21="",AP21=""),"",AP21)</f>
        <v>3000</v>
      </c>
      <c r="AQ22" s="2">
        <f t="array" ref="AQ22">IF(OR(Q21=0,Q21="",AQ21="",AQ21=""),"",AQ21)</f>
        <v>3000</v>
      </c>
      <c r="AR22" s="183">
        <f t="array" ref="AR22">IF(OR(Q22=0,Q22=""),"",SUM(AP22-AQ22))</f>
        <v>0</v>
      </c>
      <c r="AS22" s="95" t="str">
        <f t="array" ref="AS22">IF(OR(Q22=0,Q22=""),"",IF(AND('Basic Data Entry'!$C$10="state Service",'Arear Table Protected'!V22=2020,U22=3),ROUND(X22/31*5,0),IF(AND('Basic Data Entry'!$C$10="state Service",'Arear Table Protected'!V22=2020,U22=9),ROUND(AB22/30*2,0),IF(AND('Basic Data Entry'!$C$10="state Service",'Arear Table Protected'!V22=2020,U22=10),ROUND(AB22/31*2,0),IF(AND('Basic Data Entry'!$C$10="subordinate",'Arear Table Protected'!V22=2020,U22=3),ROUND(X22/31*3,0),IF(AND('Basic Data Entry'!$C$10="subordinate",'Arear Table Protected'!V22=2020,U22=9),ROUND(AB22/30*1,0),IF(AND('Basic Data Entry'!$C$10="subordinate",'Arear Table Protected'!V22=2020,U22=10),ROUND(AB22/31*1,0),IF(AND('Basic Data Entry'!$C$10="ministrial",'Arear Table Protected'!V22=2020,U22=3),ROUND(X22/31*1,0),""))))))))</f>
        <v/>
      </c>
      <c r="AT22" s="96" t="str">
        <f t="array" ref="AT22">IF(OR(Q22=0,Q22=""),"",IF(AND('Basic Data Entry'!$C$10="state Service",'Arear Table Protected'!V22=2020,U22=3),ROUND(AC22/31*5,0),IF(AND('Basic Data Entry'!$C$10="state Service",'Arear Table Protected'!V22=2020,U22=9),ROUND(AG22/30*2,0),IF(AND('Basic Data Entry'!$C$10="state Service",'Arear Table Protected'!V22=2020,U22=10),ROUND(AG22/31*2,0),IF(AND('Basic Data Entry'!$C$10="subordinate",'Arear Table Protected'!V22=2020,U22=3),ROUND(AC22/31*3,0),IF(AND('Basic Data Entry'!$C$10="subordinate",'Arear Table Protected'!V22=2020,U22=9),ROUND(AG22/30*1,0),IF(AND('Basic Data Entry'!$C$10="subordinate",'Arear Table Protected'!V22=2020,U22=10),ROUND(AG22/31*1,0),IF(AND('Basic Data Entry'!$C$10="ministrial",'Arear Table Protected'!V22=2020,U22=3),ROUND(AC22/31*1,0),""))))))))</f>
        <v/>
      </c>
      <c r="AU22" s="184" t="str">
        <f t="array" ref="AU22">IF(OR(Q22=0,Q22="",AS22="",AT22=""),"",AS22-AT22)</f>
        <v/>
      </c>
      <c r="AV22" s="42">
        <f t="array" ref="AV22">IF(OR(Q21=0,Q21=""),"",AV21)</f>
        <v>0</v>
      </c>
      <c r="AW22" s="43">
        <f t="array" ref="AW22">IF(OR(Q21=0,Q21=""),"",AW21)</f>
        <v>0</v>
      </c>
      <c r="AX22" s="185">
        <f t="array" ref="AX22">IF(OR(Q22=0,Q22=""),"",SUM(AV22-AW22))</f>
        <v>0</v>
      </c>
      <c r="AY22" s="186">
        <f t="array" ref="AY22">IF(OR(Q22=0,Q22=""),"",ROUND((AL22)*$E$3,0))</f>
        <v>806</v>
      </c>
      <c r="AZ22" s="186">
        <f t="array" ref="AZ22">IF(OR(Q22=0,Q22=""),"",SUM(AO22,AR22,AU22,AX22,AY22))</f>
        <v>950</v>
      </c>
      <c r="BA22" s="187">
        <f t="array" ref="BA22">IF(OR(Q22=0,Q22=""),"",AL22-AZ22)</f>
        <v>7114</v>
      </c>
      <c r="BB22" s="44"/>
      <c r="BC22" s="23"/>
      <c r="BD22" s="23"/>
      <c r="BE22" s="10">
        <f t="shared" ref="BE22:BE60" si="23">Q22</f>
        <v>45906</v>
      </c>
      <c r="BF22" s="79">
        <f t="shared" si="15"/>
        <v>9</v>
      </c>
      <c r="BG22" s="79">
        <f t="shared" si="21"/>
        <v>45100</v>
      </c>
      <c r="BK22" s="21">
        <f t="shared" si="22"/>
        <v>45906</v>
      </c>
      <c r="BM22" s="18">
        <f t="shared" si="16"/>
        <v>1</v>
      </c>
      <c r="BN22" s="19" t="str">
        <f t="array" ref="BN22">IF(OR(Q22=0,Q22=""),"",W22)</f>
        <v>92025</v>
      </c>
      <c r="BO22" s="18">
        <f t="array" ref="BO22">IF(OR(Q22=0,Q22=""),"",BM22+BN22)</f>
        <v>92026</v>
      </c>
      <c r="BP22" s="20">
        <f t="shared" ref="BP22:BP46" si="24">IF(BO22=32025,"SSM",IF(BO22=32023,"SM",IF(BO22=32022,"MM",IF(BO22=32021,"FM",IF(BO22=92025,"SSS",IF(BO22=92023,"SS",IF(BO22=92022,"MS",IF(BO22=92021,"FS",IF(BO22=102025,"SSO",IF(BO22=102023,"SO",IF(BO22=102022,"MO",IF(BO22=102021,"FO",0))))))))))))</f>
        <v>0</v>
      </c>
      <c r="BQ22" s="20">
        <f t="shared" ref="BQ22:BQ46" si="25">IF(BN22="32020","M",IF(BN22="92020","S",IF(BN22="102020","O",0)))</f>
        <v>0</v>
      </c>
      <c r="BR22" s="22">
        <f t="shared" si="19"/>
        <v>0</v>
      </c>
      <c r="BS22" s="20" t="str">
        <f t="shared" ref="BS22:BS46" si="26">CONCATENATE(BQ22,BR22)</f>
        <v>00</v>
      </c>
      <c r="BY22" s="76" t="str">
        <f>IF(OR(Q22=0,Q22=""),"",IF('Basic Data Entry'!$C$9="fixation","yes",""))</f>
        <v/>
      </c>
      <c r="BZ22" s="76" t="str">
        <f>IF(OR(Q22=0,Q22=""),"",IF('Basic Data Entry'!$G$12="yes","yes","no"))</f>
        <v>no</v>
      </c>
    </row>
    <row r="23" spans="1:78" ht="18" customHeight="1" thickBot="1">
      <c r="A23" s="9">
        <f t="shared" si="10"/>
        <v>45100</v>
      </c>
      <c r="B23" s="343"/>
      <c r="C23" s="343"/>
      <c r="D23" s="343"/>
      <c r="E23" s="343"/>
      <c r="F23" s="97">
        <f t="shared" si="1"/>
        <v>45937</v>
      </c>
      <c r="G23" s="149">
        <f t="shared" si="2"/>
        <v>0.57999999999999996</v>
      </c>
      <c r="H23" s="150">
        <f t="shared" si="3"/>
        <v>0.57999999999999996</v>
      </c>
      <c r="I23" s="150">
        <f>IF(OR($E$2="fixation",Q23="",Q23=0),"",IF(AND('Basic Data Entry'!$G$11="Z-Rural",'Arear Table Protected'!V23&lt;2021),0.08,IF(AND('Basic Data Entry'!$G$11="Y-Urban",'Arear Table Protected'!V23&lt;2021),0.16,IF(AND('Basic Data Entry'!$G$11="Z-Rural",'Arear Table Protected'!V23=2021,U23&gt;=7),0.09,IF(AND('Basic Data Entry'!$G$11="Y-Urban",'Arear Table Protected'!V23=2021,'Arear Table Protected'!U23&gt;=7),0.18,IF(AND('Basic Data Entry'!$G$11="Z-Rural",'Arear Table Protected'!V23=2021,U23&lt;7),0.08,IF(AND('Basic Data Entry'!$G$11="Y-Urban",'Arear Table Protected'!V23=2021,'Arear Table Protected'!U23&lt;7),0.16,IF(AND('Basic Data Entry'!$G$11="Z-Rural",'Arear Table Protected'!V23=2022),0.09,IF(AND('Basic Data Entry'!$G$11="Y-Urban",'Arear Table Protected'!V23=2022),0.18,IF(AND('Basic Data Entry'!$G$11="Z-Rural",'Arear Table Protected'!V23=2023),0.09,IF(AND('Basic Data Entry'!$G$11="Y-Urban",'Arear Table Protected'!V23=2023),0.18,IF(AND('Basic Data Entry'!$G$11="Z-Rural",'Arear Table Protected'!V23=2024,U23&lt;11),0.09,IF(AND('Basic Data Entry'!$G$11="Y-Urban",'Arear Table Protected'!V23=2024,U23&lt;11),0.18,IF(AND('Basic Data Entry'!$G$11="Z-Rural",'Arear Table Protected'!V23=2024,U23&gt;=11),0.1,IF(AND('Basic Data Entry'!$G$11="Y-Urban",'Arear Table Protected'!V23=2024,U23&gt;=11),0.2,IF(AND('Basic Data Entry'!$G$11="Z-Rural",'Arear Table Protected'!V23=2025),0.1,IF(AND('Basic Data Entry'!$G$11="Y-Urban",'Arear Table Protected'!V23=2025),0.2,"")))))))))))))))))</f>
        <v>0.1</v>
      </c>
      <c r="J23" s="151">
        <f>IF(OR(Q23="",Q23=0),"",IF(AND('Basic Data Entry'!$G$11="Z-Rural",'Arear Table Protected'!V23&lt;2021),0.08,IF(AND('Basic Data Entry'!$G$11="Y-Urban",'Arear Table Protected'!V23&lt;2021),0.16,IF(AND('Basic Data Entry'!$G$11="Z-Rural",'Arear Table Protected'!V23=2021,U23&gt;=7),0.09,IF(AND('Basic Data Entry'!$G$11="Y-Urban",'Arear Table Protected'!V23=2021,'Arear Table Protected'!U23&gt;=7),0.18,IF(AND('Basic Data Entry'!$G$11="Z-Rural",'Arear Table Protected'!V23=2021,U23&lt;7),0.08,IF(AND('Basic Data Entry'!$G$11="Y-Urban",'Arear Table Protected'!V23=2021,'Arear Table Protected'!U23&lt;7),0.16,IF(AND('Basic Data Entry'!$G$11="Z-Rural",'Arear Table Protected'!V23=2022),0.09,IF(AND('Basic Data Entry'!$G$11="Y-Urban",'Arear Table Protected'!V23=2022),0.18,IF(AND('Basic Data Entry'!$G$11="Z-Rural",'Arear Table Protected'!V23=2023),0.09,IF(AND('Basic Data Entry'!$G$11="Y-Urban",'Arear Table Protected'!V23=2023),0.18,IF(AND('Basic Data Entry'!$G$11="Z-Rural",'Arear Table Protected'!V23=2024,U23&lt;11),0.09,IF(AND('Basic Data Entry'!$G$11="Y-Urban",'Arear Table Protected'!V23=2024,U23&lt;11),0.18,IF(AND('Basic Data Entry'!$G$11="Z-Rural",'Arear Table Protected'!V23=2024,U23&gt;=11),0.1,IF(AND('Basic Data Entry'!$G$11="Y-Urban",'Arear Table Protected'!V23=2024,U23&gt;=11),0.2,IF(AND('Basic Data Entry'!$G$11="Z-Rural",'Arear Table Protected'!V23=2025),0.1,IF(AND('Basic Data Entry'!$G$11="Y-Urban",'Arear Table Protected'!V23=2025),0.2,"")))))))))))))))))</f>
        <v>0.1</v>
      </c>
      <c r="K23" s="152" t="str">
        <f t="shared" si="4"/>
        <v/>
      </c>
      <c r="L23" s="153" t="str">
        <f t="shared" si="5"/>
        <v/>
      </c>
      <c r="M23" s="154" t="str">
        <f t="shared" si="6"/>
        <v/>
      </c>
      <c r="N23" s="154" t="str">
        <f t="shared" si="7"/>
        <v/>
      </c>
      <c r="O23" s="242" t="str">
        <f t="shared" si="8"/>
        <v/>
      </c>
      <c r="P23" s="177">
        <v>11</v>
      </c>
      <c r="Q23" s="365">
        <f t="shared" si="11"/>
        <v>45937</v>
      </c>
      <c r="R23" s="366"/>
      <c r="S23" s="366"/>
      <c r="T23" s="367"/>
      <c r="U23" s="145">
        <f t="array" ref="U23">IF(OR(Q23=0,Q23=""),"",MONTH(Q23))</f>
        <v>10</v>
      </c>
      <c r="V23" s="145">
        <f t="array" ref="V23">IF(OR(Q23=0,Q23=""),"",YEAR(Q23))</f>
        <v>2025</v>
      </c>
      <c r="W23" s="145" t="str">
        <f t="shared" si="12"/>
        <v>102025</v>
      </c>
      <c r="X23" s="178">
        <f t="array" ref="X23">IF(OR(Q23=0,Q23=""),"",BG23)</f>
        <v>45100</v>
      </c>
      <c r="Y23" s="147">
        <f t="array" ref="Y23">IF(OR(Q23=0,Q23=""),"",ROUND(X23*H23,0))</f>
        <v>26158</v>
      </c>
      <c r="Z23" s="199">
        <f>Z22</f>
        <v>0</v>
      </c>
      <c r="AA23" s="147">
        <f t="array" ref="AA23">IF(OR(Q23=0,Q23=""),"",ROUND(X23*J23,0))</f>
        <v>4510</v>
      </c>
      <c r="AB23" s="179">
        <f t="array" ref="AB23">IF(OR(Q23=0,Q23=""),"",SUM(X23:AA23))</f>
        <v>75768</v>
      </c>
      <c r="AC23" s="180">
        <f t="array" ref="AC23">IF(OR(Q23=0,Q23=""),"",IF(X23=0,0,IF($E$2="FIXATION",$B$5,IF(X23=0,0,IF(BF23=7,ROUND(AC22*1.03,-2),AC22)))))</f>
        <v>40300</v>
      </c>
      <c r="AD23" s="181">
        <f t="array" ref="AD23">IF(OR(Q23=0,Q23=""),"",IF($E$2="fixation",0,ROUND(AC23*G23,0)))</f>
        <v>23374</v>
      </c>
      <c r="AE23" s="199">
        <f t="array" ref="AE23">IF(OR(Q23=0,Q23=""),"",AE22)</f>
        <v>0</v>
      </c>
      <c r="AF23" s="181">
        <f t="array" ref="AF23">IF(OR(Q23=0,Q23=""),"",IF($E$2="fixation",0,ROUND(AC23*I23,0)))</f>
        <v>4030</v>
      </c>
      <c r="AG23" s="179">
        <f t="array" ref="AG23">IF(OR(Q23=0,Q23=""),"",SUM(AC23:AF23))</f>
        <v>67704</v>
      </c>
      <c r="AH23" s="180">
        <f t="array" ref="AH23">IF(OR(Q23=0,Q23=""),"",X23-AC23)</f>
        <v>4800</v>
      </c>
      <c r="AI23" s="181">
        <f t="array" ref="AI23">IF(OR(Q23=0,Q23=""),"",Y23-AD23)</f>
        <v>2784</v>
      </c>
      <c r="AJ23" s="181">
        <f t="array" ref="AJ23">IF(OR(Q23=0,Q23=""),"",Z23-AE23)</f>
        <v>0</v>
      </c>
      <c r="AK23" s="181">
        <f t="array" ref="AK23">IF(OR(Q23=0,Q23=""),"",AA23-AF23)</f>
        <v>480</v>
      </c>
      <c r="AL23" s="182">
        <f t="array" ref="AL23">IF(OR(Q23=0,Q23=""),"",AB23-AG23)</f>
        <v>8064</v>
      </c>
      <c r="AM23" s="4">
        <f t="array" ref="AM23">IF(OR(Q23=0,Q23=""),"",IF(M23="",$BB$2,$BB$2+M23))</f>
        <v>4500</v>
      </c>
      <c r="AN23" s="106">
        <f t="shared" si="9"/>
        <v>4500</v>
      </c>
      <c r="AO23" s="125">
        <f t="array" ref="AO23">IF(OR(Q23=0,Q23=""),"",AM23-AN23)</f>
        <v>0</v>
      </c>
      <c r="AP23" s="3">
        <f t="array" ref="AP23">IF(OR(Q22=0,Q22="",AP22="",AP22=""),"",AP22)</f>
        <v>3000</v>
      </c>
      <c r="AQ23" s="2">
        <f t="array" ref="AQ23">IF(OR(Q22=0,Q22="",AQ22="",AQ22=""),"",AQ22)</f>
        <v>3000</v>
      </c>
      <c r="AR23" s="183">
        <f t="array" ref="AR23">IF(OR(Q23=0,Q23=""),"",SUM(AP23-AQ23))</f>
        <v>0</v>
      </c>
      <c r="AS23" s="95" t="str">
        <f t="array" ref="AS23">IF(OR(Q23=0,Q23=""),"",IF(AND('Basic Data Entry'!$C$10="state Service",'Arear Table Protected'!V23=2020,U23=3),ROUND(X23/31*5,0),IF(AND('Basic Data Entry'!$C$10="state Service",'Arear Table Protected'!V23=2020,U23=9),ROUND(AB23/30*2,0),IF(AND('Basic Data Entry'!$C$10="state Service",'Arear Table Protected'!V23=2020,U23=10),ROUND(AB23/31*2,0),IF(AND('Basic Data Entry'!$C$10="subordinate",'Arear Table Protected'!V23=2020,U23=3),ROUND(X23/31*3,0),IF(AND('Basic Data Entry'!$C$10="subordinate",'Arear Table Protected'!V23=2020,U23=9),ROUND(AB23/30*1,0),IF(AND('Basic Data Entry'!$C$10="subordinate",'Arear Table Protected'!V23=2020,U23=10),ROUND(AB23/31*1,0),IF(AND('Basic Data Entry'!$C$10="ministrial",'Arear Table Protected'!V23=2020,U23=3),ROUND(X23/31*1,0),""))))))))</f>
        <v/>
      </c>
      <c r="AT23" s="96" t="str">
        <f t="array" ref="AT23">IF(OR(Q23=0,Q23=""),"",IF(AND('Basic Data Entry'!$C$10="state Service",'Arear Table Protected'!V23=2020,U23=3),ROUND(AC23/31*5,0),IF(AND('Basic Data Entry'!$C$10="state Service",'Arear Table Protected'!V23=2020,U23=9),ROUND(AG23/30*2,0),IF(AND('Basic Data Entry'!$C$10="state Service",'Arear Table Protected'!V23=2020,U23=10),ROUND(AG23/31*2,0),IF(AND('Basic Data Entry'!$C$10="subordinate",'Arear Table Protected'!V23=2020,U23=3),ROUND(AC23/31*3,0),IF(AND('Basic Data Entry'!$C$10="subordinate",'Arear Table Protected'!V23=2020,U23=9),ROUND(AG23/30*1,0),IF(AND('Basic Data Entry'!$C$10="subordinate",'Arear Table Protected'!V23=2020,U23=10),ROUND(AG23/31*1,0),IF(AND('Basic Data Entry'!$C$10="ministrial",'Arear Table Protected'!V23=2020,U23=3),ROUND(AC23/31*1,0),""))))))))</f>
        <v/>
      </c>
      <c r="AU23" s="184" t="str">
        <f t="array" ref="AU23">IF(OR(Q23=0,Q23="",AS23="",AT23=""),"",AS23-AT23)</f>
        <v/>
      </c>
      <c r="AV23" s="42">
        <f t="array" ref="AV23">IF(OR(Q22=0,Q22=""),"",AV22)</f>
        <v>0</v>
      </c>
      <c r="AW23" s="43">
        <f t="array" ref="AW23">IF(OR(Q22=0,Q22=""),"",AW22)</f>
        <v>0</v>
      </c>
      <c r="AX23" s="185">
        <f t="array" ref="AX23">IF(OR(Q23=0,Q23=""),"",SUM(AV23-AW23))</f>
        <v>0</v>
      </c>
      <c r="AY23" s="186">
        <f t="array" ref="AY23">IF(OR(Q23=0,Q23=""),"",ROUND((AL23)*$E$3,0))</f>
        <v>806</v>
      </c>
      <c r="AZ23" s="186">
        <f t="array" ref="AZ23">IF(OR(Q23=0,Q23=""),"",SUM(AO23,AR23,AU23,AX23,AY23))</f>
        <v>806</v>
      </c>
      <c r="BA23" s="187">
        <f t="array" ref="BA23">IF(OR(Q23=0,Q23=""),"",AL23-AZ23)</f>
        <v>7258</v>
      </c>
      <c r="BB23" s="44"/>
      <c r="BC23" s="23"/>
      <c r="BD23" s="23"/>
      <c r="BE23" s="10">
        <f t="shared" si="23"/>
        <v>45937</v>
      </c>
      <c r="BF23" s="79">
        <f t="shared" si="15"/>
        <v>10</v>
      </c>
      <c r="BG23" s="79">
        <f t="shared" si="21"/>
        <v>45100</v>
      </c>
      <c r="BK23" s="21">
        <f t="shared" si="22"/>
        <v>45937</v>
      </c>
      <c r="BM23" s="18">
        <f t="shared" si="16"/>
        <v>1</v>
      </c>
      <c r="BN23" s="19" t="str">
        <f t="array" ref="BN23">IF(OR(Q23=0,Q23=""),"",W23)</f>
        <v>102025</v>
      </c>
      <c r="BO23" s="18">
        <f t="array" ref="BO23">IF(OR(Q23=0,Q23=""),"",BM23+BN23)</f>
        <v>102026</v>
      </c>
      <c r="BP23" s="20">
        <f t="shared" si="24"/>
        <v>0</v>
      </c>
      <c r="BQ23" s="20">
        <f t="shared" si="25"/>
        <v>0</v>
      </c>
      <c r="BR23" s="22">
        <f t="shared" si="19"/>
        <v>0</v>
      </c>
      <c r="BS23" s="20" t="str">
        <f t="shared" si="26"/>
        <v>00</v>
      </c>
      <c r="BY23" s="76" t="str">
        <f>IF(OR(Q23=0,Q23=""),"",IF('Basic Data Entry'!$C$9="fixation","yes",""))</f>
        <v/>
      </c>
      <c r="BZ23" s="76" t="str">
        <f>IF(OR(Q23=0,Q23=""),"",IF('Basic Data Entry'!$G$12="yes","yes","no"))</f>
        <v>no</v>
      </c>
    </row>
    <row r="24" spans="1:78" ht="18" customHeight="1" thickBot="1">
      <c r="A24" s="9" t="str">
        <f t="shared" si="10"/>
        <v/>
      </c>
      <c r="B24" s="343"/>
      <c r="C24" s="343"/>
      <c r="D24" s="343"/>
      <c r="E24" s="343"/>
      <c r="F24" s="97" t="str">
        <f t="shared" si="1"/>
        <v/>
      </c>
      <c r="G24" s="149" t="str">
        <f t="shared" si="2"/>
        <v/>
      </c>
      <c r="H24" s="150" t="str">
        <f t="shared" si="3"/>
        <v/>
      </c>
      <c r="I24" s="150" t="str">
        <f>IF(OR($E$2="fixation",Q24="",Q24=0),"",IF(AND('Basic Data Entry'!$G$11="Z-Rural",'Arear Table Protected'!V24&lt;2021),0.08,IF(AND('Basic Data Entry'!$G$11="Y-Urban",'Arear Table Protected'!V24&lt;2021),0.16,IF(AND('Basic Data Entry'!$G$11="Z-Rural",'Arear Table Protected'!V24=2021,U24&gt;=7),0.09,IF(AND('Basic Data Entry'!$G$11="Y-Urban",'Arear Table Protected'!V24=2021,'Arear Table Protected'!U24&gt;=7),0.18,IF(AND('Basic Data Entry'!$G$11="Z-Rural",'Arear Table Protected'!V24=2021,U24&lt;7),0.08,IF(AND('Basic Data Entry'!$G$11="Y-Urban",'Arear Table Protected'!V24=2021,'Arear Table Protected'!U24&lt;7),0.16,IF(AND('Basic Data Entry'!$G$11="Z-Rural",'Arear Table Protected'!V24=2022),0.09,IF(AND('Basic Data Entry'!$G$11="Y-Urban",'Arear Table Protected'!V24=2022),0.18,IF(AND('Basic Data Entry'!$G$11="Z-Rural",'Arear Table Protected'!V24=2023),0.09,IF(AND('Basic Data Entry'!$G$11="Y-Urban",'Arear Table Protected'!V24=2023),0.18,IF(AND('Basic Data Entry'!$G$11="Z-Rural",'Arear Table Protected'!V24=2024,U24&lt;11),0.09,IF(AND('Basic Data Entry'!$G$11="Y-Urban",'Arear Table Protected'!V24=2024,U24&lt;11),0.18,IF(AND('Basic Data Entry'!$G$11="Z-Rural",'Arear Table Protected'!V24=2024,U24&gt;=11),0.1,IF(AND('Basic Data Entry'!$G$11="Y-Urban",'Arear Table Protected'!V24=2024,U24&gt;=11),0.2,IF(AND('Basic Data Entry'!$G$11="Z-Rural",'Arear Table Protected'!V24=2025),0.1,IF(AND('Basic Data Entry'!$G$11="Y-Urban",'Arear Table Protected'!V24=2025),0.2,"")))))))))))))))))</f>
        <v/>
      </c>
      <c r="J24" s="151" t="str">
        <f>IF(OR(Q24="",Q24=0),"",IF(AND('Basic Data Entry'!$G$11="Z-Rural",'Arear Table Protected'!V24&lt;2021),0.08,IF(AND('Basic Data Entry'!$G$11="Y-Urban",'Arear Table Protected'!V24&lt;2021),0.16,IF(AND('Basic Data Entry'!$G$11="Z-Rural",'Arear Table Protected'!V24=2021,U24&gt;=7),0.09,IF(AND('Basic Data Entry'!$G$11="Y-Urban",'Arear Table Protected'!V24=2021,'Arear Table Protected'!U24&gt;=7),0.18,IF(AND('Basic Data Entry'!$G$11="Z-Rural",'Arear Table Protected'!V24=2021,U24&lt;7),0.08,IF(AND('Basic Data Entry'!$G$11="Y-Urban",'Arear Table Protected'!V24=2021,'Arear Table Protected'!U24&lt;7),0.16,IF(AND('Basic Data Entry'!$G$11="Z-Rural",'Arear Table Protected'!V24=2022),0.09,IF(AND('Basic Data Entry'!$G$11="Y-Urban",'Arear Table Protected'!V24=2022),0.18,IF(AND('Basic Data Entry'!$G$11="Z-Rural",'Arear Table Protected'!V24=2023),0.09,IF(AND('Basic Data Entry'!$G$11="Y-Urban",'Arear Table Protected'!V24=2023),0.18,IF(AND('Basic Data Entry'!$G$11="Z-Rural",'Arear Table Protected'!V24=2024,U24&lt;11),0.09,IF(AND('Basic Data Entry'!$G$11="Y-Urban",'Arear Table Protected'!V24=2024,U24&lt;11),0.18,IF(AND('Basic Data Entry'!$G$11="Z-Rural",'Arear Table Protected'!V24=2024,U24&gt;=11),0.1,IF(AND('Basic Data Entry'!$G$11="Y-Urban",'Arear Table Protected'!V24=2024,U24&gt;=11),0.2,IF(AND('Basic Data Entry'!$G$11="Z-Rural",'Arear Table Protected'!V24=2025),0.1,IF(AND('Basic Data Entry'!$G$11="Y-Urban",'Arear Table Protected'!V24=2025),0.2,"")))))))))))))))))</f>
        <v/>
      </c>
      <c r="K24" s="152" t="str">
        <f t="shared" si="4"/>
        <v/>
      </c>
      <c r="L24" s="153" t="str">
        <f t="shared" si="5"/>
        <v/>
      </c>
      <c r="M24" s="154" t="str">
        <f t="shared" si="6"/>
        <v/>
      </c>
      <c r="N24" s="154" t="str">
        <f t="shared" si="7"/>
        <v/>
      </c>
      <c r="O24" s="242" t="str">
        <f t="shared" si="8"/>
        <v/>
      </c>
      <c r="P24" s="177">
        <v>12</v>
      </c>
      <c r="Q24" s="365">
        <f t="shared" si="11"/>
        <v>0</v>
      </c>
      <c r="R24" s="366"/>
      <c r="S24" s="366"/>
      <c r="T24" s="367"/>
      <c r="U24" s="145" t="str">
        <f t="array" ref="U24">IF(OR(Q24=0,Q24=""),"",MONTH(Q24))</f>
        <v/>
      </c>
      <c r="V24" s="145" t="str">
        <f t="array" ref="V24">IF(OR(Q24=0,Q24=""),"",YEAR(Q24))</f>
        <v/>
      </c>
      <c r="W24" s="145" t="str">
        <f t="shared" si="12"/>
        <v/>
      </c>
      <c r="X24" s="178" t="str">
        <f t="array" ref="X24">IF(OR(Q24=0,Q24=""),"",BG24)</f>
        <v/>
      </c>
      <c r="Y24" s="147" t="str">
        <f t="array" ref="Y24">IF(OR(Q24=0,Q24=""),"",ROUND(X24*H24,0))</f>
        <v/>
      </c>
      <c r="Z24" s="199">
        <f t="shared" si="13"/>
        <v>0</v>
      </c>
      <c r="AA24" s="147" t="str">
        <f t="array" ref="AA24">IF(OR(Q24=0,Q24=""),"",ROUND(X24*J24,0))</f>
        <v/>
      </c>
      <c r="AB24" s="179" t="str">
        <f t="array" ref="AB24">IF(OR(Q24=0,Q24=""),"",SUM(X24:AA24))</f>
        <v/>
      </c>
      <c r="AC24" s="180" t="str">
        <f t="array" ref="AC24">IF(OR(Q24=0,Q24=""),"",IF(X24=0,0,IF($E$2="FIXATION",$B$5,IF(X24=0,0,IF(BF24=7,ROUND(AC23*1.03,-2),AC23)))))</f>
        <v/>
      </c>
      <c r="AD24" s="181" t="str">
        <f t="array" ref="AD24">IF(OR(Q24=0,Q24=""),"",IF($E$2="fixation",0,ROUND(AC24*G24,0)))</f>
        <v/>
      </c>
      <c r="AE24" s="199" t="str">
        <f t="array" ref="AE24">IF(OR(Q24=0,Q24=""),"",AE23)</f>
        <v/>
      </c>
      <c r="AF24" s="181" t="str">
        <f t="array" ref="AF24">IF(OR(Q24=0,Q24=""),"",IF($E$2="fixation",0,ROUND(AC24*I24,0)))</f>
        <v/>
      </c>
      <c r="AG24" s="179" t="str">
        <f t="array" ref="AG24">IF(OR(Q24=0,Q24=""),"",SUM(AC24:AF24))</f>
        <v/>
      </c>
      <c r="AH24" s="180" t="str">
        <f t="array" ref="AH24">IF(OR(Q24=0,Q24=""),"",X24-AC24)</f>
        <v/>
      </c>
      <c r="AI24" s="181" t="str">
        <f t="array" ref="AI24">IF(OR(Q24=0,Q24=""),"",Y24-AD24)</f>
        <v/>
      </c>
      <c r="AJ24" s="181" t="str">
        <f t="array" ref="AJ24">IF(OR(Q24=0,Q24=""),"",Z24-AE24)</f>
        <v/>
      </c>
      <c r="AK24" s="181" t="str">
        <f t="array" ref="AK24">IF(OR(Q24=0,Q24=""),"",AA24-AF24)</f>
        <v/>
      </c>
      <c r="AL24" s="182" t="str">
        <f t="array" ref="AL24">IF(OR(Q24=0,Q24=""),"",AB24-AG24)</f>
        <v/>
      </c>
      <c r="AM24" s="4" t="str">
        <f t="array" ref="AM24">IF(OR(Q24=0,Q24=""),"",IF(M24="",$BB$2,$BB$2+M24))</f>
        <v/>
      </c>
      <c r="AN24" s="106" t="str">
        <f t="shared" si="9"/>
        <v/>
      </c>
      <c r="AO24" s="125" t="str">
        <f t="array" ref="AO24">IF(OR(Q24=0,Q24=""),"",AM24-AN24)</f>
        <v/>
      </c>
      <c r="AP24" s="3">
        <f t="array" ref="AP24">IF(OR(Q23=0,Q23="",AP23="",AP23=""),"",AP23)</f>
        <v>3000</v>
      </c>
      <c r="AQ24" s="2">
        <f t="array" ref="AQ24">IF(OR(Q23=0,Q23="",AQ23="",AQ23=""),"",AQ23)</f>
        <v>3000</v>
      </c>
      <c r="AR24" s="183" t="str">
        <f t="array" ref="AR24">IF(OR(Q24=0,Q24=""),"",SUM(AP24-AQ24))</f>
        <v/>
      </c>
      <c r="AS24" s="95" t="str">
        <f t="array" ref="AS24">IF(OR(Q24=0,Q24=""),"",IF(AND('Basic Data Entry'!$C$10="state Service",'Arear Table Protected'!V24=2020,U24=3),ROUND(X24/31*5,0),IF(AND('Basic Data Entry'!$C$10="state Service",'Arear Table Protected'!V24=2020,U24=9),ROUND(AB24/30*2,0),IF(AND('Basic Data Entry'!$C$10="state Service",'Arear Table Protected'!V24=2020,U24=10),ROUND(AB24/31*2,0),IF(AND('Basic Data Entry'!$C$10="subordinate",'Arear Table Protected'!V24=2020,U24=3),ROUND(X24/31*3,0),IF(AND('Basic Data Entry'!$C$10="subordinate",'Arear Table Protected'!V24=2020,U24=9),ROUND(AB24/30*1,0),IF(AND('Basic Data Entry'!$C$10="subordinate",'Arear Table Protected'!V24=2020,U24=10),ROUND(AB24/31*1,0),IF(AND('Basic Data Entry'!$C$10="ministrial",'Arear Table Protected'!V24=2020,U24=3),ROUND(X24/31*1,0),""))))))))</f>
        <v/>
      </c>
      <c r="AT24" s="96" t="str">
        <f t="array" ref="AT24">IF(OR(Q24=0,Q24=""),"",IF(AND('Basic Data Entry'!$C$10="state Service",'Arear Table Protected'!V24=2020,U24=3),ROUND(AC24/31*5,0),IF(AND('Basic Data Entry'!$C$10="state Service",'Arear Table Protected'!V24=2020,U24=9),ROUND(AG24/30*2,0),IF(AND('Basic Data Entry'!$C$10="state Service",'Arear Table Protected'!V24=2020,U24=10),ROUND(AG24/31*2,0),IF(AND('Basic Data Entry'!$C$10="subordinate",'Arear Table Protected'!V24=2020,U24=3),ROUND(AC24/31*3,0),IF(AND('Basic Data Entry'!$C$10="subordinate",'Arear Table Protected'!V24=2020,U24=9),ROUND(AG24/30*1,0),IF(AND('Basic Data Entry'!$C$10="subordinate",'Arear Table Protected'!V24=2020,U24=10),ROUND(AG24/31*1,0),IF(AND('Basic Data Entry'!$C$10="ministrial",'Arear Table Protected'!V24=2020,U24=3),ROUND(AC24/31*1,0),""))))))))</f>
        <v/>
      </c>
      <c r="AU24" s="184" t="str">
        <f t="array" ref="AU24">IF(OR(Q24=0,Q24="",AS24="",AT24=""),"",AS24-AT24)</f>
        <v/>
      </c>
      <c r="AV24" s="42">
        <f t="array" ref="AV24">IF(OR(Q23=0,Q23=""),"",AV23)</f>
        <v>0</v>
      </c>
      <c r="AW24" s="43">
        <f t="array" ref="AW24">IF(OR(Q23=0,Q23=""),"",AW23)</f>
        <v>0</v>
      </c>
      <c r="AX24" s="185" t="str">
        <f t="array" ref="AX24">IF(OR(Q24=0,Q24=""),"",SUM(AV24-AW24))</f>
        <v/>
      </c>
      <c r="AY24" s="186" t="str">
        <f t="array" ref="AY24">IF(OR(Q24=0,Q24=""),"",ROUND((AL24)*$E$3,0))</f>
        <v/>
      </c>
      <c r="AZ24" s="186" t="str">
        <f t="array" ref="AZ24">IF(OR(Q24=0,Q24=""),"",SUM(AO24,AR24,AU24,AX24,AY24))</f>
        <v/>
      </c>
      <c r="BA24" s="187" t="str">
        <f t="array" ref="BA24">IF(OR(Q24=0,Q24=""),"",AL24-AZ24)</f>
        <v/>
      </c>
      <c r="BB24" s="44"/>
      <c r="BC24" s="23"/>
      <c r="BD24" s="23"/>
      <c r="BE24" s="10">
        <f t="shared" si="23"/>
        <v>0</v>
      </c>
      <c r="BF24" s="79">
        <f t="shared" si="15"/>
        <v>0</v>
      </c>
      <c r="BG24" s="79">
        <f t="shared" si="21"/>
        <v>0</v>
      </c>
      <c r="BK24" s="21">
        <f t="shared" si="22"/>
        <v>45968</v>
      </c>
      <c r="BM24" s="18">
        <f t="shared" si="16"/>
        <v>1</v>
      </c>
      <c r="BN24" s="19" t="str">
        <f t="array" ref="BN24">IF(OR(Q24=0,Q24=""),"",W24)</f>
        <v/>
      </c>
      <c r="BO24" s="18" t="str">
        <f t="array" ref="BO24">IF(OR(Q24=0,Q24=""),"",BM24+BN24)</f>
        <v/>
      </c>
      <c r="BP24" s="20">
        <f t="shared" si="24"/>
        <v>0</v>
      </c>
      <c r="BQ24" s="20">
        <f t="shared" si="25"/>
        <v>0</v>
      </c>
      <c r="BR24" s="22">
        <f t="shared" si="19"/>
        <v>0</v>
      </c>
      <c r="BS24" s="20" t="str">
        <f t="shared" si="26"/>
        <v>00</v>
      </c>
      <c r="BY24" s="76" t="str">
        <f>IF(OR(Q24=0,Q24=""),"",IF('Basic Data Entry'!$C$9="fixation","yes",""))</f>
        <v/>
      </c>
      <c r="BZ24" s="76" t="str">
        <f>IF(OR(Q24=0,Q24=""),"",IF('Basic Data Entry'!$G$12="yes","yes","no"))</f>
        <v/>
      </c>
    </row>
    <row r="25" spans="1:78" ht="18" customHeight="1" thickBot="1">
      <c r="A25" s="9" t="str">
        <f t="shared" si="10"/>
        <v/>
      </c>
      <c r="B25" s="343"/>
      <c r="C25" s="343"/>
      <c r="D25" s="343"/>
      <c r="E25" s="343"/>
      <c r="F25" s="97" t="str">
        <f t="shared" si="1"/>
        <v/>
      </c>
      <c r="G25" s="149" t="str">
        <f t="shared" si="2"/>
        <v/>
      </c>
      <c r="H25" s="150" t="str">
        <f t="shared" si="3"/>
        <v/>
      </c>
      <c r="I25" s="150" t="str">
        <f>IF(OR($E$2="fixation",Q25="",Q25=0),"",IF(AND('Basic Data Entry'!$G$11="Z-Rural",'Arear Table Protected'!V25&lt;2021),0.08,IF(AND('Basic Data Entry'!$G$11="Y-Urban",'Arear Table Protected'!V25&lt;2021),0.16,IF(AND('Basic Data Entry'!$G$11="Z-Rural",'Arear Table Protected'!V25=2021,U25&gt;=7),0.09,IF(AND('Basic Data Entry'!$G$11="Y-Urban",'Arear Table Protected'!V25=2021,'Arear Table Protected'!U25&gt;=7),0.18,IF(AND('Basic Data Entry'!$G$11="Z-Rural",'Arear Table Protected'!V25=2021,U25&lt;7),0.08,IF(AND('Basic Data Entry'!$G$11="Y-Urban",'Arear Table Protected'!V25=2021,'Arear Table Protected'!U25&lt;7),0.16,IF(AND('Basic Data Entry'!$G$11="Z-Rural",'Arear Table Protected'!V25=2022),0.09,IF(AND('Basic Data Entry'!$G$11="Y-Urban",'Arear Table Protected'!V25=2022),0.18,IF(AND('Basic Data Entry'!$G$11="Z-Rural",'Arear Table Protected'!V25=2023),0.09,IF(AND('Basic Data Entry'!$G$11="Y-Urban",'Arear Table Protected'!V25=2023),0.18,IF(AND('Basic Data Entry'!$G$11="Z-Rural",'Arear Table Protected'!V25=2024,U25&lt;11),0.09,IF(AND('Basic Data Entry'!$G$11="Y-Urban",'Arear Table Protected'!V25=2024,U25&lt;11),0.18,IF(AND('Basic Data Entry'!$G$11="Z-Rural",'Arear Table Protected'!V25=2024,U25&gt;=11),0.1,IF(AND('Basic Data Entry'!$G$11="Y-Urban",'Arear Table Protected'!V25=2024,U25&gt;=11),0.2,IF(AND('Basic Data Entry'!$G$11="Z-Rural",'Arear Table Protected'!V25=2025),0.1,IF(AND('Basic Data Entry'!$G$11="Y-Urban",'Arear Table Protected'!V25=2025),0.2,"")))))))))))))))))</f>
        <v/>
      </c>
      <c r="J25" s="151" t="str">
        <f>IF(OR(Q25="",Q25=0),"",IF(AND('Basic Data Entry'!$G$11="Z-Rural",'Arear Table Protected'!V25&lt;2021),0.08,IF(AND('Basic Data Entry'!$G$11="Y-Urban",'Arear Table Protected'!V25&lt;2021),0.16,IF(AND('Basic Data Entry'!$G$11="Z-Rural",'Arear Table Protected'!V25=2021,U25&gt;=7),0.09,IF(AND('Basic Data Entry'!$G$11="Y-Urban",'Arear Table Protected'!V25=2021,'Arear Table Protected'!U25&gt;=7),0.18,IF(AND('Basic Data Entry'!$G$11="Z-Rural",'Arear Table Protected'!V25=2021,U25&lt;7),0.08,IF(AND('Basic Data Entry'!$G$11="Y-Urban",'Arear Table Protected'!V25=2021,'Arear Table Protected'!U25&lt;7),0.16,IF(AND('Basic Data Entry'!$G$11="Z-Rural",'Arear Table Protected'!V25=2022),0.09,IF(AND('Basic Data Entry'!$G$11="Y-Urban",'Arear Table Protected'!V25=2022),0.18,IF(AND('Basic Data Entry'!$G$11="Z-Rural",'Arear Table Protected'!V25=2023),0.09,IF(AND('Basic Data Entry'!$G$11="Y-Urban",'Arear Table Protected'!V25=2023),0.18,IF(AND('Basic Data Entry'!$G$11="Z-Rural",'Arear Table Protected'!V25=2024,U25&lt;11),0.09,IF(AND('Basic Data Entry'!$G$11="Y-Urban",'Arear Table Protected'!V25=2024,U25&lt;11),0.18,IF(AND('Basic Data Entry'!$G$11="Z-Rural",'Arear Table Protected'!V25=2024,U25&gt;=11),0.1,IF(AND('Basic Data Entry'!$G$11="Y-Urban",'Arear Table Protected'!V25=2024,U25&gt;=11),0.2,IF(AND('Basic Data Entry'!$G$11="Z-Rural",'Arear Table Protected'!V25=2025),0.1,IF(AND('Basic Data Entry'!$G$11="Y-Urban",'Arear Table Protected'!V25=2025),0.2,"")))))))))))))))))</f>
        <v/>
      </c>
      <c r="K25" s="152" t="str">
        <f t="shared" si="4"/>
        <v/>
      </c>
      <c r="L25" s="153" t="str">
        <f t="shared" si="5"/>
        <v/>
      </c>
      <c r="M25" s="154" t="str">
        <f t="shared" si="6"/>
        <v/>
      </c>
      <c r="N25" s="154" t="str">
        <f t="shared" si="7"/>
        <v/>
      </c>
      <c r="O25" s="242" t="str">
        <f t="shared" si="8"/>
        <v/>
      </c>
      <c r="P25" s="177">
        <v>13</v>
      </c>
      <c r="Q25" s="365">
        <f t="shared" si="11"/>
        <v>0</v>
      </c>
      <c r="R25" s="366"/>
      <c r="S25" s="366"/>
      <c r="T25" s="367"/>
      <c r="U25" s="145" t="str">
        <f t="array" ref="U25">IF(OR(Q25=0,Q25=""),"",MONTH(Q25))</f>
        <v/>
      </c>
      <c r="V25" s="145" t="str">
        <f t="array" ref="V25">IF(OR(Q25=0,Q25=""),"",YEAR(Q25))</f>
        <v/>
      </c>
      <c r="W25" s="145" t="str">
        <f t="shared" si="12"/>
        <v/>
      </c>
      <c r="X25" s="178" t="str">
        <f t="array" ref="X25">IF(OR(Q25=0,Q25=""),"",BG25)</f>
        <v/>
      </c>
      <c r="Y25" s="147" t="str">
        <f t="array" ref="Y25">IF(OR(Q25=0,Q25=""),"",ROUND(X25*H25,0))</f>
        <v/>
      </c>
      <c r="Z25" s="199">
        <f t="shared" si="13"/>
        <v>0</v>
      </c>
      <c r="AA25" s="147" t="str">
        <f t="array" ref="AA25">IF(OR(Q25=0,Q25=""),"",ROUND(X25*J25,0))</f>
        <v/>
      </c>
      <c r="AB25" s="179" t="str">
        <f t="array" ref="AB25">IF(OR(Q25=0,Q25=""),"",SUM(X25:AA25))</f>
        <v/>
      </c>
      <c r="AC25" s="180" t="str">
        <f t="array" ref="AC25">IF(OR(Q25=0,Q25=""),"",IF(X25=0,0,IF($E$2="FIXATION",$B$5,IF(X25=0,0,IF(BF25=7,ROUND(AC24*1.03,-2),AC24)))))</f>
        <v/>
      </c>
      <c r="AD25" s="181" t="str">
        <f t="array" ref="AD25">IF(OR(Q25=0,Q25=""),"",IF($E$2="fixation",0,ROUND(AC25*G25,0)))</f>
        <v/>
      </c>
      <c r="AE25" s="199" t="str">
        <f t="array" ref="AE25">IF(OR(Q25=0,Q25=""),"",AE24)</f>
        <v/>
      </c>
      <c r="AF25" s="181" t="str">
        <f t="array" ref="AF25">IF(OR(Q25=0,Q25=""),"",IF($E$2="fixation",0,ROUND(AC25*I25,0)))</f>
        <v/>
      </c>
      <c r="AG25" s="179" t="str">
        <f t="array" ref="AG25">IF(OR(Q25=0,Q25=""),"",SUM(AC25:AF25))</f>
        <v/>
      </c>
      <c r="AH25" s="180" t="str">
        <f t="array" ref="AH25">IF(OR(Q25=0,Q25=""),"",X25-AC25)</f>
        <v/>
      </c>
      <c r="AI25" s="181" t="str">
        <f t="array" ref="AI25">IF(OR(Q25=0,Q25=""),"",Y25-AD25)</f>
        <v/>
      </c>
      <c r="AJ25" s="181" t="str">
        <f t="array" ref="AJ25">IF(OR(Q25=0,Q25=""),"",Z25-AE25)</f>
        <v/>
      </c>
      <c r="AK25" s="181" t="str">
        <f t="array" ref="AK25">IF(OR(Q25=0,Q25=""),"",AA25-AF25)</f>
        <v/>
      </c>
      <c r="AL25" s="182" t="str">
        <f t="array" ref="AL25">IF(OR(Q25=0,Q25=""),"",AB25-AG25)</f>
        <v/>
      </c>
      <c r="AM25" s="4" t="str">
        <f t="array" ref="AM25">IF(OR(Q25=0,Q25=""),"",IF(M25="",$BB$2,$BB$2+M25))</f>
        <v/>
      </c>
      <c r="AN25" s="106" t="str">
        <f t="shared" si="9"/>
        <v/>
      </c>
      <c r="AO25" s="125" t="str">
        <f t="array" ref="AO25">IF(OR(Q25=0,Q25=""),"",AM25-AN25)</f>
        <v/>
      </c>
      <c r="AP25" s="3" t="str">
        <f t="array" ref="AP25">IF(OR(Q24=0,Q24="",AP24="",AP24=""),"",AP24)</f>
        <v/>
      </c>
      <c r="AQ25" s="2" t="str">
        <f t="array" ref="AQ25">IF(OR(Q24=0,Q24="",AQ24="",AQ24=""),"",AQ24)</f>
        <v/>
      </c>
      <c r="AR25" s="183" t="str">
        <f t="array" ref="AR25">IF(OR(Q25=0,Q25=""),"",SUM(AP25-AQ25))</f>
        <v/>
      </c>
      <c r="AS25" s="95" t="str">
        <f t="array" ref="AS25">IF(OR(Q25=0,Q25=""),"",IF(AND('Basic Data Entry'!$C$10="state Service",'Arear Table Protected'!V25=2020,U25=3),ROUND(X25/31*5,0),IF(AND('Basic Data Entry'!$C$10="state Service",'Arear Table Protected'!V25=2020,U25=9),ROUND(AB25/30*2,0),IF(AND('Basic Data Entry'!$C$10="state Service",'Arear Table Protected'!V25=2020,U25=10),ROUND(AB25/31*2,0),IF(AND('Basic Data Entry'!$C$10="subordinate",'Arear Table Protected'!V25=2020,U25=3),ROUND(X25/31*3,0),IF(AND('Basic Data Entry'!$C$10="subordinate",'Arear Table Protected'!V25=2020,U25=9),ROUND(AB25/30*1,0),IF(AND('Basic Data Entry'!$C$10="subordinate",'Arear Table Protected'!V25=2020,U25=10),ROUND(AB25/31*1,0),IF(AND('Basic Data Entry'!$C$10="ministrial",'Arear Table Protected'!V25=2020,U25=3),ROUND(X25/31*1,0),""))))))))</f>
        <v/>
      </c>
      <c r="AT25" s="96" t="str">
        <f t="array" ref="AT25">IF(OR(Q25=0,Q25=""),"",IF(AND('Basic Data Entry'!$C$10="state Service",'Arear Table Protected'!V25=2020,U25=3),ROUND(AC25/31*5,0),IF(AND('Basic Data Entry'!$C$10="state Service",'Arear Table Protected'!V25=2020,U25=9),ROUND(AG25/30*2,0),IF(AND('Basic Data Entry'!$C$10="state Service",'Arear Table Protected'!V25=2020,U25=10),ROUND(AG25/31*2,0),IF(AND('Basic Data Entry'!$C$10="subordinate",'Arear Table Protected'!V25=2020,U25=3),ROUND(AC25/31*3,0),IF(AND('Basic Data Entry'!$C$10="subordinate",'Arear Table Protected'!V25=2020,U25=9),ROUND(AG25/30*1,0),IF(AND('Basic Data Entry'!$C$10="subordinate",'Arear Table Protected'!V25=2020,U25=10),ROUND(AG25/31*1,0),IF(AND('Basic Data Entry'!$C$10="ministrial",'Arear Table Protected'!V25=2020,U25=3),ROUND(AC25/31*1,0),""))))))))</f>
        <v/>
      </c>
      <c r="AU25" s="184" t="str">
        <f t="array" ref="AU25">IF(OR(Q25=0,Q25="",AS25="",AT25=""),"",AS25-AT25)</f>
        <v/>
      </c>
      <c r="AV25" s="42" t="str">
        <f t="array" ref="AV25">IF(OR(Q24=0,Q24=""),"",AV24)</f>
        <v/>
      </c>
      <c r="AW25" s="43" t="str">
        <f t="array" ref="AW25">IF(OR(Q24=0,Q24=""),"",AW24)</f>
        <v/>
      </c>
      <c r="AX25" s="185" t="str">
        <f t="array" ref="AX25">IF(OR(Q25=0,Q25=""),"",SUM(AV25-AW25))</f>
        <v/>
      </c>
      <c r="AY25" s="186" t="str">
        <f t="array" ref="AY25">IF(OR(Q25=0,Q25=""),"",ROUND((AL25)*$E$3,0))</f>
        <v/>
      </c>
      <c r="AZ25" s="186" t="str">
        <f t="array" ref="AZ25">IF(OR(Q25=0,Q25=""),"",SUM(AO25,AR25,AU25,AX25,AY25))</f>
        <v/>
      </c>
      <c r="BA25" s="187" t="str">
        <f t="array" ref="BA25">IF(OR(Q25=0,Q25=""),"",AL25-AZ25)</f>
        <v/>
      </c>
      <c r="BB25" s="44"/>
      <c r="BC25" s="23"/>
      <c r="BD25" s="23"/>
      <c r="BE25" s="10">
        <f t="shared" si="23"/>
        <v>0</v>
      </c>
      <c r="BF25" s="79">
        <f t="shared" si="15"/>
        <v>0</v>
      </c>
      <c r="BG25" s="79">
        <f t="shared" si="21"/>
        <v>0</v>
      </c>
      <c r="BK25" s="21">
        <f t="shared" si="22"/>
        <v>45999</v>
      </c>
      <c r="BM25" s="18">
        <f t="shared" si="16"/>
        <v>1</v>
      </c>
      <c r="BN25" s="19" t="str">
        <f t="array" ref="BN25">IF(OR(Q25=0,Q25=""),"",W25)</f>
        <v/>
      </c>
      <c r="BO25" s="18" t="str">
        <f t="array" ref="BO25">IF(OR(Q25=0,Q25=""),"",BM25+BN25)</f>
        <v/>
      </c>
      <c r="BP25" s="20">
        <f t="shared" si="24"/>
        <v>0</v>
      </c>
      <c r="BQ25" s="20">
        <f t="shared" si="25"/>
        <v>0</v>
      </c>
      <c r="BR25" s="22">
        <f t="shared" si="19"/>
        <v>0</v>
      </c>
      <c r="BS25" s="20" t="str">
        <f t="shared" si="26"/>
        <v>00</v>
      </c>
      <c r="BY25" s="76" t="str">
        <f>IF(OR(Q25=0,Q25=""),"",IF('Basic Data Entry'!$C$9="fixation","yes",""))</f>
        <v/>
      </c>
      <c r="BZ25" s="76" t="str">
        <f>IF(OR(Q25=0,Q25=""),"",IF('Basic Data Entry'!$G$12="yes","yes","no"))</f>
        <v/>
      </c>
    </row>
    <row r="26" spans="1:78" ht="18" customHeight="1" thickBot="1">
      <c r="A26" s="9" t="str">
        <f t="shared" si="10"/>
        <v/>
      </c>
      <c r="B26" s="343"/>
      <c r="C26" s="343"/>
      <c r="D26" s="343"/>
      <c r="E26" s="343"/>
      <c r="F26" s="97" t="str">
        <f t="shared" si="1"/>
        <v/>
      </c>
      <c r="G26" s="149" t="str">
        <f t="shared" si="2"/>
        <v/>
      </c>
      <c r="H26" s="150" t="str">
        <f t="shared" si="3"/>
        <v/>
      </c>
      <c r="I26" s="150" t="str">
        <f>IF(OR($E$2="fixation",Q26="",Q26=0),"",IF(AND('Basic Data Entry'!$G$11="Z-Rural",'Arear Table Protected'!V26&lt;2021),0.08,IF(AND('Basic Data Entry'!$G$11="Y-Urban",'Arear Table Protected'!V26&lt;2021),0.16,IF(AND('Basic Data Entry'!$G$11="Z-Rural",'Arear Table Protected'!V26=2021,U26&gt;=7),0.09,IF(AND('Basic Data Entry'!$G$11="Y-Urban",'Arear Table Protected'!V26=2021,'Arear Table Protected'!U26&gt;=7),0.18,IF(AND('Basic Data Entry'!$G$11="Z-Rural",'Arear Table Protected'!V26=2021,U26&lt;7),0.08,IF(AND('Basic Data Entry'!$G$11="Y-Urban",'Arear Table Protected'!V26=2021,'Arear Table Protected'!U26&lt;7),0.16,IF(AND('Basic Data Entry'!$G$11="Z-Rural",'Arear Table Protected'!V26=2022),0.09,IF(AND('Basic Data Entry'!$G$11="Y-Urban",'Arear Table Protected'!V26=2022),0.18,IF(AND('Basic Data Entry'!$G$11="Z-Rural",'Arear Table Protected'!V26=2023),0.09,IF(AND('Basic Data Entry'!$G$11="Y-Urban",'Arear Table Protected'!V26=2023),0.18,IF(AND('Basic Data Entry'!$G$11="Z-Rural",'Arear Table Protected'!V26=2024,U26&lt;11),0.09,IF(AND('Basic Data Entry'!$G$11="Y-Urban",'Arear Table Protected'!V26=2024,U26&lt;11),0.18,IF(AND('Basic Data Entry'!$G$11="Z-Rural",'Arear Table Protected'!V26=2024,U26&gt;=11),0.1,IF(AND('Basic Data Entry'!$G$11="Y-Urban",'Arear Table Protected'!V26=2024,U26&gt;=11),0.2,IF(AND('Basic Data Entry'!$G$11="Z-Rural",'Arear Table Protected'!V26=2025),0.1,IF(AND('Basic Data Entry'!$G$11="Y-Urban",'Arear Table Protected'!V26=2025),0.2,"")))))))))))))))))</f>
        <v/>
      </c>
      <c r="J26" s="151" t="str">
        <f>IF(OR(Q26="",Q26=0),"",IF(AND('Basic Data Entry'!$G$11="Z-Rural",'Arear Table Protected'!V26&lt;2021),0.08,IF(AND('Basic Data Entry'!$G$11="Y-Urban",'Arear Table Protected'!V26&lt;2021),0.16,IF(AND('Basic Data Entry'!$G$11="Z-Rural",'Arear Table Protected'!V26=2021,U26&gt;=7),0.09,IF(AND('Basic Data Entry'!$G$11="Y-Urban",'Arear Table Protected'!V26=2021,'Arear Table Protected'!U26&gt;=7),0.18,IF(AND('Basic Data Entry'!$G$11="Z-Rural",'Arear Table Protected'!V26=2021,U26&lt;7),0.08,IF(AND('Basic Data Entry'!$G$11="Y-Urban",'Arear Table Protected'!V26=2021,'Arear Table Protected'!U26&lt;7),0.16,IF(AND('Basic Data Entry'!$G$11="Z-Rural",'Arear Table Protected'!V26=2022),0.09,IF(AND('Basic Data Entry'!$G$11="Y-Urban",'Arear Table Protected'!V26=2022),0.18,IF(AND('Basic Data Entry'!$G$11="Z-Rural",'Arear Table Protected'!V26=2023),0.09,IF(AND('Basic Data Entry'!$G$11="Y-Urban",'Arear Table Protected'!V26=2023),0.18,IF(AND('Basic Data Entry'!$G$11="Z-Rural",'Arear Table Protected'!V26=2024,U26&lt;11),0.09,IF(AND('Basic Data Entry'!$G$11="Y-Urban",'Arear Table Protected'!V26=2024,U26&lt;11),0.18,IF(AND('Basic Data Entry'!$G$11="Z-Rural",'Arear Table Protected'!V26=2024,U26&gt;=11),0.1,IF(AND('Basic Data Entry'!$G$11="Y-Urban",'Arear Table Protected'!V26=2024,U26&gt;=11),0.2,IF(AND('Basic Data Entry'!$G$11="Z-Rural",'Arear Table Protected'!V26=2025),0.1,IF(AND('Basic Data Entry'!$G$11="Y-Urban",'Arear Table Protected'!V26=2025),0.2,"")))))))))))))))))</f>
        <v/>
      </c>
      <c r="K26" s="152" t="str">
        <f t="shared" si="4"/>
        <v/>
      </c>
      <c r="L26" s="153" t="str">
        <f t="shared" si="5"/>
        <v/>
      </c>
      <c r="M26" s="154" t="str">
        <f t="shared" si="6"/>
        <v/>
      </c>
      <c r="N26" s="154" t="str">
        <f t="shared" si="7"/>
        <v/>
      </c>
      <c r="O26" s="242" t="str">
        <f t="shared" si="8"/>
        <v/>
      </c>
      <c r="P26" s="177">
        <v>14</v>
      </c>
      <c r="Q26" s="365">
        <f t="shared" si="11"/>
        <v>0</v>
      </c>
      <c r="R26" s="366"/>
      <c r="S26" s="366"/>
      <c r="T26" s="367"/>
      <c r="U26" s="145" t="str">
        <f t="array" ref="U26">IF(OR(Q26=0,Q26=""),"",MONTH(Q26))</f>
        <v/>
      </c>
      <c r="V26" s="145" t="str">
        <f t="array" ref="V26">IF(OR(Q26=0,Q26=""),"",YEAR(Q26))</f>
        <v/>
      </c>
      <c r="W26" s="145" t="str">
        <f t="shared" si="12"/>
        <v/>
      </c>
      <c r="X26" s="178" t="str">
        <f t="array" ref="X26">IF(OR(Q26=0,Q26=""),"",BG26)</f>
        <v/>
      </c>
      <c r="Y26" s="147" t="str">
        <f t="array" ref="Y26">IF(OR(Q26=0,Q26=""),"",ROUND(X26*H26,0))</f>
        <v/>
      </c>
      <c r="Z26" s="199">
        <f t="shared" si="13"/>
        <v>0</v>
      </c>
      <c r="AA26" s="147" t="str">
        <f t="array" ref="AA26">IF(OR(Q26=0,Q26=""),"",ROUND(X26*J26,0))</f>
        <v/>
      </c>
      <c r="AB26" s="179" t="str">
        <f t="array" ref="AB26">IF(OR(Q26=0,Q26=""),"",SUM(X26:AA26))</f>
        <v/>
      </c>
      <c r="AC26" s="180" t="str">
        <f t="array" ref="AC26">IF(OR(Q26=0,Q26=""),"",IF(X26=0,0,IF($E$2="FIXATION",$B$5,IF(X26=0,0,IF(BF26=7,ROUND(AC25*1.03,-2),AC25)))))</f>
        <v/>
      </c>
      <c r="AD26" s="181" t="str">
        <f t="array" ref="AD26">IF(OR(Q26=0,Q26=""),"",IF($E$2="fixation",0,ROUND(AC26*G26,0)))</f>
        <v/>
      </c>
      <c r="AE26" s="199" t="str">
        <f t="array" ref="AE26">IF(OR(Q26=0,Q26=""),"",AE25)</f>
        <v/>
      </c>
      <c r="AF26" s="181" t="str">
        <f t="array" ref="AF26">IF(OR(Q26=0,Q26=""),"",IF($E$2="fixation",0,ROUND(AC26*I26,0)))</f>
        <v/>
      </c>
      <c r="AG26" s="179" t="str">
        <f t="array" ref="AG26">IF(OR(Q26=0,Q26=""),"",SUM(AC26:AF26))</f>
        <v/>
      </c>
      <c r="AH26" s="180" t="str">
        <f t="array" ref="AH26">IF(OR(Q26=0,Q26=""),"",X26-AC26)</f>
        <v/>
      </c>
      <c r="AI26" s="181" t="str">
        <f t="array" ref="AI26">IF(OR(Q26=0,Q26=""),"",Y26-AD26)</f>
        <v/>
      </c>
      <c r="AJ26" s="181" t="str">
        <f t="array" ref="AJ26">IF(OR(Q26=0,Q26=""),"",Z26-AE26)</f>
        <v/>
      </c>
      <c r="AK26" s="181" t="str">
        <f t="array" ref="AK26">IF(OR(Q26=0,Q26=""),"",AA26-AF26)</f>
        <v/>
      </c>
      <c r="AL26" s="182" t="str">
        <f t="array" ref="AL26">IF(OR(Q26=0,Q26=""),"",AB26-AG26)</f>
        <v/>
      </c>
      <c r="AM26" s="4" t="str">
        <f t="array" ref="AM26">IF(OR(Q26=0,Q26=""),"",IF(M26="",$BB$2,$BB$2+M26))</f>
        <v/>
      </c>
      <c r="AN26" s="106" t="str">
        <f t="shared" si="9"/>
        <v/>
      </c>
      <c r="AO26" s="125" t="str">
        <f t="array" ref="AO26">IF(OR(Q26=0,Q26=""),"",AM26-AN26)</f>
        <v/>
      </c>
      <c r="AP26" s="3" t="str">
        <f t="array" ref="AP26">IF(OR(Q25=0,Q25="",AP25="",AP25=""),"",AP25)</f>
        <v/>
      </c>
      <c r="AQ26" s="2" t="str">
        <f t="array" ref="AQ26">IF(OR(Q25=0,Q25="",AQ25="",AQ25=""),"",AQ25)</f>
        <v/>
      </c>
      <c r="AR26" s="183" t="str">
        <f t="array" ref="AR26">IF(OR(Q26=0,Q26=""),"",SUM(AP26-AQ26))</f>
        <v/>
      </c>
      <c r="AS26" s="95" t="str">
        <f t="array" ref="AS26">IF(OR(Q26=0,Q26=""),"",IF(AND('Basic Data Entry'!$C$10="state Service",'Arear Table Protected'!V26=2020,U26=3),ROUND(X26/31*5,0),IF(AND('Basic Data Entry'!$C$10="state Service",'Arear Table Protected'!V26=2020,U26=9),ROUND(AB26/30*2,0),IF(AND('Basic Data Entry'!$C$10="state Service",'Arear Table Protected'!V26=2020,U26=10),ROUND(AB26/31*2,0),IF(AND('Basic Data Entry'!$C$10="subordinate",'Arear Table Protected'!V26=2020,U26=3),ROUND(X26/31*3,0),IF(AND('Basic Data Entry'!$C$10="subordinate",'Arear Table Protected'!V26=2020,U26=9),ROUND(AB26/30*1,0),IF(AND('Basic Data Entry'!$C$10="subordinate",'Arear Table Protected'!V26=2020,U26=10),ROUND(AB26/31*1,0),IF(AND('Basic Data Entry'!$C$10="ministrial",'Arear Table Protected'!V26=2020,U26=3),ROUND(X26/31*1,0),""))))))))</f>
        <v/>
      </c>
      <c r="AT26" s="96" t="str">
        <f t="array" ref="AT26">IF(OR(Q26=0,Q26=""),"",IF(AND('Basic Data Entry'!$C$10="state Service",'Arear Table Protected'!V26=2020,U26=3),ROUND(AC26/31*5,0),IF(AND('Basic Data Entry'!$C$10="state Service",'Arear Table Protected'!V26=2020,U26=9),ROUND(AG26/30*2,0),IF(AND('Basic Data Entry'!$C$10="state Service",'Arear Table Protected'!V26=2020,U26=10),ROUND(AG26/31*2,0),IF(AND('Basic Data Entry'!$C$10="subordinate",'Arear Table Protected'!V26=2020,U26=3),ROUND(AC26/31*3,0),IF(AND('Basic Data Entry'!$C$10="subordinate",'Arear Table Protected'!V26=2020,U26=9),ROUND(AG26/30*1,0),IF(AND('Basic Data Entry'!$C$10="subordinate",'Arear Table Protected'!V26=2020,U26=10),ROUND(AG26/31*1,0),IF(AND('Basic Data Entry'!$C$10="ministrial",'Arear Table Protected'!V26=2020,U26=3),ROUND(AC26/31*1,0),""))))))))</f>
        <v/>
      </c>
      <c r="AU26" s="184" t="str">
        <f t="array" ref="AU26">IF(OR(Q26=0,Q26="",AS26="",AT26=""),"",AS26-AT26)</f>
        <v/>
      </c>
      <c r="AV26" s="42" t="str">
        <f t="array" ref="AV26">IF(OR(Q25=0,Q25=""),"",AV25)</f>
        <v/>
      </c>
      <c r="AW26" s="43" t="str">
        <f t="array" ref="AW26">IF(OR(Q25=0,Q25=""),"",AW25)</f>
        <v/>
      </c>
      <c r="AX26" s="185" t="str">
        <f t="array" ref="AX26">IF(OR(Q26=0,Q26=""),"",SUM(AV26-AW26))</f>
        <v/>
      </c>
      <c r="AY26" s="186" t="str">
        <f t="array" ref="AY26">IF(OR(Q26=0,Q26=""),"",ROUND((AL26)*$E$3,0))</f>
        <v/>
      </c>
      <c r="AZ26" s="186" t="str">
        <f t="array" ref="AZ26">IF(OR(Q26=0,Q26=""),"",SUM(AO26,AR26,AU26,AX26,AY26))</f>
        <v/>
      </c>
      <c r="BA26" s="187" t="str">
        <f t="array" ref="BA26">IF(OR(Q26=0,Q26=""),"",AL26-AZ26)</f>
        <v/>
      </c>
      <c r="BB26" s="44"/>
      <c r="BC26" s="23"/>
      <c r="BD26" s="23"/>
      <c r="BE26" s="10">
        <f t="shared" si="23"/>
        <v>0</v>
      </c>
      <c r="BF26" s="79">
        <f t="shared" si="15"/>
        <v>0</v>
      </c>
      <c r="BG26" s="79">
        <f t="shared" si="21"/>
        <v>0</v>
      </c>
      <c r="BK26" s="21">
        <f t="shared" si="22"/>
        <v>46030</v>
      </c>
      <c r="BM26" s="18">
        <f t="shared" si="16"/>
        <v>1</v>
      </c>
      <c r="BN26" s="19" t="str">
        <f t="array" ref="BN26">IF(OR(Q26=0,Q26=""),"",W26)</f>
        <v/>
      </c>
      <c r="BO26" s="18" t="str">
        <f t="array" ref="BO26">IF(OR(Q26=0,Q26=""),"",BM26+BN26)</f>
        <v/>
      </c>
      <c r="BP26" s="20">
        <f t="shared" si="24"/>
        <v>0</v>
      </c>
      <c r="BQ26" s="20">
        <f t="shared" si="25"/>
        <v>0</v>
      </c>
      <c r="BR26" s="22">
        <f t="shared" si="19"/>
        <v>0</v>
      </c>
      <c r="BS26" s="20" t="str">
        <f t="shared" si="26"/>
        <v>00</v>
      </c>
      <c r="BY26" s="76" t="str">
        <f>IF(OR(Q26=0,Q26=""),"",IF('Basic Data Entry'!$C$9="fixation","yes",""))</f>
        <v/>
      </c>
      <c r="BZ26" s="76" t="str">
        <f>IF(OR(Q26=0,Q26=""),"",IF('Basic Data Entry'!$G$12="yes","yes","no"))</f>
        <v/>
      </c>
    </row>
    <row r="27" spans="1:78" ht="18" customHeight="1" thickBot="1">
      <c r="A27" s="9" t="str">
        <f t="shared" si="10"/>
        <v/>
      </c>
      <c r="B27" s="343"/>
      <c r="C27" s="343"/>
      <c r="D27" s="343"/>
      <c r="E27" s="343"/>
      <c r="F27" s="97" t="str">
        <f t="shared" si="1"/>
        <v/>
      </c>
      <c r="G27" s="149" t="str">
        <f t="shared" si="2"/>
        <v/>
      </c>
      <c r="H27" s="150" t="str">
        <f t="shared" si="3"/>
        <v/>
      </c>
      <c r="I27" s="150" t="str">
        <f>IF(OR($E$2="fixation",Q27="",Q27=0),"",IF(AND('Basic Data Entry'!$G$11="Z-Rural",'Arear Table Protected'!V27&lt;2021),0.08,IF(AND('Basic Data Entry'!$G$11="Y-Urban",'Arear Table Protected'!V27&lt;2021),0.16,IF(AND('Basic Data Entry'!$G$11="Z-Rural",'Arear Table Protected'!V27=2021,U27&gt;=7),0.09,IF(AND('Basic Data Entry'!$G$11="Y-Urban",'Arear Table Protected'!V27=2021,'Arear Table Protected'!U27&gt;=7),0.18,IF(AND('Basic Data Entry'!$G$11="Z-Rural",'Arear Table Protected'!V27=2021,U27&lt;7),0.08,IF(AND('Basic Data Entry'!$G$11="Y-Urban",'Arear Table Protected'!V27=2021,'Arear Table Protected'!U27&lt;7),0.16,IF(AND('Basic Data Entry'!$G$11="Z-Rural",'Arear Table Protected'!V27=2022),0.09,IF(AND('Basic Data Entry'!$G$11="Y-Urban",'Arear Table Protected'!V27=2022),0.18,IF(AND('Basic Data Entry'!$G$11="Z-Rural",'Arear Table Protected'!V27=2023),0.09,IF(AND('Basic Data Entry'!$G$11="Y-Urban",'Arear Table Protected'!V27=2023),0.18,IF(AND('Basic Data Entry'!$G$11="Z-Rural",'Arear Table Protected'!V27=2024,U27&lt;11),0.09,IF(AND('Basic Data Entry'!$G$11="Y-Urban",'Arear Table Protected'!V27=2024,U27&lt;11),0.18,IF(AND('Basic Data Entry'!$G$11="Z-Rural",'Arear Table Protected'!V27=2024,U27&gt;=11),0.1,IF(AND('Basic Data Entry'!$G$11="Y-Urban",'Arear Table Protected'!V27=2024,U27&gt;=11),0.2,IF(AND('Basic Data Entry'!$G$11="Z-Rural",'Arear Table Protected'!V27=2025),0.1,IF(AND('Basic Data Entry'!$G$11="Y-Urban",'Arear Table Protected'!V27=2025),0.2,"")))))))))))))))))</f>
        <v/>
      </c>
      <c r="J27" s="151" t="str">
        <f>IF(OR(Q27="",Q27=0),"",IF(AND('Basic Data Entry'!$G$11="Z-Rural",'Arear Table Protected'!V27&lt;2021),0.08,IF(AND('Basic Data Entry'!$G$11="Y-Urban",'Arear Table Protected'!V27&lt;2021),0.16,IF(AND('Basic Data Entry'!$G$11="Z-Rural",'Arear Table Protected'!V27=2021,U27&gt;=7),0.09,IF(AND('Basic Data Entry'!$G$11="Y-Urban",'Arear Table Protected'!V27=2021,'Arear Table Protected'!U27&gt;=7),0.18,IF(AND('Basic Data Entry'!$G$11="Z-Rural",'Arear Table Protected'!V27=2021,U27&lt;7),0.08,IF(AND('Basic Data Entry'!$G$11="Y-Urban",'Arear Table Protected'!V27=2021,'Arear Table Protected'!U27&lt;7),0.16,IF(AND('Basic Data Entry'!$G$11="Z-Rural",'Arear Table Protected'!V27=2022),0.09,IF(AND('Basic Data Entry'!$G$11="Y-Urban",'Arear Table Protected'!V27=2022),0.18,IF(AND('Basic Data Entry'!$G$11="Z-Rural",'Arear Table Protected'!V27=2023),0.09,IF(AND('Basic Data Entry'!$G$11="Y-Urban",'Arear Table Protected'!V27=2023),0.18,IF(AND('Basic Data Entry'!$G$11="Z-Rural",'Arear Table Protected'!V27=2024,U27&lt;11),0.09,IF(AND('Basic Data Entry'!$G$11="Y-Urban",'Arear Table Protected'!V27=2024,U27&lt;11),0.18,IF(AND('Basic Data Entry'!$G$11="Z-Rural",'Arear Table Protected'!V27=2024,U27&gt;=11),0.1,IF(AND('Basic Data Entry'!$G$11="Y-Urban",'Arear Table Protected'!V27=2024,U27&gt;=11),0.2,IF(AND('Basic Data Entry'!$G$11="Z-Rural",'Arear Table Protected'!V27=2025),0.1,IF(AND('Basic Data Entry'!$G$11="Y-Urban",'Arear Table Protected'!V27=2025),0.2,"")))))))))))))))))</f>
        <v/>
      </c>
      <c r="K27" s="152" t="str">
        <f t="shared" si="4"/>
        <v/>
      </c>
      <c r="L27" s="153" t="str">
        <f t="shared" si="5"/>
        <v/>
      </c>
      <c r="M27" s="154" t="str">
        <f t="shared" si="6"/>
        <v/>
      </c>
      <c r="N27" s="154" t="str">
        <f t="shared" si="7"/>
        <v/>
      </c>
      <c r="O27" s="242" t="str">
        <f t="shared" si="8"/>
        <v/>
      </c>
      <c r="P27" s="177">
        <v>15</v>
      </c>
      <c r="Q27" s="365">
        <f t="shared" si="11"/>
        <v>0</v>
      </c>
      <c r="R27" s="366"/>
      <c r="S27" s="366"/>
      <c r="T27" s="367"/>
      <c r="U27" s="145" t="str">
        <f t="array" ref="U27">IF(OR(Q27=0,Q27=""),"",MONTH(Q27))</f>
        <v/>
      </c>
      <c r="V27" s="145" t="str">
        <f t="array" ref="V27">IF(OR(Q27=0,Q27=""),"",YEAR(Q27))</f>
        <v/>
      </c>
      <c r="W27" s="145" t="str">
        <f t="shared" si="12"/>
        <v/>
      </c>
      <c r="X27" s="178" t="str">
        <f t="array" ref="X27">IF(OR(Q27=0,Q27=""),"",BG27)</f>
        <v/>
      </c>
      <c r="Y27" s="147" t="str">
        <f t="array" ref="Y27">IF(OR(Q27=0,Q27=""),"",ROUND(X27*H27,0))</f>
        <v/>
      </c>
      <c r="Z27" s="199">
        <f t="shared" si="13"/>
        <v>0</v>
      </c>
      <c r="AA27" s="147" t="str">
        <f t="array" ref="AA27">IF(OR(Q27=0,Q27=""),"",ROUND(X27*J27,0))</f>
        <v/>
      </c>
      <c r="AB27" s="179" t="str">
        <f t="array" ref="AB27">IF(OR(Q27=0,Q27=""),"",SUM(X27:AA27))</f>
        <v/>
      </c>
      <c r="AC27" s="180" t="str">
        <f t="array" ref="AC27">IF(OR(Q27=0,Q27=""),"",IF(X27=0,0,IF($E$2="FIXATION",$B$5,IF(X27=0,0,IF(BF27=7,ROUND(AC26*1.03,-2),AC26)))))</f>
        <v/>
      </c>
      <c r="AD27" s="181" t="str">
        <f t="array" ref="AD27">IF(OR(Q27=0,Q27=""),"",IF($E$2="fixation",0,ROUND(AC27*G27,0)))</f>
        <v/>
      </c>
      <c r="AE27" s="199" t="str">
        <f t="array" ref="AE27">IF(OR(Q27=0,Q27=""),"",AE26)</f>
        <v/>
      </c>
      <c r="AF27" s="181" t="str">
        <f t="array" ref="AF27">IF(OR(Q27=0,Q27=""),"",IF($E$2="fixation",0,ROUND(AC27*I27,0)))</f>
        <v/>
      </c>
      <c r="AG27" s="179" t="str">
        <f t="array" ref="AG27">IF(OR(Q27=0,Q27=""),"",SUM(AC27:AF27))</f>
        <v/>
      </c>
      <c r="AH27" s="180" t="str">
        <f t="array" ref="AH27">IF(OR(Q27=0,Q27=""),"",X27-AC27)</f>
        <v/>
      </c>
      <c r="AI27" s="181" t="str">
        <f t="array" ref="AI27">IF(OR(Q27=0,Q27=""),"",Y27-AD27)</f>
        <v/>
      </c>
      <c r="AJ27" s="181" t="str">
        <f t="array" ref="AJ27">IF(OR(Q27=0,Q27=""),"",Z27-AE27)</f>
        <v/>
      </c>
      <c r="AK27" s="181" t="str">
        <f t="array" ref="AK27">IF(OR(Q27=0,Q27=""),"",AA27-AF27)</f>
        <v/>
      </c>
      <c r="AL27" s="182" t="str">
        <f t="array" ref="AL27">IF(OR(Q27=0,Q27=""),"",AB27-AG27)</f>
        <v/>
      </c>
      <c r="AM27" s="4" t="str">
        <f t="array" ref="AM27">IF(OR(Q27=0,Q27=""),"",IF(M27="",$BB$2,$BB$2+M27))</f>
        <v/>
      </c>
      <c r="AN27" s="106" t="str">
        <f t="shared" si="9"/>
        <v/>
      </c>
      <c r="AO27" s="125" t="str">
        <f t="array" ref="AO27">IF(OR(Q27=0,Q27=""),"",AM27-AN27)</f>
        <v/>
      </c>
      <c r="AP27" s="3" t="str">
        <f t="array" ref="AP27">IF(OR(Q26=0,Q26="",AP26="",AP26=""),"",AP26)</f>
        <v/>
      </c>
      <c r="AQ27" s="2" t="str">
        <f t="array" ref="AQ27">IF(OR(Q26=0,Q26="",AQ26="",AQ26=""),"",AQ26)</f>
        <v/>
      </c>
      <c r="AR27" s="183" t="str">
        <f t="array" ref="AR27">IF(OR(Q27=0,Q27=""),"",SUM(AP27-AQ27))</f>
        <v/>
      </c>
      <c r="AS27" s="95" t="str">
        <f t="array" ref="AS27">IF(OR(Q27=0,Q27=""),"",IF(AND('Basic Data Entry'!$C$10="state Service",'Arear Table Protected'!V27=2020,U27=3),ROUND(X27/31*5,0),IF(AND('Basic Data Entry'!$C$10="state Service",'Arear Table Protected'!V27=2020,U27=9),ROUND(AB27/30*2,0),IF(AND('Basic Data Entry'!$C$10="state Service",'Arear Table Protected'!V27=2020,U27=10),ROUND(AB27/31*2,0),IF(AND('Basic Data Entry'!$C$10="subordinate",'Arear Table Protected'!V27=2020,U27=3),ROUND(X27/31*3,0),IF(AND('Basic Data Entry'!$C$10="subordinate",'Arear Table Protected'!V27=2020,U27=9),ROUND(AB27/30*1,0),IF(AND('Basic Data Entry'!$C$10="subordinate",'Arear Table Protected'!V27=2020,U27=10),ROUND(AB27/31*1,0),IF(AND('Basic Data Entry'!$C$10="ministrial",'Arear Table Protected'!V27=2020,U27=3),ROUND(X27/31*1,0),""))))))))</f>
        <v/>
      </c>
      <c r="AT27" s="96" t="str">
        <f t="array" ref="AT27">IF(OR(Q27=0,Q27=""),"",IF(AND('Basic Data Entry'!$C$10="state Service",'Arear Table Protected'!V27=2020,U27=3),ROUND(AC27/31*5,0),IF(AND('Basic Data Entry'!$C$10="state Service",'Arear Table Protected'!V27=2020,U27=9),ROUND(AG27/30*2,0),IF(AND('Basic Data Entry'!$C$10="state Service",'Arear Table Protected'!V27=2020,U27=10),ROUND(AG27/31*2,0),IF(AND('Basic Data Entry'!$C$10="subordinate",'Arear Table Protected'!V27=2020,U27=3),ROUND(AC27/31*3,0),IF(AND('Basic Data Entry'!$C$10="subordinate",'Arear Table Protected'!V27=2020,U27=9),ROUND(AG27/30*1,0),IF(AND('Basic Data Entry'!$C$10="subordinate",'Arear Table Protected'!V27=2020,U27=10),ROUND(AG27/31*1,0),IF(AND('Basic Data Entry'!$C$10="ministrial",'Arear Table Protected'!V27=2020,U27=3),ROUND(AC27/31*1,0),""))))))))</f>
        <v/>
      </c>
      <c r="AU27" s="184" t="str">
        <f t="array" ref="AU27">IF(OR(Q27=0,Q27="",AS27="",AT27=""),"",AS27-AT27)</f>
        <v/>
      </c>
      <c r="AV27" s="42" t="str">
        <f t="array" ref="AV27">IF(OR(Q26=0,Q26=""),"",AV26)</f>
        <v/>
      </c>
      <c r="AW27" s="43" t="str">
        <f t="array" ref="AW27">IF(OR(Q26=0,Q26=""),"",AW26)</f>
        <v/>
      </c>
      <c r="AX27" s="185" t="str">
        <f t="array" ref="AX27">IF(OR(Q27=0,Q27=""),"",SUM(AV27-AW27))</f>
        <v/>
      </c>
      <c r="AY27" s="186" t="str">
        <f t="array" ref="AY27">IF(OR(Q27=0,Q27=""),"",ROUND((AL27)*$E$3,0))</f>
        <v/>
      </c>
      <c r="AZ27" s="186" t="str">
        <f t="array" ref="AZ27">IF(OR(Q27=0,Q27=""),"",SUM(AO27,AR27,AU27,AX27,AY27))</f>
        <v/>
      </c>
      <c r="BA27" s="187" t="str">
        <f t="array" ref="BA27">IF(OR(Q27=0,Q27=""),"",AL27-AZ27)</f>
        <v/>
      </c>
      <c r="BB27" s="44"/>
      <c r="BC27" s="23"/>
      <c r="BD27" s="23"/>
      <c r="BE27" s="10">
        <f t="shared" si="23"/>
        <v>0</v>
      </c>
      <c r="BF27" s="79">
        <f t="shared" si="15"/>
        <v>0</v>
      </c>
      <c r="BG27" s="79">
        <f t="shared" si="21"/>
        <v>0</v>
      </c>
      <c r="BK27" s="21">
        <f t="shared" si="22"/>
        <v>46061</v>
      </c>
      <c r="BM27" s="18">
        <f t="shared" si="16"/>
        <v>1</v>
      </c>
      <c r="BN27" s="19" t="str">
        <f t="array" ref="BN27">IF(OR(Q27=0,Q27=""),"",W27)</f>
        <v/>
      </c>
      <c r="BO27" s="18" t="str">
        <f t="array" ref="BO27">IF(OR(Q27=0,Q27=""),"",BM27+BN27)</f>
        <v/>
      </c>
      <c r="BP27" s="20">
        <f t="shared" si="24"/>
        <v>0</v>
      </c>
      <c r="BQ27" s="20">
        <f t="shared" si="25"/>
        <v>0</v>
      </c>
      <c r="BR27" s="22">
        <f t="shared" si="19"/>
        <v>0</v>
      </c>
      <c r="BS27" s="20" t="str">
        <f t="shared" si="26"/>
        <v>00</v>
      </c>
      <c r="BY27" s="76" t="str">
        <f>IF(OR(Q27=0,Q27=""),"",IF('Basic Data Entry'!$C$9="fixation","yes",""))</f>
        <v/>
      </c>
      <c r="BZ27" s="76" t="str">
        <f>IF(OR(Q27=0,Q27=""),"",IF('Basic Data Entry'!$G$12="yes","yes","no"))</f>
        <v/>
      </c>
    </row>
    <row r="28" spans="1:78" ht="18" customHeight="1" thickBot="1">
      <c r="A28" s="9" t="str">
        <f t="shared" si="10"/>
        <v/>
      </c>
      <c r="B28" s="343"/>
      <c r="C28" s="343"/>
      <c r="D28" s="343"/>
      <c r="E28" s="343"/>
      <c r="F28" s="97" t="str">
        <f t="shared" si="1"/>
        <v/>
      </c>
      <c r="G28" s="149" t="str">
        <f t="shared" si="2"/>
        <v/>
      </c>
      <c r="H28" s="150" t="str">
        <f t="shared" si="3"/>
        <v/>
      </c>
      <c r="I28" s="150" t="str">
        <f>IF(OR($E$2="fixation",Q28="",Q28=0),"",IF(AND('Basic Data Entry'!$G$11="Z-Rural",'Arear Table Protected'!V28&lt;2021),0.08,IF(AND('Basic Data Entry'!$G$11="Y-Urban",'Arear Table Protected'!V28&lt;2021),0.16,IF(AND('Basic Data Entry'!$G$11="Z-Rural",'Arear Table Protected'!V28=2021,U28&gt;=7),0.09,IF(AND('Basic Data Entry'!$G$11="Y-Urban",'Arear Table Protected'!V28=2021,'Arear Table Protected'!U28&gt;=7),0.18,IF(AND('Basic Data Entry'!$G$11="Z-Rural",'Arear Table Protected'!V28=2021,U28&lt;7),0.08,IF(AND('Basic Data Entry'!$G$11="Y-Urban",'Arear Table Protected'!V28=2021,'Arear Table Protected'!U28&lt;7),0.16,IF(AND('Basic Data Entry'!$G$11="Z-Rural",'Arear Table Protected'!V28=2022),0.09,IF(AND('Basic Data Entry'!$G$11="Y-Urban",'Arear Table Protected'!V28=2022),0.18,IF(AND('Basic Data Entry'!$G$11="Z-Rural",'Arear Table Protected'!V28=2023),0.09,IF(AND('Basic Data Entry'!$G$11="Y-Urban",'Arear Table Protected'!V28=2023),0.18,IF(AND('Basic Data Entry'!$G$11="Z-Rural",'Arear Table Protected'!V28=2024,U28&lt;11),0.09,IF(AND('Basic Data Entry'!$G$11="Y-Urban",'Arear Table Protected'!V28=2024,U28&lt;11),0.18,IF(AND('Basic Data Entry'!$G$11="Z-Rural",'Arear Table Protected'!V28=2024,U28&gt;=11),0.1,IF(AND('Basic Data Entry'!$G$11="Y-Urban",'Arear Table Protected'!V28=2024,U28&gt;=11),0.2,IF(AND('Basic Data Entry'!$G$11="Z-Rural",'Arear Table Protected'!V28=2025),0.1,IF(AND('Basic Data Entry'!$G$11="Y-Urban",'Arear Table Protected'!V28=2025),0.2,"")))))))))))))))))</f>
        <v/>
      </c>
      <c r="J28" s="151" t="str">
        <f>IF(OR(Q28="",Q28=0),"",IF(AND('Basic Data Entry'!$G$11="Z-Rural",'Arear Table Protected'!V28&lt;2021),0.08,IF(AND('Basic Data Entry'!$G$11="Y-Urban",'Arear Table Protected'!V28&lt;2021),0.16,IF(AND('Basic Data Entry'!$G$11="Z-Rural",'Arear Table Protected'!V28=2021,U28&gt;=7),0.09,IF(AND('Basic Data Entry'!$G$11="Y-Urban",'Arear Table Protected'!V28=2021,'Arear Table Protected'!U28&gt;=7),0.18,IF(AND('Basic Data Entry'!$G$11="Z-Rural",'Arear Table Protected'!V28=2021,U28&lt;7),0.08,IF(AND('Basic Data Entry'!$G$11="Y-Urban",'Arear Table Protected'!V28=2021,'Arear Table Protected'!U28&lt;7),0.16,IF(AND('Basic Data Entry'!$G$11="Z-Rural",'Arear Table Protected'!V28=2022),0.09,IF(AND('Basic Data Entry'!$G$11="Y-Urban",'Arear Table Protected'!V28=2022),0.18,IF(AND('Basic Data Entry'!$G$11="Z-Rural",'Arear Table Protected'!V28=2023),0.09,IF(AND('Basic Data Entry'!$G$11="Y-Urban",'Arear Table Protected'!V28=2023),0.18,IF(AND('Basic Data Entry'!$G$11="Z-Rural",'Arear Table Protected'!V28=2024,U28&lt;11),0.09,IF(AND('Basic Data Entry'!$G$11="Y-Urban",'Arear Table Protected'!V28=2024,U28&lt;11),0.18,IF(AND('Basic Data Entry'!$G$11="Z-Rural",'Arear Table Protected'!V28=2024,U28&gt;=11),0.1,IF(AND('Basic Data Entry'!$G$11="Y-Urban",'Arear Table Protected'!V28=2024,U28&gt;=11),0.2,IF(AND('Basic Data Entry'!$G$11="Z-Rural",'Arear Table Protected'!V28=2025),0.1,IF(AND('Basic Data Entry'!$G$11="Y-Urban",'Arear Table Protected'!V28=2025),0.2,"")))))))))))))))))</f>
        <v/>
      </c>
      <c r="K28" s="152" t="str">
        <f t="shared" si="4"/>
        <v/>
      </c>
      <c r="L28" s="153" t="str">
        <f t="shared" si="5"/>
        <v/>
      </c>
      <c r="M28" s="154" t="str">
        <f t="shared" si="6"/>
        <v/>
      </c>
      <c r="N28" s="154" t="str">
        <f t="shared" si="7"/>
        <v/>
      </c>
      <c r="O28" s="242" t="str">
        <f t="shared" si="8"/>
        <v/>
      </c>
      <c r="P28" s="177">
        <v>16</v>
      </c>
      <c r="Q28" s="365">
        <f t="shared" si="11"/>
        <v>0</v>
      </c>
      <c r="R28" s="366"/>
      <c r="S28" s="366"/>
      <c r="T28" s="367"/>
      <c r="U28" s="145" t="str">
        <f t="array" ref="U28">IF(OR(Q28=0,Q28=""),"",MONTH(Q28))</f>
        <v/>
      </c>
      <c r="V28" s="145" t="str">
        <f t="array" ref="V28">IF(OR(Q28=0,Q28=""),"",YEAR(Q28))</f>
        <v/>
      </c>
      <c r="W28" s="145" t="str">
        <f t="shared" si="12"/>
        <v/>
      </c>
      <c r="X28" s="178" t="str">
        <f t="array" ref="X28">IF(OR(Q28=0,Q28=""),"",BG28)</f>
        <v/>
      </c>
      <c r="Y28" s="147" t="str">
        <f t="array" ref="Y28">IF(OR(Q28=0,Q28=""),"",ROUND(X28*H28,0))</f>
        <v/>
      </c>
      <c r="Z28" s="199">
        <f t="shared" si="13"/>
        <v>0</v>
      </c>
      <c r="AA28" s="147" t="str">
        <f t="array" ref="AA28">IF(OR(Q28=0,Q28=""),"",ROUND(X28*J28,0))</f>
        <v/>
      </c>
      <c r="AB28" s="179" t="str">
        <f t="array" ref="AB28">IF(OR(Q28=0,Q28=""),"",SUM(X28:AA28))</f>
        <v/>
      </c>
      <c r="AC28" s="180" t="str">
        <f t="array" ref="AC28">IF(OR(Q28=0,Q28=""),"",IF(X28=0,0,IF($E$2="FIXATION",$B$5,IF(X28=0,0,IF(BF28=7,ROUND(AC27*1.03,-2),AC27)))))</f>
        <v/>
      </c>
      <c r="AD28" s="181" t="str">
        <f t="array" ref="AD28">IF(OR(Q28=0,Q28=""),"",IF($E$2="fixation",0,ROUND(AC28*G28,0)))</f>
        <v/>
      </c>
      <c r="AE28" s="199" t="str">
        <f t="array" ref="AE28">IF(OR(Q28=0,Q28=""),"",AE27)</f>
        <v/>
      </c>
      <c r="AF28" s="181" t="str">
        <f t="array" ref="AF28">IF(OR(Q28=0,Q28=""),"",IF($E$2="fixation",0,ROUND(AC28*I28,0)))</f>
        <v/>
      </c>
      <c r="AG28" s="179" t="str">
        <f t="array" ref="AG28">IF(OR(Q28=0,Q28=""),"",SUM(AC28:AF28))</f>
        <v/>
      </c>
      <c r="AH28" s="180" t="str">
        <f t="array" ref="AH28">IF(OR(Q28=0,Q28=""),"",X28-AC28)</f>
        <v/>
      </c>
      <c r="AI28" s="181" t="str">
        <f t="array" ref="AI28">IF(OR(Q28=0,Q28=""),"",Y28-AD28)</f>
        <v/>
      </c>
      <c r="AJ28" s="181" t="str">
        <f t="array" ref="AJ28">IF(OR(Q28=0,Q28=""),"",Z28-AE28)</f>
        <v/>
      </c>
      <c r="AK28" s="181" t="str">
        <f t="array" ref="AK28">IF(OR(Q28=0,Q28=""),"",AA28-AF28)</f>
        <v/>
      </c>
      <c r="AL28" s="182" t="str">
        <f t="array" ref="AL28">IF(OR(Q28=0,Q28=""),"",AB28-AG28)</f>
        <v/>
      </c>
      <c r="AM28" s="4" t="str">
        <f t="array" ref="AM28">IF(OR(Q28=0,Q28=""),"",IF(M28="",$BB$2,$BB$2+M28))</f>
        <v/>
      </c>
      <c r="AN28" s="106" t="str">
        <f t="shared" si="9"/>
        <v/>
      </c>
      <c r="AO28" s="125" t="str">
        <f t="array" ref="AO28">IF(OR(Q28=0,Q28=""),"",AM28-AN28)</f>
        <v/>
      </c>
      <c r="AP28" s="3" t="str">
        <f t="array" ref="AP28">IF(OR(Q27=0,Q27="",AP27="",AP27=""),"",AP27)</f>
        <v/>
      </c>
      <c r="AQ28" s="2" t="str">
        <f t="array" ref="AQ28">IF(OR(Q27=0,Q27="",AQ27="",AQ27=""),"",AQ27)</f>
        <v/>
      </c>
      <c r="AR28" s="183" t="str">
        <f t="array" ref="AR28">IF(OR(Q28=0,Q28=""),"",SUM(AP28-AQ28))</f>
        <v/>
      </c>
      <c r="AS28" s="95" t="str">
        <f t="array" ref="AS28">IF(OR(Q28=0,Q28=""),"",IF(AND('Basic Data Entry'!$C$10="state Service",'Arear Table Protected'!V28=2020,U28=3),ROUND(X28/31*5,0),IF(AND('Basic Data Entry'!$C$10="state Service",'Arear Table Protected'!V28=2020,U28=9),ROUND(AB28/30*2,0),IF(AND('Basic Data Entry'!$C$10="state Service",'Arear Table Protected'!V28=2020,U28=10),ROUND(AB28/31*2,0),IF(AND('Basic Data Entry'!$C$10="subordinate",'Arear Table Protected'!V28=2020,U28=3),ROUND(X28/31*3,0),IF(AND('Basic Data Entry'!$C$10="subordinate",'Arear Table Protected'!V28=2020,U28=9),ROUND(AB28/30*1,0),IF(AND('Basic Data Entry'!$C$10="subordinate",'Arear Table Protected'!V28=2020,U28=10),ROUND(AB28/31*1,0),IF(AND('Basic Data Entry'!$C$10="ministrial",'Arear Table Protected'!V28=2020,U28=3),ROUND(X28/31*1,0),""))))))))</f>
        <v/>
      </c>
      <c r="AT28" s="96" t="str">
        <f t="array" ref="AT28">IF(OR(Q28=0,Q28=""),"",IF(AND('Basic Data Entry'!$C$10="state Service",'Arear Table Protected'!V28=2020,U28=3),ROUND(AC28/31*5,0),IF(AND('Basic Data Entry'!$C$10="state Service",'Arear Table Protected'!V28=2020,U28=9),ROUND(AG28/30*2,0),IF(AND('Basic Data Entry'!$C$10="state Service",'Arear Table Protected'!V28=2020,U28=10),ROUND(AG28/31*2,0),IF(AND('Basic Data Entry'!$C$10="subordinate",'Arear Table Protected'!V28=2020,U28=3),ROUND(AC28/31*3,0),IF(AND('Basic Data Entry'!$C$10="subordinate",'Arear Table Protected'!V28=2020,U28=9),ROUND(AG28/30*1,0),IF(AND('Basic Data Entry'!$C$10="subordinate",'Arear Table Protected'!V28=2020,U28=10),ROUND(AG28/31*1,0),IF(AND('Basic Data Entry'!$C$10="ministrial",'Arear Table Protected'!V28=2020,U28=3),ROUND(AC28/31*1,0),""))))))))</f>
        <v/>
      </c>
      <c r="AU28" s="184" t="str">
        <f t="array" ref="AU28">IF(OR(Q28=0,Q28="",AS28="",AT28=""),"",AS28-AT28)</f>
        <v/>
      </c>
      <c r="AV28" s="42" t="str">
        <f t="array" ref="AV28">IF(OR(Q27=0,Q27=""),"",AV27)</f>
        <v/>
      </c>
      <c r="AW28" s="43" t="str">
        <f t="array" ref="AW28">IF(OR(Q27=0,Q27=""),"",AW27)</f>
        <v/>
      </c>
      <c r="AX28" s="185" t="str">
        <f t="array" ref="AX28">IF(OR(Q28=0,Q28=""),"",SUM(AV28-AW28))</f>
        <v/>
      </c>
      <c r="AY28" s="186" t="str">
        <f t="array" ref="AY28">IF(OR(Q28=0,Q28=""),"",ROUND((AL28)*$E$3,0))</f>
        <v/>
      </c>
      <c r="AZ28" s="186" t="str">
        <f t="array" ref="AZ28">IF(OR(Q28=0,Q28=""),"",SUM(AO28,AR28,AU28,AX28,AY28))</f>
        <v/>
      </c>
      <c r="BA28" s="187" t="str">
        <f t="array" ref="BA28">IF(OR(Q28=0,Q28=""),"",AL28-AZ28)</f>
        <v/>
      </c>
      <c r="BB28" s="44"/>
      <c r="BC28" s="23"/>
      <c r="BD28" s="23"/>
      <c r="BE28" s="10">
        <f t="shared" si="23"/>
        <v>0</v>
      </c>
      <c r="BF28" s="79">
        <f t="shared" si="15"/>
        <v>0</v>
      </c>
      <c r="BG28" s="79">
        <f t="shared" si="21"/>
        <v>0</v>
      </c>
      <c r="BK28" s="21">
        <f t="shared" si="22"/>
        <v>46092</v>
      </c>
      <c r="BM28" s="18">
        <f t="shared" si="16"/>
        <v>1</v>
      </c>
      <c r="BN28" s="19" t="str">
        <f t="array" ref="BN28">IF(OR(Q28=0,Q28=""),"",W28)</f>
        <v/>
      </c>
      <c r="BO28" s="18" t="str">
        <f t="array" ref="BO28">IF(OR(Q28=0,Q28=""),"",BM28+BN28)</f>
        <v/>
      </c>
      <c r="BP28" s="20">
        <f t="shared" si="24"/>
        <v>0</v>
      </c>
      <c r="BQ28" s="20">
        <f t="shared" si="25"/>
        <v>0</v>
      </c>
      <c r="BR28" s="22">
        <f t="shared" si="19"/>
        <v>0</v>
      </c>
      <c r="BS28" s="20" t="str">
        <f t="shared" si="26"/>
        <v>00</v>
      </c>
      <c r="BY28" s="76" t="str">
        <f>IF(OR(Q28=0,Q28=""),"",IF('Basic Data Entry'!$C$9="fixation","yes",""))</f>
        <v/>
      </c>
      <c r="BZ28" s="76" t="str">
        <f>IF(OR(Q28=0,Q28=""),"",IF('Basic Data Entry'!$G$12="yes","yes","no"))</f>
        <v/>
      </c>
    </row>
    <row r="29" spans="1:78" ht="18" customHeight="1" thickBot="1">
      <c r="A29" s="9" t="str">
        <f t="shared" si="10"/>
        <v/>
      </c>
      <c r="B29" s="343"/>
      <c r="C29" s="343"/>
      <c r="D29" s="343"/>
      <c r="E29" s="343"/>
      <c r="F29" s="97" t="str">
        <f t="shared" si="1"/>
        <v/>
      </c>
      <c r="G29" s="149" t="str">
        <f t="shared" si="2"/>
        <v/>
      </c>
      <c r="H29" s="150" t="str">
        <f t="shared" si="3"/>
        <v/>
      </c>
      <c r="I29" s="150" t="str">
        <f>IF(OR($E$2="fixation",Q29="",Q29=0),"",IF(AND('Basic Data Entry'!$G$11="Z-Rural",'Arear Table Protected'!V29&lt;2021),0.08,IF(AND('Basic Data Entry'!$G$11="Y-Urban",'Arear Table Protected'!V29&lt;2021),0.16,IF(AND('Basic Data Entry'!$G$11="Z-Rural",'Arear Table Protected'!V29=2021,U29&gt;=7),0.09,IF(AND('Basic Data Entry'!$G$11="Y-Urban",'Arear Table Protected'!V29=2021,'Arear Table Protected'!U29&gt;=7),0.18,IF(AND('Basic Data Entry'!$G$11="Z-Rural",'Arear Table Protected'!V29=2021,U29&lt;7),0.08,IF(AND('Basic Data Entry'!$G$11="Y-Urban",'Arear Table Protected'!V29=2021,'Arear Table Protected'!U29&lt;7),0.16,IF(AND('Basic Data Entry'!$G$11="Z-Rural",'Arear Table Protected'!V29=2022),0.09,IF(AND('Basic Data Entry'!$G$11="Y-Urban",'Arear Table Protected'!V29=2022),0.18,IF(AND('Basic Data Entry'!$G$11="Z-Rural",'Arear Table Protected'!V29=2023),0.09,IF(AND('Basic Data Entry'!$G$11="Y-Urban",'Arear Table Protected'!V29=2023),0.18,IF(AND('Basic Data Entry'!$G$11="Z-Rural",'Arear Table Protected'!V29=2024,U29&lt;11),0.09,IF(AND('Basic Data Entry'!$G$11="Y-Urban",'Arear Table Protected'!V29=2024,U29&lt;11),0.18,IF(AND('Basic Data Entry'!$G$11="Z-Rural",'Arear Table Protected'!V29=2024,U29&gt;=11),0.1,IF(AND('Basic Data Entry'!$G$11="Y-Urban",'Arear Table Protected'!V29=2024,U29&gt;=11),0.2,IF(AND('Basic Data Entry'!$G$11="Z-Rural",'Arear Table Protected'!V29=2025),0.1,IF(AND('Basic Data Entry'!$G$11="Y-Urban",'Arear Table Protected'!V29=2025),0.2,"")))))))))))))))))</f>
        <v/>
      </c>
      <c r="J29" s="151" t="str">
        <f>IF(OR(Q29="",Q29=0),"",IF(AND('Basic Data Entry'!$G$11="Z-Rural",'Arear Table Protected'!V29&lt;2021),0.08,IF(AND('Basic Data Entry'!$G$11="Y-Urban",'Arear Table Protected'!V29&lt;2021),0.16,IF(AND('Basic Data Entry'!$G$11="Z-Rural",'Arear Table Protected'!V29=2021,U29&gt;=7),0.09,IF(AND('Basic Data Entry'!$G$11="Y-Urban",'Arear Table Protected'!V29=2021,'Arear Table Protected'!U29&gt;=7),0.18,IF(AND('Basic Data Entry'!$G$11="Z-Rural",'Arear Table Protected'!V29=2021,U29&lt;7),0.08,IF(AND('Basic Data Entry'!$G$11="Y-Urban",'Arear Table Protected'!V29=2021,'Arear Table Protected'!U29&lt;7),0.16,IF(AND('Basic Data Entry'!$G$11="Z-Rural",'Arear Table Protected'!V29=2022),0.09,IF(AND('Basic Data Entry'!$G$11="Y-Urban",'Arear Table Protected'!V29=2022),0.18,IF(AND('Basic Data Entry'!$G$11="Z-Rural",'Arear Table Protected'!V29=2023),0.09,IF(AND('Basic Data Entry'!$G$11="Y-Urban",'Arear Table Protected'!V29=2023),0.18,IF(AND('Basic Data Entry'!$G$11="Z-Rural",'Arear Table Protected'!V29=2024,U29&lt;11),0.09,IF(AND('Basic Data Entry'!$G$11="Y-Urban",'Arear Table Protected'!V29=2024,U29&lt;11),0.18,IF(AND('Basic Data Entry'!$G$11="Z-Rural",'Arear Table Protected'!V29=2024,U29&gt;=11),0.1,IF(AND('Basic Data Entry'!$G$11="Y-Urban",'Arear Table Protected'!V29=2024,U29&gt;=11),0.2,IF(AND('Basic Data Entry'!$G$11="Z-Rural",'Arear Table Protected'!V29=2025),0.1,IF(AND('Basic Data Entry'!$G$11="Y-Urban",'Arear Table Protected'!V29=2025),0.2,"")))))))))))))))))</f>
        <v/>
      </c>
      <c r="K29" s="152" t="str">
        <f t="shared" si="4"/>
        <v/>
      </c>
      <c r="L29" s="153" t="str">
        <f t="shared" si="5"/>
        <v/>
      </c>
      <c r="M29" s="154" t="str">
        <f t="shared" si="6"/>
        <v/>
      </c>
      <c r="N29" s="154" t="str">
        <f t="shared" si="7"/>
        <v/>
      </c>
      <c r="O29" s="242" t="str">
        <f t="shared" si="8"/>
        <v/>
      </c>
      <c r="P29" s="177">
        <v>17</v>
      </c>
      <c r="Q29" s="365">
        <f t="shared" si="11"/>
        <v>0</v>
      </c>
      <c r="R29" s="366"/>
      <c r="S29" s="366"/>
      <c r="T29" s="367"/>
      <c r="U29" s="145" t="str">
        <f t="array" ref="U29">IF(OR(Q29=0,Q29=""),"",MONTH(Q29))</f>
        <v/>
      </c>
      <c r="V29" s="145" t="str">
        <f t="array" ref="V29">IF(OR(Q29=0,Q29=""),"",YEAR(Q29))</f>
        <v/>
      </c>
      <c r="W29" s="145" t="str">
        <f t="shared" si="12"/>
        <v/>
      </c>
      <c r="X29" s="178" t="str">
        <f t="array" ref="X29">IF(OR(Q29=0,Q29=""),"",BG29)</f>
        <v/>
      </c>
      <c r="Y29" s="147" t="str">
        <f t="array" ref="Y29">IF(OR(Q29=0,Q29=""),"",ROUND(X29*H29,0))</f>
        <v/>
      </c>
      <c r="Z29" s="199">
        <f t="shared" si="13"/>
        <v>0</v>
      </c>
      <c r="AA29" s="147" t="str">
        <f t="array" ref="AA29">IF(OR(Q29=0,Q29=""),"",ROUND(X29*J29,0))</f>
        <v/>
      </c>
      <c r="AB29" s="179" t="str">
        <f t="array" ref="AB29">IF(OR(Q29=0,Q29=""),"",SUM(X29:AA29))</f>
        <v/>
      </c>
      <c r="AC29" s="180" t="str">
        <f t="array" ref="AC29">IF(OR(Q29=0,Q29=""),"",IF(X29=0,0,IF($E$2="FIXATION",$B$5,IF(X29=0,0,IF(BF29=7,ROUND(AC28*1.03,-2),AC28)))))</f>
        <v/>
      </c>
      <c r="AD29" s="181" t="str">
        <f t="array" ref="AD29">IF(OR(Q29=0,Q29=""),"",IF($E$2="fixation",0,ROUND(AC29*G29,0)))</f>
        <v/>
      </c>
      <c r="AE29" s="199" t="str">
        <f t="array" ref="AE29">IF(OR(Q29=0,Q29=""),"",AE28)</f>
        <v/>
      </c>
      <c r="AF29" s="181" t="str">
        <f t="array" ref="AF29">IF(OR(Q29=0,Q29=""),"",IF($E$2="fixation",0,ROUND(AC29*I29,0)))</f>
        <v/>
      </c>
      <c r="AG29" s="179" t="str">
        <f t="array" ref="AG29">IF(OR(Q29=0,Q29=""),"",SUM(AC29:AF29))</f>
        <v/>
      </c>
      <c r="AH29" s="180" t="str">
        <f t="array" ref="AH29">IF(OR(Q29=0,Q29=""),"",X29-AC29)</f>
        <v/>
      </c>
      <c r="AI29" s="181" t="str">
        <f t="array" ref="AI29">IF(OR(Q29=0,Q29=""),"",Y29-AD29)</f>
        <v/>
      </c>
      <c r="AJ29" s="181" t="str">
        <f t="array" ref="AJ29">IF(OR(Q29=0,Q29=""),"",Z29-AE29)</f>
        <v/>
      </c>
      <c r="AK29" s="181" t="str">
        <f t="array" ref="AK29">IF(OR(Q29=0,Q29=""),"",AA29-AF29)</f>
        <v/>
      </c>
      <c r="AL29" s="182" t="str">
        <f t="array" ref="AL29">IF(OR(Q29=0,Q29=""),"",AB29-AG29)</f>
        <v/>
      </c>
      <c r="AM29" s="4" t="str">
        <f t="array" ref="AM29">IF(OR(Q29=0,Q29=""),"",IF(M29="",$BB$2,$BB$2+M29))</f>
        <v/>
      </c>
      <c r="AN29" s="106" t="str">
        <f t="shared" si="9"/>
        <v/>
      </c>
      <c r="AO29" s="125" t="str">
        <f t="array" ref="AO29">IF(OR(Q29=0,Q29=""),"",AM29-AN29)</f>
        <v/>
      </c>
      <c r="AP29" s="3" t="str">
        <f t="array" ref="AP29">IF(OR(Q28=0,Q28="",AP28="",AP28=""),"",AP28)</f>
        <v/>
      </c>
      <c r="AQ29" s="2" t="str">
        <f t="array" ref="AQ29">IF(OR(Q28=0,Q28="",AQ28="",AQ28=""),"",AQ28)</f>
        <v/>
      </c>
      <c r="AR29" s="183" t="str">
        <f t="array" ref="AR29">IF(OR(Q29=0,Q29=""),"",SUM(AP29-AQ29))</f>
        <v/>
      </c>
      <c r="AS29" s="95" t="str">
        <f t="array" ref="AS29">IF(OR(Q29=0,Q29=""),"",IF(AND('Basic Data Entry'!$C$10="state Service",'Arear Table Protected'!V29=2020,U29=3),ROUND(X29/31*5,0),IF(AND('Basic Data Entry'!$C$10="state Service",'Arear Table Protected'!V29=2020,U29=9),ROUND(AB29/30*2,0),IF(AND('Basic Data Entry'!$C$10="state Service",'Arear Table Protected'!V29=2020,U29=10),ROUND(AB29/31*2,0),IF(AND('Basic Data Entry'!$C$10="subordinate",'Arear Table Protected'!V29=2020,U29=3),ROUND(X29/31*3,0),IF(AND('Basic Data Entry'!$C$10="subordinate",'Arear Table Protected'!V29=2020,U29=9),ROUND(AB29/30*1,0),IF(AND('Basic Data Entry'!$C$10="subordinate",'Arear Table Protected'!V29=2020,U29=10),ROUND(AB29/31*1,0),IF(AND('Basic Data Entry'!$C$10="ministrial",'Arear Table Protected'!V29=2020,U29=3),ROUND(X29/31*1,0),""))))))))</f>
        <v/>
      </c>
      <c r="AT29" s="96" t="str">
        <f t="array" ref="AT29">IF(OR(Q29=0,Q29=""),"",IF(AND('Basic Data Entry'!$C$10="state Service",'Arear Table Protected'!V29=2020,U29=3),ROUND(AC29/31*5,0),IF(AND('Basic Data Entry'!$C$10="state Service",'Arear Table Protected'!V29=2020,U29=9),ROUND(AG29/30*2,0),IF(AND('Basic Data Entry'!$C$10="state Service",'Arear Table Protected'!V29=2020,U29=10),ROUND(AG29/31*2,0),IF(AND('Basic Data Entry'!$C$10="subordinate",'Arear Table Protected'!V29=2020,U29=3),ROUND(AC29/31*3,0),IF(AND('Basic Data Entry'!$C$10="subordinate",'Arear Table Protected'!V29=2020,U29=9),ROUND(AG29/30*1,0),IF(AND('Basic Data Entry'!$C$10="subordinate",'Arear Table Protected'!V29=2020,U29=10),ROUND(AG29/31*1,0),IF(AND('Basic Data Entry'!$C$10="ministrial",'Arear Table Protected'!V29=2020,U29=3),ROUND(AC29/31*1,0),""))))))))</f>
        <v/>
      </c>
      <c r="AU29" s="184" t="str">
        <f t="array" ref="AU29">IF(OR(Q29=0,Q29="",AS29="",AT29=""),"",AS29-AT29)</f>
        <v/>
      </c>
      <c r="AV29" s="42" t="str">
        <f t="array" ref="AV29">IF(OR(Q28=0,Q28=""),"",AV28)</f>
        <v/>
      </c>
      <c r="AW29" s="43" t="str">
        <f t="array" ref="AW29">IF(OR(Q28=0,Q28=""),"",AW28)</f>
        <v/>
      </c>
      <c r="AX29" s="185" t="str">
        <f t="array" ref="AX29">IF(OR(Q29=0,Q29=""),"",SUM(AV29-AW29))</f>
        <v/>
      </c>
      <c r="AY29" s="186" t="str">
        <f t="array" ref="AY29">IF(OR(Q29=0,Q29=""),"",ROUND((AL29)*$E$3,0))</f>
        <v/>
      </c>
      <c r="AZ29" s="186" t="str">
        <f t="array" ref="AZ29">IF(OR(Q29=0,Q29=""),"",SUM(AO29,AR29,AU29,AX29,AY29))</f>
        <v/>
      </c>
      <c r="BA29" s="187" t="str">
        <f t="array" ref="BA29">IF(OR(Q29=0,Q29=""),"",AL29-AZ29)</f>
        <v/>
      </c>
      <c r="BB29" s="44"/>
      <c r="BC29" s="23"/>
      <c r="BD29" s="23"/>
      <c r="BE29" s="10">
        <f t="shared" si="23"/>
        <v>0</v>
      </c>
      <c r="BF29" s="79">
        <f t="shared" si="15"/>
        <v>0</v>
      </c>
      <c r="BG29" s="79">
        <f t="shared" si="21"/>
        <v>0</v>
      </c>
      <c r="BK29" s="21">
        <f t="shared" si="22"/>
        <v>46123</v>
      </c>
      <c r="BM29" s="18">
        <f t="shared" si="16"/>
        <v>1</v>
      </c>
      <c r="BN29" s="19" t="str">
        <f t="array" ref="BN29">IF(OR(Q29=0,Q29=""),"",W29)</f>
        <v/>
      </c>
      <c r="BO29" s="18" t="str">
        <f t="array" ref="BO29">IF(OR(Q29=0,Q29=""),"",BM29+BN29)</f>
        <v/>
      </c>
      <c r="BP29" s="20">
        <f t="shared" si="24"/>
        <v>0</v>
      </c>
      <c r="BQ29" s="20">
        <f t="shared" si="25"/>
        <v>0</v>
      </c>
      <c r="BR29" s="22">
        <f t="shared" si="19"/>
        <v>0</v>
      </c>
      <c r="BS29" s="20" t="str">
        <f t="shared" si="26"/>
        <v>00</v>
      </c>
      <c r="BY29" s="76" t="str">
        <f>IF(OR(Q29=0,Q29=""),"",IF('Basic Data Entry'!$C$9="fixation","yes",""))</f>
        <v/>
      </c>
      <c r="BZ29" s="76" t="str">
        <f>IF(OR(Q29=0,Q29=""),"",IF('Basic Data Entry'!$G$12="yes","yes","no"))</f>
        <v/>
      </c>
    </row>
    <row r="30" spans="1:78" ht="18" customHeight="1" thickBot="1">
      <c r="A30" s="9" t="str">
        <f t="shared" si="10"/>
        <v/>
      </c>
      <c r="B30" s="343"/>
      <c r="C30" s="343"/>
      <c r="D30" s="343"/>
      <c r="E30" s="343"/>
      <c r="F30" s="97" t="str">
        <f t="shared" si="1"/>
        <v/>
      </c>
      <c r="G30" s="149" t="str">
        <f t="shared" si="2"/>
        <v/>
      </c>
      <c r="H30" s="150" t="str">
        <f t="shared" si="3"/>
        <v/>
      </c>
      <c r="I30" s="150" t="str">
        <f>IF(OR($E$2="fixation",Q30="",Q30=0),"",IF(AND('Basic Data Entry'!$G$11="Z-Rural",'Arear Table Protected'!V30&lt;2021),0.08,IF(AND('Basic Data Entry'!$G$11="Y-Urban",'Arear Table Protected'!V30&lt;2021),0.16,IF(AND('Basic Data Entry'!$G$11="Z-Rural",'Arear Table Protected'!V30=2021,U30&gt;=7),0.09,IF(AND('Basic Data Entry'!$G$11="Y-Urban",'Arear Table Protected'!V30=2021,'Arear Table Protected'!U30&gt;=7),0.18,IF(AND('Basic Data Entry'!$G$11="Z-Rural",'Arear Table Protected'!V30=2021,U30&lt;7),0.08,IF(AND('Basic Data Entry'!$G$11="Y-Urban",'Arear Table Protected'!V30=2021,'Arear Table Protected'!U30&lt;7),0.16,IF(AND('Basic Data Entry'!$G$11="Z-Rural",'Arear Table Protected'!V30=2022),0.09,IF(AND('Basic Data Entry'!$G$11="Y-Urban",'Arear Table Protected'!V30=2022),0.18,IF(AND('Basic Data Entry'!$G$11="Z-Rural",'Arear Table Protected'!V30=2023),0.09,IF(AND('Basic Data Entry'!$G$11="Y-Urban",'Arear Table Protected'!V30=2023),0.18,IF(AND('Basic Data Entry'!$G$11="Z-Rural",'Arear Table Protected'!V30=2024,U30&lt;11),0.09,IF(AND('Basic Data Entry'!$G$11="Y-Urban",'Arear Table Protected'!V30=2024,U30&lt;11),0.18,IF(AND('Basic Data Entry'!$G$11="Z-Rural",'Arear Table Protected'!V30=2024,U30&gt;=11),0.1,IF(AND('Basic Data Entry'!$G$11="Y-Urban",'Arear Table Protected'!V30=2024,U30&gt;=11),0.2,IF(AND('Basic Data Entry'!$G$11="Z-Rural",'Arear Table Protected'!V30=2025),0.1,IF(AND('Basic Data Entry'!$G$11="Y-Urban",'Arear Table Protected'!V30=2025),0.2,"")))))))))))))))))</f>
        <v/>
      </c>
      <c r="J30" s="151" t="str">
        <f>IF(OR(Q30="",Q30=0),"",IF(AND('Basic Data Entry'!$G$11="Z-Rural",'Arear Table Protected'!V30&lt;2021),0.08,IF(AND('Basic Data Entry'!$G$11="Y-Urban",'Arear Table Protected'!V30&lt;2021),0.16,IF(AND('Basic Data Entry'!$G$11="Z-Rural",'Arear Table Protected'!V30=2021,U30&gt;=7),0.09,IF(AND('Basic Data Entry'!$G$11="Y-Urban",'Arear Table Protected'!V30=2021,'Arear Table Protected'!U30&gt;=7),0.18,IF(AND('Basic Data Entry'!$G$11="Z-Rural",'Arear Table Protected'!V30=2021,U30&lt;7),0.08,IF(AND('Basic Data Entry'!$G$11="Y-Urban",'Arear Table Protected'!V30=2021,'Arear Table Protected'!U30&lt;7),0.16,IF(AND('Basic Data Entry'!$G$11="Z-Rural",'Arear Table Protected'!V30=2022),0.09,IF(AND('Basic Data Entry'!$G$11="Y-Urban",'Arear Table Protected'!V30=2022),0.18,IF(AND('Basic Data Entry'!$G$11="Z-Rural",'Arear Table Protected'!V30=2023),0.09,IF(AND('Basic Data Entry'!$G$11="Y-Urban",'Arear Table Protected'!V30=2023),0.18,IF(AND('Basic Data Entry'!$G$11="Z-Rural",'Arear Table Protected'!V30=2024,U30&lt;11),0.09,IF(AND('Basic Data Entry'!$G$11="Y-Urban",'Arear Table Protected'!V30=2024,U30&lt;11),0.18,IF(AND('Basic Data Entry'!$G$11="Z-Rural",'Arear Table Protected'!V30=2024,U30&gt;=11),0.1,IF(AND('Basic Data Entry'!$G$11="Y-Urban",'Arear Table Protected'!V30=2024,U30&gt;=11),0.2,IF(AND('Basic Data Entry'!$G$11="Z-Rural",'Arear Table Protected'!V30=2025),0.1,IF(AND('Basic Data Entry'!$G$11="Y-Urban",'Arear Table Protected'!V30=2025),0.2,"")))))))))))))))))</f>
        <v/>
      </c>
      <c r="K30" s="152" t="str">
        <f t="shared" si="4"/>
        <v/>
      </c>
      <c r="L30" s="153" t="str">
        <f t="shared" si="5"/>
        <v/>
      </c>
      <c r="M30" s="154" t="str">
        <f t="shared" si="6"/>
        <v/>
      </c>
      <c r="N30" s="154" t="str">
        <f t="shared" si="7"/>
        <v/>
      </c>
      <c r="O30" s="242" t="str">
        <f t="shared" si="8"/>
        <v/>
      </c>
      <c r="P30" s="177">
        <v>18</v>
      </c>
      <c r="Q30" s="365">
        <f t="shared" si="11"/>
        <v>0</v>
      </c>
      <c r="R30" s="366"/>
      <c r="S30" s="366"/>
      <c r="T30" s="367"/>
      <c r="U30" s="145" t="str">
        <f t="array" ref="U30">IF(OR(Q30=0,Q30=""),"",MONTH(Q30))</f>
        <v/>
      </c>
      <c r="V30" s="145" t="str">
        <f t="array" ref="V30">IF(OR(Q30=0,Q30=""),"",YEAR(Q30))</f>
        <v/>
      </c>
      <c r="W30" s="145" t="str">
        <f t="shared" si="12"/>
        <v/>
      </c>
      <c r="X30" s="178" t="str">
        <f t="array" ref="X30">IF(OR(Q30=0,Q30=""),"",BG30)</f>
        <v/>
      </c>
      <c r="Y30" s="147" t="str">
        <f t="array" ref="Y30">IF(OR(Q30=0,Q30=""),"",ROUND(X30*H30,0))</f>
        <v/>
      </c>
      <c r="Z30" s="199">
        <f t="shared" si="13"/>
        <v>0</v>
      </c>
      <c r="AA30" s="147" t="str">
        <f t="array" ref="AA30">IF(OR(Q30=0,Q30=""),"",ROUND(X30*J30,0))</f>
        <v/>
      </c>
      <c r="AB30" s="179" t="str">
        <f t="array" ref="AB30">IF(OR(Q30=0,Q30=""),"",SUM(X30:AA30))</f>
        <v/>
      </c>
      <c r="AC30" s="180" t="str">
        <f t="array" ref="AC30">IF(OR(Q30=0,Q30=""),"",IF(X30=0,0,IF($E$2="FIXATION",$B$5,IF(X30=0,0,IF(BF30=7,ROUND(AC29*1.03,-2),AC29)))))</f>
        <v/>
      </c>
      <c r="AD30" s="181" t="str">
        <f t="array" ref="AD30">IF(OR(Q30=0,Q30=""),"",IF($E$2="fixation",0,ROUND(AC30*G30,0)))</f>
        <v/>
      </c>
      <c r="AE30" s="199" t="str">
        <f t="array" ref="AE30">IF(OR(Q30=0,Q30=""),"",AE29)</f>
        <v/>
      </c>
      <c r="AF30" s="181" t="str">
        <f t="array" ref="AF30">IF(OR(Q30=0,Q30=""),"",IF($E$2="fixation",0,ROUND(AC30*I30,0)))</f>
        <v/>
      </c>
      <c r="AG30" s="179" t="str">
        <f t="array" ref="AG30">IF(OR(Q30=0,Q30=""),"",SUM(AC30:AF30))</f>
        <v/>
      </c>
      <c r="AH30" s="180" t="str">
        <f t="array" ref="AH30">IF(OR(Q30=0,Q30=""),"",X30-AC30)</f>
        <v/>
      </c>
      <c r="AI30" s="181" t="str">
        <f t="array" ref="AI30">IF(OR(Q30=0,Q30=""),"",Y30-AD30)</f>
        <v/>
      </c>
      <c r="AJ30" s="181" t="str">
        <f t="array" ref="AJ30">IF(OR(Q30=0,Q30=""),"",Z30-AE30)</f>
        <v/>
      </c>
      <c r="AK30" s="181" t="str">
        <f t="array" ref="AK30">IF(OR(Q30=0,Q30=""),"",AA30-AF30)</f>
        <v/>
      </c>
      <c r="AL30" s="182" t="str">
        <f t="array" ref="AL30">IF(OR(Q30=0,Q30=""),"",AB30-AG30)</f>
        <v/>
      </c>
      <c r="AM30" s="4" t="str">
        <f t="array" ref="AM30">IF(OR(Q30=0,Q30=""),"",IF(M30="",$BB$2,$BB$2+M30))</f>
        <v/>
      </c>
      <c r="AN30" s="106" t="str">
        <f t="shared" si="9"/>
        <v/>
      </c>
      <c r="AO30" s="125" t="str">
        <f t="array" ref="AO30">IF(OR(Q30=0,Q30=""),"",AM30-AN30)</f>
        <v/>
      </c>
      <c r="AP30" s="3" t="str">
        <f t="array" ref="AP30">IF(OR(Q29=0,Q29="",AP29="",AP29=""),"",AP29)</f>
        <v/>
      </c>
      <c r="AQ30" s="2" t="str">
        <f t="array" ref="AQ30">IF(OR(Q29=0,Q29="",AQ29="",AQ29=""),"",AQ29)</f>
        <v/>
      </c>
      <c r="AR30" s="183" t="str">
        <f t="array" ref="AR30">IF(OR(Q30=0,Q30=""),"",SUM(AP30-AQ30))</f>
        <v/>
      </c>
      <c r="AS30" s="95" t="str">
        <f t="array" ref="AS30">IF(OR(Q30=0,Q30=""),"",IF(AND('Basic Data Entry'!$C$10="state Service",'Arear Table Protected'!V30=2020,U30=3),ROUND(X30/31*5,0),IF(AND('Basic Data Entry'!$C$10="state Service",'Arear Table Protected'!V30=2020,U30=9),ROUND(AB30/30*2,0),IF(AND('Basic Data Entry'!$C$10="state Service",'Arear Table Protected'!V30=2020,U30=10),ROUND(AB30/31*2,0),IF(AND('Basic Data Entry'!$C$10="subordinate",'Arear Table Protected'!V30=2020,U30=3),ROUND(X30/31*3,0),IF(AND('Basic Data Entry'!$C$10="subordinate",'Arear Table Protected'!V30=2020,U30=9),ROUND(AB30/30*1,0),IF(AND('Basic Data Entry'!$C$10="subordinate",'Arear Table Protected'!V30=2020,U30=10),ROUND(AB30/31*1,0),IF(AND('Basic Data Entry'!$C$10="ministrial",'Arear Table Protected'!V30=2020,U30=3),ROUND(X30/31*1,0),""))))))))</f>
        <v/>
      </c>
      <c r="AT30" s="96" t="str">
        <f t="array" ref="AT30">IF(OR(Q30=0,Q30=""),"",IF(AND('Basic Data Entry'!$C$10="state Service",'Arear Table Protected'!V30=2020,U30=3),ROUND(AC30/31*5,0),IF(AND('Basic Data Entry'!$C$10="state Service",'Arear Table Protected'!V30=2020,U30=9),ROUND(AG30/30*2,0),IF(AND('Basic Data Entry'!$C$10="state Service",'Arear Table Protected'!V30=2020,U30=10),ROUND(AG30/31*2,0),IF(AND('Basic Data Entry'!$C$10="subordinate",'Arear Table Protected'!V30=2020,U30=3),ROUND(AC30/31*3,0),IF(AND('Basic Data Entry'!$C$10="subordinate",'Arear Table Protected'!V30=2020,U30=9),ROUND(AG30/30*1,0),IF(AND('Basic Data Entry'!$C$10="subordinate",'Arear Table Protected'!V30=2020,U30=10),ROUND(AG30/31*1,0),IF(AND('Basic Data Entry'!$C$10="ministrial",'Arear Table Protected'!V30=2020,U30=3),ROUND(AC30/31*1,0),""))))))))</f>
        <v/>
      </c>
      <c r="AU30" s="184" t="str">
        <f t="array" ref="AU30">IF(OR(Q30=0,Q30="",AS30="",AT30=""),"",AS30-AT30)</f>
        <v/>
      </c>
      <c r="AV30" s="42" t="str">
        <f t="array" ref="AV30">IF(OR(Q29=0,Q29=""),"",AV29)</f>
        <v/>
      </c>
      <c r="AW30" s="43" t="str">
        <f t="array" ref="AW30">IF(OR(Q29=0,Q29=""),"",AW29)</f>
        <v/>
      </c>
      <c r="AX30" s="185" t="str">
        <f t="array" ref="AX30">IF(OR(Q30=0,Q30=""),"",SUM(AV30-AW30))</f>
        <v/>
      </c>
      <c r="AY30" s="186" t="str">
        <f t="array" ref="AY30">IF(OR(Q30=0,Q30=""),"",ROUND((AL30)*$E$3,0))</f>
        <v/>
      </c>
      <c r="AZ30" s="186" t="str">
        <f t="array" ref="AZ30">IF(OR(Q30=0,Q30=""),"",SUM(AO30,AR30,AU30,AX30,AY30))</f>
        <v/>
      </c>
      <c r="BA30" s="187" t="str">
        <f t="array" ref="BA30">IF(OR(Q30=0,Q30=""),"",AL30-AZ30)</f>
        <v/>
      </c>
      <c r="BB30" s="44"/>
      <c r="BC30" s="23"/>
      <c r="BD30" s="23"/>
      <c r="BE30" s="10">
        <f t="shared" si="23"/>
        <v>0</v>
      </c>
      <c r="BF30" s="79">
        <f t="shared" si="15"/>
        <v>0</v>
      </c>
      <c r="BG30" s="79">
        <f t="shared" si="21"/>
        <v>0</v>
      </c>
      <c r="BK30" s="21">
        <f t="shared" si="22"/>
        <v>46154</v>
      </c>
      <c r="BM30" s="18">
        <f t="shared" si="16"/>
        <v>1</v>
      </c>
      <c r="BN30" s="19" t="str">
        <f t="array" ref="BN30">IF(OR(Q30=0,Q30=""),"",W30)</f>
        <v/>
      </c>
      <c r="BO30" s="18" t="str">
        <f t="array" ref="BO30">IF(OR(Q30=0,Q30=""),"",BM30+BN30)</f>
        <v/>
      </c>
      <c r="BP30" s="20">
        <f t="shared" si="24"/>
        <v>0</v>
      </c>
      <c r="BQ30" s="20">
        <f t="shared" si="25"/>
        <v>0</v>
      </c>
      <c r="BR30" s="22">
        <f t="shared" si="19"/>
        <v>0</v>
      </c>
      <c r="BS30" s="20" t="str">
        <f t="shared" si="26"/>
        <v>00</v>
      </c>
      <c r="BY30" s="76" t="str">
        <f>IF(OR(Q30=0,Q30=""),"",IF('Basic Data Entry'!$C$9="fixation","yes",""))</f>
        <v/>
      </c>
      <c r="BZ30" s="76" t="str">
        <f>IF(OR(Q30=0,Q30=""),"",IF('Basic Data Entry'!$G$12="yes","yes","no"))</f>
        <v/>
      </c>
    </row>
    <row r="31" spans="1:78" ht="18" customHeight="1" thickBot="1">
      <c r="A31" s="9" t="str">
        <f t="shared" si="10"/>
        <v/>
      </c>
      <c r="B31" s="343"/>
      <c r="C31" s="343"/>
      <c r="D31" s="343"/>
      <c r="E31" s="343"/>
      <c r="F31" s="97" t="str">
        <f t="shared" si="1"/>
        <v/>
      </c>
      <c r="G31" s="149" t="str">
        <f t="shared" si="2"/>
        <v/>
      </c>
      <c r="H31" s="150" t="str">
        <f t="shared" si="3"/>
        <v/>
      </c>
      <c r="I31" s="150" t="str">
        <f>IF(OR($E$2="fixation",Q31="",Q31=0),"",IF(AND('Basic Data Entry'!$G$11="Z-Rural",'Arear Table Protected'!V31&lt;2021),0.08,IF(AND('Basic Data Entry'!$G$11="Y-Urban",'Arear Table Protected'!V31&lt;2021),0.16,IF(AND('Basic Data Entry'!$G$11="Z-Rural",'Arear Table Protected'!V31=2021,U31&gt;=7),0.09,IF(AND('Basic Data Entry'!$G$11="Y-Urban",'Arear Table Protected'!V31=2021,'Arear Table Protected'!U31&gt;=7),0.18,IF(AND('Basic Data Entry'!$G$11="Z-Rural",'Arear Table Protected'!V31=2021,U31&lt;7),0.08,IF(AND('Basic Data Entry'!$G$11="Y-Urban",'Arear Table Protected'!V31=2021,'Arear Table Protected'!U31&lt;7),0.16,IF(AND('Basic Data Entry'!$G$11="Z-Rural",'Arear Table Protected'!V31=2022),0.09,IF(AND('Basic Data Entry'!$G$11="Y-Urban",'Arear Table Protected'!V31=2022),0.18,IF(AND('Basic Data Entry'!$G$11="Z-Rural",'Arear Table Protected'!V31=2023),0.09,IF(AND('Basic Data Entry'!$G$11="Y-Urban",'Arear Table Protected'!V31=2023),0.18,IF(AND('Basic Data Entry'!$G$11="Z-Rural",'Arear Table Protected'!V31=2024,U31&lt;11),0.09,IF(AND('Basic Data Entry'!$G$11="Y-Urban",'Arear Table Protected'!V31=2024,U31&lt;11),0.18,IF(AND('Basic Data Entry'!$G$11="Z-Rural",'Arear Table Protected'!V31=2024,U31&gt;=11),0.1,IF(AND('Basic Data Entry'!$G$11="Y-Urban",'Arear Table Protected'!V31=2024,U31&gt;=11),0.2,IF(AND('Basic Data Entry'!$G$11="Z-Rural",'Arear Table Protected'!V31=2025),0.1,IF(AND('Basic Data Entry'!$G$11="Y-Urban",'Arear Table Protected'!V31=2025),0.2,"")))))))))))))))))</f>
        <v/>
      </c>
      <c r="J31" s="151" t="str">
        <f>IF(OR(Q31="",Q31=0),"",IF(AND('Basic Data Entry'!$G$11="Z-Rural",'Arear Table Protected'!V31&lt;2021),0.08,IF(AND('Basic Data Entry'!$G$11="Y-Urban",'Arear Table Protected'!V31&lt;2021),0.16,IF(AND('Basic Data Entry'!$G$11="Z-Rural",'Arear Table Protected'!V31=2021,U31&gt;=7),0.09,IF(AND('Basic Data Entry'!$G$11="Y-Urban",'Arear Table Protected'!V31=2021,'Arear Table Protected'!U31&gt;=7),0.18,IF(AND('Basic Data Entry'!$G$11="Z-Rural",'Arear Table Protected'!V31=2021,U31&lt;7),0.08,IF(AND('Basic Data Entry'!$G$11="Y-Urban",'Arear Table Protected'!V31=2021,'Arear Table Protected'!U31&lt;7),0.16,IF(AND('Basic Data Entry'!$G$11="Z-Rural",'Arear Table Protected'!V31=2022),0.09,IF(AND('Basic Data Entry'!$G$11="Y-Urban",'Arear Table Protected'!V31=2022),0.18,IF(AND('Basic Data Entry'!$G$11="Z-Rural",'Arear Table Protected'!V31=2023),0.09,IF(AND('Basic Data Entry'!$G$11="Y-Urban",'Arear Table Protected'!V31=2023),0.18,IF(AND('Basic Data Entry'!$G$11="Z-Rural",'Arear Table Protected'!V31=2024,U31&lt;11),0.09,IF(AND('Basic Data Entry'!$G$11="Y-Urban",'Arear Table Protected'!V31=2024,U31&lt;11),0.18,IF(AND('Basic Data Entry'!$G$11="Z-Rural",'Arear Table Protected'!V31=2024,U31&gt;=11),0.1,IF(AND('Basic Data Entry'!$G$11="Y-Urban",'Arear Table Protected'!V31=2024,U31&gt;=11),0.2,IF(AND('Basic Data Entry'!$G$11="Z-Rural",'Arear Table Protected'!V31=2025),0.1,IF(AND('Basic Data Entry'!$G$11="Y-Urban",'Arear Table Protected'!V31=2025),0.2,"")))))))))))))))))</f>
        <v/>
      </c>
      <c r="K31" s="152" t="str">
        <f t="shared" si="4"/>
        <v/>
      </c>
      <c r="L31" s="153" t="str">
        <f t="shared" si="5"/>
        <v/>
      </c>
      <c r="M31" s="154" t="str">
        <f t="shared" si="6"/>
        <v/>
      </c>
      <c r="N31" s="154" t="str">
        <f t="shared" si="7"/>
        <v/>
      </c>
      <c r="O31" s="242" t="str">
        <f t="shared" si="8"/>
        <v/>
      </c>
      <c r="P31" s="177">
        <v>19</v>
      </c>
      <c r="Q31" s="365">
        <f t="shared" si="11"/>
        <v>0</v>
      </c>
      <c r="R31" s="366"/>
      <c r="S31" s="366"/>
      <c r="T31" s="367"/>
      <c r="U31" s="145" t="str">
        <f t="array" ref="U31">IF(OR(Q31=0,Q31=""),"",MONTH(Q31))</f>
        <v/>
      </c>
      <c r="V31" s="145" t="str">
        <f t="array" ref="V31">IF(OR(Q31=0,Q31=""),"",YEAR(Q31))</f>
        <v/>
      </c>
      <c r="W31" s="145" t="str">
        <f t="shared" si="12"/>
        <v/>
      </c>
      <c r="X31" s="178" t="str">
        <f t="array" ref="X31">IF(OR(Q31=0,Q31=""),"",BG31)</f>
        <v/>
      </c>
      <c r="Y31" s="147" t="str">
        <f t="array" ref="Y31">IF(OR(Q31=0,Q31=""),"",ROUND(X31*H31,0))</f>
        <v/>
      </c>
      <c r="Z31" s="199">
        <f t="shared" si="13"/>
        <v>0</v>
      </c>
      <c r="AA31" s="147" t="str">
        <f t="array" ref="AA31">IF(OR(Q31=0,Q31=""),"",ROUND(X31*J31,0))</f>
        <v/>
      </c>
      <c r="AB31" s="179" t="str">
        <f t="array" ref="AB31">IF(OR(Q31=0,Q31=""),"",SUM(X31:AA31))</f>
        <v/>
      </c>
      <c r="AC31" s="180" t="str">
        <f t="array" ref="AC31">IF(OR(Q31=0,Q31=""),"",IF(X31=0,0,IF($E$2="FIXATION",$B$5,IF(X31=0,0,IF(BF31=7,ROUND(AC30*1.03,-2),AC30)))))</f>
        <v/>
      </c>
      <c r="AD31" s="181" t="str">
        <f t="array" ref="AD31">IF(OR(Q31=0,Q31=""),"",IF($E$2="fixation",0,ROUND(AC31*G31,0)))</f>
        <v/>
      </c>
      <c r="AE31" s="199" t="str">
        <f t="array" ref="AE31">IF(OR(Q31=0,Q31=""),"",AE30)</f>
        <v/>
      </c>
      <c r="AF31" s="181" t="str">
        <f t="array" ref="AF31">IF(OR(Q31=0,Q31=""),"",IF($E$2="fixation",0,ROUND(AC31*I31,0)))</f>
        <v/>
      </c>
      <c r="AG31" s="179" t="str">
        <f t="array" ref="AG31">IF(OR(Q31=0,Q31=""),"",SUM(AC31:AF31))</f>
        <v/>
      </c>
      <c r="AH31" s="180" t="str">
        <f t="array" ref="AH31">IF(OR(Q31=0,Q31=""),"",X31-AC31)</f>
        <v/>
      </c>
      <c r="AI31" s="181" t="str">
        <f t="array" ref="AI31">IF(OR(Q31=0,Q31=""),"",Y31-AD31)</f>
        <v/>
      </c>
      <c r="AJ31" s="181" t="str">
        <f t="array" ref="AJ31">IF(OR(Q31=0,Q31=""),"",Z31-AE31)</f>
        <v/>
      </c>
      <c r="AK31" s="181" t="str">
        <f t="array" ref="AK31">IF(OR(Q31=0,Q31=""),"",AA31-AF31)</f>
        <v/>
      </c>
      <c r="AL31" s="182" t="str">
        <f t="array" ref="AL31">IF(OR(Q31=0,Q31=""),"",AB31-AG31)</f>
        <v/>
      </c>
      <c r="AM31" s="4" t="str">
        <f t="array" ref="AM31">IF(OR(Q31=0,Q31=""),"",IF(M31="",$BB$2,$BB$2+M31))</f>
        <v/>
      </c>
      <c r="AN31" s="106" t="str">
        <f t="shared" si="9"/>
        <v/>
      </c>
      <c r="AO31" s="125" t="str">
        <f t="array" ref="AO31">IF(OR(Q31=0,Q31=""),"",AM31-AN31)</f>
        <v/>
      </c>
      <c r="AP31" s="3" t="str">
        <f t="array" ref="AP31">IF(OR(Q30=0,Q30="",AP30="",AP30=""),"",AP30)</f>
        <v/>
      </c>
      <c r="AQ31" s="2" t="str">
        <f t="array" ref="AQ31">IF(OR(Q30=0,Q30="",AQ30="",AQ30=""),"",AQ30)</f>
        <v/>
      </c>
      <c r="AR31" s="183" t="str">
        <f t="array" ref="AR31">IF(OR(Q31=0,Q31=""),"",SUM(AP31-AQ31))</f>
        <v/>
      </c>
      <c r="AS31" s="95" t="str">
        <f t="array" ref="AS31">IF(OR(Q31=0,Q31=""),"",IF(AND('Basic Data Entry'!$C$10="state Service",'Arear Table Protected'!V31=2020,U31=3),ROUND(X31/31*5,0),IF(AND('Basic Data Entry'!$C$10="state Service",'Arear Table Protected'!V31=2020,U31=9),ROUND(AB31/30*2,0),IF(AND('Basic Data Entry'!$C$10="state Service",'Arear Table Protected'!V31=2020,U31=10),ROUND(AB31/31*2,0),IF(AND('Basic Data Entry'!$C$10="subordinate",'Arear Table Protected'!V31=2020,U31=3),ROUND(X31/31*3,0),IF(AND('Basic Data Entry'!$C$10="subordinate",'Arear Table Protected'!V31=2020,U31=9),ROUND(AB31/30*1,0),IF(AND('Basic Data Entry'!$C$10="subordinate",'Arear Table Protected'!V31=2020,U31=10),ROUND(AB31/31*1,0),IF(AND('Basic Data Entry'!$C$10="ministrial",'Arear Table Protected'!V31=2020,U31=3),ROUND(X31/31*1,0),""))))))))</f>
        <v/>
      </c>
      <c r="AT31" s="96" t="str">
        <f t="array" ref="AT31">IF(OR(Q31=0,Q31=""),"",IF(AND('Basic Data Entry'!$C$10="state Service",'Arear Table Protected'!V31=2020,U31=3),ROUND(AC31/31*5,0),IF(AND('Basic Data Entry'!$C$10="state Service",'Arear Table Protected'!V31=2020,U31=9),ROUND(AG31/30*2,0),IF(AND('Basic Data Entry'!$C$10="state Service",'Arear Table Protected'!V31=2020,U31=10),ROUND(AG31/31*2,0),IF(AND('Basic Data Entry'!$C$10="subordinate",'Arear Table Protected'!V31=2020,U31=3),ROUND(AC31/31*3,0),IF(AND('Basic Data Entry'!$C$10="subordinate",'Arear Table Protected'!V31=2020,U31=9),ROUND(AG31/30*1,0),IF(AND('Basic Data Entry'!$C$10="subordinate",'Arear Table Protected'!V31=2020,U31=10),ROUND(AG31/31*1,0),IF(AND('Basic Data Entry'!$C$10="ministrial",'Arear Table Protected'!V31=2020,U31=3),ROUND(AC31/31*1,0),""))))))))</f>
        <v/>
      </c>
      <c r="AU31" s="184" t="str">
        <f t="array" ref="AU31">IF(OR(Q31=0,Q31="",AS31="",AT31=""),"",AS31-AT31)</f>
        <v/>
      </c>
      <c r="AV31" s="42" t="str">
        <f t="array" ref="AV31">IF(OR(Q30=0,Q30=""),"",AV30)</f>
        <v/>
      </c>
      <c r="AW31" s="43" t="str">
        <f t="array" ref="AW31">IF(OR(Q30=0,Q30=""),"",AW30)</f>
        <v/>
      </c>
      <c r="AX31" s="185" t="str">
        <f t="array" ref="AX31">IF(OR(Q31=0,Q31=""),"",SUM(AV31-AW31))</f>
        <v/>
      </c>
      <c r="AY31" s="186" t="str">
        <f t="array" ref="AY31">IF(OR(Q31=0,Q31=""),"",ROUND((AL31)*$E$3,0))</f>
        <v/>
      </c>
      <c r="AZ31" s="186" t="str">
        <f t="array" ref="AZ31">IF(OR(Q31=0,Q31=""),"",SUM(AO31,AR31,AU31,AX31,AY31))</f>
        <v/>
      </c>
      <c r="BA31" s="187" t="str">
        <f t="array" ref="BA31">IF(OR(Q31=0,Q31=""),"",AL31-AZ31)</f>
        <v/>
      </c>
      <c r="BB31" s="44"/>
      <c r="BC31" s="23"/>
      <c r="BD31" s="23"/>
      <c r="BE31" s="10">
        <f t="shared" si="23"/>
        <v>0</v>
      </c>
      <c r="BF31" s="79">
        <f t="shared" si="15"/>
        <v>0</v>
      </c>
      <c r="BG31" s="79">
        <f t="shared" si="21"/>
        <v>0</v>
      </c>
      <c r="BK31" s="21">
        <f t="shared" si="22"/>
        <v>46185</v>
      </c>
      <c r="BM31" s="18">
        <f t="shared" si="16"/>
        <v>1</v>
      </c>
      <c r="BN31" s="19" t="str">
        <f t="array" ref="BN31">IF(OR(Q31=0,Q31=""),"",W31)</f>
        <v/>
      </c>
      <c r="BO31" s="18" t="str">
        <f t="array" ref="BO31">IF(OR(Q31=0,Q31=""),"",BM31+BN31)</f>
        <v/>
      </c>
      <c r="BP31" s="20">
        <f t="shared" si="24"/>
        <v>0</v>
      </c>
      <c r="BQ31" s="20">
        <f t="shared" si="25"/>
        <v>0</v>
      </c>
      <c r="BR31" s="22">
        <f t="shared" si="19"/>
        <v>0</v>
      </c>
      <c r="BS31" s="20" t="str">
        <f t="shared" si="26"/>
        <v>00</v>
      </c>
      <c r="BY31" s="76" t="str">
        <f>IF(OR(Q31=0,Q31=""),"",IF('Basic Data Entry'!$C$9="fixation","yes",""))</f>
        <v/>
      </c>
      <c r="BZ31" s="76" t="str">
        <f>IF(OR(Q31=0,Q31=""),"",IF('Basic Data Entry'!$G$12="yes","yes","no"))</f>
        <v/>
      </c>
    </row>
    <row r="32" spans="1:78" ht="18" customHeight="1" thickBot="1">
      <c r="A32" s="9" t="str">
        <f t="shared" si="10"/>
        <v/>
      </c>
      <c r="B32" s="343"/>
      <c r="C32" s="343"/>
      <c r="D32" s="343"/>
      <c r="E32" s="343"/>
      <c r="F32" s="97" t="str">
        <f t="shared" si="1"/>
        <v/>
      </c>
      <c r="G32" s="149" t="str">
        <f t="shared" si="2"/>
        <v/>
      </c>
      <c r="H32" s="150" t="str">
        <f t="shared" si="3"/>
        <v/>
      </c>
      <c r="I32" s="150" t="str">
        <f>IF(OR($E$2="fixation",Q32="",Q32=0),"",IF(AND('Basic Data Entry'!$G$11="Z-Rural",'Arear Table Protected'!V32&lt;2021),0.08,IF(AND('Basic Data Entry'!$G$11="Y-Urban",'Arear Table Protected'!V32&lt;2021),0.16,IF(AND('Basic Data Entry'!$G$11="Z-Rural",'Arear Table Protected'!V32=2021,U32&gt;=7),0.09,IF(AND('Basic Data Entry'!$G$11="Y-Urban",'Arear Table Protected'!V32=2021,'Arear Table Protected'!U32&gt;=7),0.18,IF(AND('Basic Data Entry'!$G$11="Z-Rural",'Arear Table Protected'!V32=2021,U32&lt;7),0.08,IF(AND('Basic Data Entry'!$G$11="Y-Urban",'Arear Table Protected'!V32=2021,'Arear Table Protected'!U32&lt;7),0.16,IF(AND('Basic Data Entry'!$G$11="Z-Rural",'Arear Table Protected'!V32=2022),0.09,IF(AND('Basic Data Entry'!$G$11="Y-Urban",'Arear Table Protected'!V32=2022),0.18,IF(AND('Basic Data Entry'!$G$11="Z-Rural",'Arear Table Protected'!V32=2023),0.09,IF(AND('Basic Data Entry'!$G$11="Y-Urban",'Arear Table Protected'!V32=2023),0.18,IF(AND('Basic Data Entry'!$G$11="Z-Rural",'Arear Table Protected'!V32=2024,U32&lt;11),0.09,IF(AND('Basic Data Entry'!$G$11="Y-Urban",'Arear Table Protected'!V32=2024,U32&lt;11),0.18,IF(AND('Basic Data Entry'!$G$11="Z-Rural",'Arear Table Protected'!V32=2024,U32&gt;=11),0.1,IF(AND('Basic Data Entry'!$G$11="Y-Urban",'Arear Table Protected'!V32=2024,U32&gt;=11),0.2,IF(AND('Basic Data Entry'!$G$11="Z-Rural",'Arear Table Protected'!V32=2025),0.1,IF(AND('Basic Data Entry'!$G$11="Y-Urban",'Arear Table Protected'!V32=2025),0.2,"")))))))))))))))))</f>
        <v/>
      </c>
      <c r="J32" s="151" t="str">
        <f>IF(OR(Q32="",Q32=0),"",IF(AND('Basic Data Entry'!$G$11="Z-Rural",'Arear Table Protected'!V32&lt;2021),0.08,IF(AND('Basic Data Entry'!$G$11="Y-Urban",'Arear Table Protected'!V32&lt;2021),0.16,IF(AND('Basic Data Entry'!$G$11="Z-Rural",'Arear Table Protected'!V32=2021,U32&gt;=7),0.09,IF(AND('Basic Data Entry'!$G$11="Y-Urban",'Arear Table Protected'!V32=2021,'Arear Table Protected'!U32&gt;=7),0.18,IF(AND('Basic Data Entry'!$G$11="Z-Rural",'Arear Table Protected'!V32=2021,U32&lt;7),0.08,IF(AND('Basic Data Entry'!$G$11="Y-Urban",'Arear Table Protected'!V32=2021,'Arear Table Protected'!U32&lt;7),0.16,IF(AND('Basic Data Entry'!$G$11="Z-Rural",'Arear Table Protected'!V32=2022),0.09,IF(AND('Basic Data Entry'!$G$11="Y-Urban",'Arear Table Protected'!V32=2022),0.18,IF(AND('Basic Data Entry'!$G$11="Z-Rural",'Arear Table Protected'!V32=2023),0.09,IF(AND('Basic Data Entry'!$G$11="Y-Urban",'Arear Table Protected'!V32=2023),0.18,IF(AND('Basic Data Entry'!$G$11="Z-Rural",'Arear Table Protected'!V32=2024,U32&lt;11),0.09,IF(AND('Basic Data Entry'!$G$11="Y-Urban",'Arear Table Protected'!V32=2024,U32&lt;11),0.18,IF(AND('Basic Data Entry'!$G$11="Z-Rural",'Arear Table Protected'!V32=2024,U32&gt;=11),0.1,IF(AND('Basic Data Entry'!$G$11="Y-Urban",'Arear Table Protected'!V32=2024,U32&gt;=11),0.2,IF(AND('Basic Data Entry'!$G$11="Z-Rural",'Arear Table Protected'!V32=2025),0.1,IF(AND('Basic Data Entry'!$G$11="Y-Urban",'Arear Table Protected'!V32=2025),0.2,"")))))))))))))))))</f>
        <v/>
      </c>
      <c r="K32" s="152" t="str">
        <f t="shared" si="4"/>
        <v/>
      </c>
      <c r="L32" s="153" t="str">
        <f t="shared" si="5"/>
        <v/>
      </c>
      <c r="M32" s="154" t="str">
        <f t="shared" si="6"/>
        <v/>
      </c>
      <c r="N32" s="154" t="str">
        <f t="shared" si="7"/>
        <v/>
      </c>
      <c r="O32" s="242" t="str">
        <f t="shared" si="8"/>
        <v/>
      </c>
      <c r="P32" s="177">
        <v>20</v>
      </c>
      <c r="Q32" s="365">
        <f t="shared" si="11"/>
        <v>0</v>
      </c>
      <c r="R32" s="366"/>
      <c r="S32" s="366"/>
      <c r="T32" s="367"/>
      <c r="U32" s="145" t="str">
        <f t="array" ref="U32">IF(OR(Q32=0,Q32=""),"",MONTH(Q32))</f>
        <v/>
      </c>
      <c r="V32" s="145" t="str">
        <f t="array" ref="V32">IF(OR(Q32=0,Q32=""),"",YEAR(Q32))</f>
        <v/>
      </c>
      <c r="W32" s="145" t="str">
        <f t="shared" si="12"/>
        <v/>
      </c>
      <c r="X32" s="178" t="str">
        <f t="array" ref="X32">IF(OR(Q32=0,Q32=""),"",BG32)</f>
        <v/>
      </c>
      <c r="Y32" s="147" t="str">
        <f t="array" ref="Y32">IF(OR(Q32=0,Q32=""),"",ROUND(X32*H32,0))</f>
        <v/>
      </c>
      <c r="Z32" s="199">
        <f t="shared" si="13"/>
        <v>0</v>
      </c>
      <c r="AA32" s="147" t="str">
        <f t="array" ref="AA32">IF(OR(Q32=0,Q32=""),"",ROUND(X32*J32,0))</f>
        <v/>
      </c>
      <c r="AB32" s="179" t="str">
        <f t="array" ref="AB32">IF(OR(Q32=0,Q32=""),"",SUM(X32:AA32))</f>
        <v/>
      </c>
      <c r="AC32" s="180" t="str">
        <f t="array" ref="AC32">IF(OR(Q32=0,Q32=""),"",IF(X32=0,0,IF($E$2="FIXATION",$B$5,IF(X32=0,0,IF(BF32=7,ROUND(AC31*1.03,-2),AC31)))))</f>
        <v/>
      </c>
      <c r="AD32" s="181" t="str">
        <f t="array" ref="AD32">IF(OR(Q32=0,Q32=""),"",IF($E$2="fixation",0,ROUND(AC32*G32,0)))</f>
        <v/>
      </c>
      <c r="AE32" s="199" t="str">
        <f t="array" ref="AE32">IF(OR(Q32=0,Q32=""),"",AE31)</f>
        <v/>
      </c>
      <c r="AF32" s="181" t="str">
        <f t="array" ref="AF32">IF(OR(Q32=0,Q32=""),"",IF($E$2="fixation",0,ROUND(AC32*I32,0)))</f>
        <v/>
      </c>
      <c r="AG32" s="179" t="str">
        <f t="array" ref="AG32">IF(OR(Q32=0,Q32=""),"",SUM(AC32:AF32))</f>
        <v/>
      </c>
      <c r="AH32" s="180" t="str">
        <f t="array" ref="AH32">IF(OR(Q32=0,Q32=""),"",X32-AC32)</f>
        <v/>
      </c>
      <c r="AI32" s="181" t="str">
        <f t="array" ref="AI32">IF(OR(Q32=0,Q32=""),"",Y32-AD32)</f>
        <v/>
      </c>
      <c r="AJ32" s="181" t="str">
        <f t="array" ref="AJ32">IF(OR(Q32=0,Q32=""),"",Z32-AE32)</f>
        <v/>
      </c>
      <c r="AK32" s="181" t="str">
        <f t="array" ref="AK32">IF(OR(Q32=0,Q32=""),"",AA32-AF32)</f>
        <v/>
      </c>
      <c r="AL32" s="182" t="str">
        <f t="array" ref="AL32">IF(OR(Q32=0,Q32=""),"",AB32-AG32)</f>
        <v/>
      </c>
      <c r="AM32" s="4" t="str">
        <f t="array" ref="AM32">IF(OR(Q32=0,Q32=""),"",IF(M32="",$BB$2,$BB$2+M32))</f>
        <v/>
      </c>
      <c r="AN32" s="106" t="str">
        <f t="shared" si="9"/>
        <v/>
      </c>
      <c r="AO32" s="125" t="str">
        <f t="array" ref="AO32">IF(OR(Q32=0,Q32=""),"",AM32-AN32)</f>
        <v/>
      </c>
      <c r="AP32" s="3" t="str">
        <f t="array" ref="AP32">IF(OR(Q31=0,Q31="",AP31="",AP31=""),"",AP31)</f>
        <v/>
      </c>
      <c r="AQ32" s="2" t="str">
        <f t="array" ref="AQ32">IF(OR(Q31=0,Q31="",AQ31="",AQ31=""),"",AQ31)</f>
        <v/>
      </c>
      <c r="AR32" s="183" t="str">
        <f t="array" ref="AR32">IF(OR(Q32=0,Q32=""),"",SUM(AP32-AQ32))</f>
        <v/>
      </c>
      <c r="AS32" s="95" t="str">
        <f t="array" ref="AS32">IF(OR(Q32=0,Q32=""),"",IF(AND('Basic Data Entry'!$C$10="state Service",'Arear Table Protected'!V32=2020,U32=3),ROUND(X32/31*5,0),IF(AND('Basic Data Entry'!$C$10="state Service",'Arear Table Protected'!V32=2020,U32=9),ROUND(AB32/30*2,0),IF(AND('Basic Data Entry'!$C$10="state Service",'Arear Table Protected'!V32=2020,U32=10),ROUND(AB32/31*2,0),IF(AND('Basic Data Entry'!$C$10="subordinate",'Arear Table Protected'!V32=2020,U32=3),ROUND(X32/31*3,0),IF(AND('Basic Data Entry'!$C$10="subordinate",'Arear Table Protected'!V32=2020,U32=9),ROUND(AB32/30*1,0),IF(AND('Basic Data Entry'!$C$10="subordinate",'Arear Table Protected'!V32=2020,U32=10),ROUND(AB32/31*1,0),IF(AND('Basic Data Entry'!$C$10="ministrial",'Arear Table Protected'!V32=2020,U32=3),ROUND(X32/31*1,0),""))))))))</f>
        <v/>
      </c>
      <c r="AT32" s="96" t="str">
        <f t="array" ref="AT32">IF(OR(Q32=0,Q32=""),"",IF(AND('Basic Data Entry'!$C$10="state Service",'Arear Table Protected'!V32=2020,U32=3),ROUND(AC32/31*5,0),IF(AND('Basic Data Entry'!$C$10="state Service",'Arear Table Protected'!V32=2020,U32=9),ROUND(AG32/30*2,0),IF(AND('Basic Data Entry'!$C$10="state Service",'Arear Table Protected'!V32=2020,U32=10),ROUND(AG32/31*2,0),IF(AND('Basic Data Entry'!$C$10="subordinate",'Arear Table Protected'!V32=2020,U32=3),ROUND(AC32/31*3,0),IF(AND('Basic Data Entry'!$C$10="subordinate",'Arear Table Protected'!V32=2020,U32=9),ROUND(AG32/30*1,0),IF(AND('Basic Data Entry'!$C$10="subordinate",'Arear Table Protected'!V32=2020,U32=10),ROUND(AG32/31*1,0),IF(AND('Basic Data Entry'!$C$10="ministrial",'Arear Table Protected'!V32=2020,U32=3),ROUND(AC32/31*1,0),""))))))))</f>
        <v/>
      </c>
      <c r="AU32" s="184" t="str">
        <f t="array" ref="AU32">IF(OR(Q32=0,Q32="",AS32="",AT32=""),"",AS32-AT32)</f>
        <v/>
      </c>
      <c r="AV32" s="42" t="str">
        <f t="array" ref="AV32">IF(OR(Q31=0,Q31=""),"",AV31)</f>
        <v/>
      </c>
      <c r="AW32" s="43" t="str">
        <f t="array" ref="AW32">IF(OR(Q31=0,Q31=""),"",AW31)</f>
        <v/>
      </c>
      <c r="AX32" s="185" t="str">
        <f t="array" ref="AX32">IF(OR(Q32=0,Q32=""),"",SUM(AV32-AW32))</f>
        <v/>
      </c>
      <c r="AY32" s="186" t="str">
        <f t="array" ref="AY32">IF(OR(Q32=0,Q32=""),"",ROUND((AL32)*$E$3,0))</f>
        <v/>
      </c>
      <c r="AZ32" s="186" t="str">
        <f t="array" ref="AZ32">IF(OR(Q32=0,Q32=""),"",SUM(AO32,AR32,AU32,AX32,AY32))</f>
        <v/>
      </c>
      <c r="BA32" s="187" t="str">
        <f t="array" ref="BA32">IF(OR(Q32=0,Q32=""),"",AL32-AZ32)</f>
        <v/>
      </c>
      <c r="BB32" s="44"/>
      <c r="BC32" s="23"/>
      <c r="BD32" s="23"/>
      <c r="BE32" s="10">
        <f t="shared" si="23"/>
        <v>0</v>
      </c>
      <c r="BF32" s="79">
        <f t="shared" si="15"/>
        <v>0</v>
      </c>
      <c r="BG32" s="79">
        <f t="shared" si="21"/>
        <v>0</v>
      </c>
      <c r="BK32" s="21">
        <f t="shared" si="22"/>
        <v>46216</v>
      </c>
      <c r="BM32" s="18">
        <f t="shared" si="16"/>
        <v>1</v>
      </c>
      <c r="BN32" s="19" t="str">
        <f t="array" ref="BN32">IF(OR(Q32=0,Q32=""),"",W32)</f>
        <v/>
      </c>
      <c r="BO32" s="18" t="str">
        <f t="array" ref="BO32">IF(OR(Q32=0,Q32=""),"",BM32+BN32)</f>
        <v/>
      </c>
      <c r="BP32" s="20">
        <f t="shared" si="24"/>
        <v>0</v>
      </c>
      <c r="BQ32" s="20">
        <f t="shared" si="25"/>
        <v>0</v>
      </c>
      <c r="BR32" s="22">
        <f t="shared" si="19"/>
        <v>0</v>
      </c>
      <c r="BS32" s="20" t="str">
        <f t="shared" si="26"/>
        <v>00</v>
      </c>
      <c r="BY32" s="76" t="str">
        <f>IF(OR(Q32=0,Q32=""),"",IF('Basic Data Entry'!$C$9="fixation","yes",""))</f>
        <v/>
      </c>
      <c r="BZ32" s="76" t="str">
        <f>IF(OR(Q32=0,Q32=""),"",IF('Basic Data Entry'!$G$12="yes","yes","no"))</f>
        <v/>
      </c>
    </row>
    <row r="33" spans="1:78" ht="18" customHeight="1" thickBot="1">
      <c r="A33" s="9" t="str">
        <f t="shared" si="10"/>
        <v/>
      </c>
      <c r="B33" s="343"/>
      <c r="C33" s="343"/>
      <c r="D33" s="343"/>
      <c r="E33" s="343"/>
      <c r="F33" s="97" t="str">
        <f t="shared" si="1"/>
        <v/>
      </c>
      <c r="G33" s="149" t="str">
        <f t="shared" si="2"/>
        <v/>
      </c>
      <c r="H33" s="150" t="str">
        <f t="shared" si="3"/>
        <v/>
      </c>
      <c r="I33" s="150" t="str">
        <f>IF(OR($E$2="fixation",Q33="",Q33=0),"",IF(AND('Basic Data Entry'!$G$11="Z-Rural",'Arear Table Protected'!V33&lt;2021),0.08,IF(AND('Basic Data Entry'!$G$11="Y-Urban",'Arear Table Protected'!V33&lt;2021),0.16,IF(AND('Basic Data Entry'!$G$11="Z-Rural",'Arear Table Protected'!V33=2021,U33&gt;=7),0.09,IF(AND('Basic Data Entry'!$G$11="Y-Urban",'Arear Table Protected'!V33=2021,'Arear Table Protected'!U33&gt;=7),0.18,IF(AND('Basic Data Entry'!$G$11="Z-Rural",'Arear Table Protected'!V33=2021,U33&lt;7),0.08,IF(AND('Basic Data Entry'!$G$11="Y-Urban",'Arear Table Protected'!V33=2021,'Arear Table Protected'!U33&lt;7),0.16,IF(AND('Basic Data Entry'!$G$11="Z-Rural",'Arear Table Protected'!V33=2022),0.09,IF(AND('Basic Data Entry'!$G$11="Y-Urban",'Arear Table Protected'!V33=2022),0.18,IF(AND('Basic Data Entry'!$G$11="Z-Rural",'Arear Table Protected'!V33=2023),0.09,IF(AND('Basic Data Entry'!$G$11="Y-Urban",'Arear Table Protected'!V33=2023),0.18,IF(AND('Basic Data Entry'!$G$11="Z-Rural",'Arear Table Protected'!V33=2024,U33&lt;11),0.09,IF(AND('Basic Data Entry'!$G$11="Y-Urban",'Arear Table Protected'!V33=2024,U33&lt;11),0.18,IF(AND('Basic Data Entry'!$G$11="Z-Rural",'Arear Table Protected'!V33=2024,U33&gt;=11),0.1,IF(AND('Basic Data Entry'!$G$11="Y-Urban",'Arear Table Protected'!V33=2024,U33&gt;=11),0.2,IF(AND('Basic Data Entry'!$G$11="Z-Rural",'Arear Table Protected'!V33=2025),0.1,IF(AND('Basic Data Entry'!$G$11="Y-Urban",'Arear Table Protected'!V33=2025),0.2,"")))))))))))))))))</f>
        <v/>
      </c>
      <c r="J33" s="151" t="str">
        <f>IF(OR(Q33="",Q33=0),"",IF(AND('Basic Data Entry'!$G$11="Z-Rural",'Arear Table Protected'!V33&lt;2021),0.08,IF(AND('Basic Data Entry'!$G$11="Y-Urban",'Arear Table Protected'!V33&lt;2021),0.16,IF(AND('Basic Data Entry'!$G$11="Z-Rural",'Arear Table Protected'!V33=2021,U33&gt;=7),0.09,IF(AND('Basic Data Entry'!$G$11="Y-Urban",'Arear Table Protected'!V33=2021,'Arear Table Protected'!U33&gt;=7),0.18,IF(AND('Basic Data Entry'!$G$11="Z-Rural",'Arear Table Protected'!V33=2021,U33&lt;7),0.08,IF(AND('Basic Data Entry'!$G$11="Y-Urban",'Arear Table Protected'!V33=2021,'Arear Table Protected'!U33&lt;7),0.16,IF(AND('Basic Data Entry'!$G$11="Z-Rural",'Arear Table Protected'!V33=2022),0.09,IF(AND('Basic Data Entry'!$G$11="Y-Urban",'Arear Table Protected'!V33=2022),0.18,IF(AND('Basic Data Entry'!$G$11="Z-Rural",'Arear Table Protected'!V33=2023),0.09,IF(AND('Basic Data Entry'!$G$11="Y-Urban",'Arear Table Protected'!V33=2023),0.18,IF(AND('Basic Data Entry'!$G$11="Z-Rural",'Arear Table Protected'!V33=2024,U33&lt;11),0.09,IF(AND('Basic Data Entry'!$G$11="Y-Urban",'Arear Table Protected'!V33=2024,U33&lt;11),0.18,IF(AND('Basic Data Entry'!$G$11="Z-Rural",'Arear Table Protected'!V33=2024,U33&gt;=11),0.1,IF(AND('Basic Data Entry'!$G$11="Y-Urban",'Arear Table Protected'!V33=2024,U33&gt;=11),0.2,IF(AND('Basic Data Entry'!$G$11="Z-Rural",'Arear Table Protected'!V33=2025),0.1,IF(AND('Basic Data Entry'!$G$11="Y-Urban",'Arear Table Protected'!V33=2025),0.2,"")))))))))))))))))</f>
        <v/>
      </c>
      <c r="K33" s="152" t="str">
        <f t="shared" si="4"/>
        <v/>
      </c>
      <c r="L33" s="153" t="str">
        <f t="shared" si="5"/>
        <v/>
      </c>
      <c r="M33" s="154" t="str">
        <f t="shared" si="6"/>
        <v/>
      </c>
      <c r="N33" s="154" t="str">
        <f t="shared" si="7"/>
        <v/>
      </c>
      <c r="O33" s="242" t="str">
        <f t="shared" si="8"/>
        <v/>
      </c>
      <c r="P33" s="177">
        <v>21</v>
      </c>
      <c r="Q33" s="365">
        <f t="shared" si="11"/>
        <v>0</v>
      </c>
      <c r="R33" s="366"/>
      <c r="S33" s="366"/>
      <c r="T33" s="367"/>
      <c r="U33" s="145" t="str">
        <f t="array" ref="U33">IF(OR(Q33=0,Q33=""),"",MONTH(Q33))</f>
        <v/>
      </c>
      <c r="V33" s="145" t="str">
        <f t="array" ref="V33">IF(OR(Q33=0,Q33=""),"",YEAR(Q33))</f>
        <v/>
      </c>
      <c r="W33" s="145" t="str">
        <f t="shared" si="12"/>
        <v/>
      </c>
      <c r="X33" s="178" t="str">
        <f t="array" ref="X33">IF(OR(Q33=0,Q33=""),"",BG33)</f>
        <v/>
      </c>
      <c r="Y33" s="147" t="str">
        <f t="array" ref="Y33">IF(OR(Q33=0,Q33=""),"",ROUND(X33*H33,0))</f>
        <v/>
      </c>
      <c r="Z33" s="199">
        <f t="shared" si="13"/>
        <v>0</v>
      </c>
      <c r="AA33" s="147" t="str">
        <f t="array" ref="AA33">IF(OR(Q33=0,Q33=""),"",ROUND(X33*J33,0))</f>
        <v/>
      </c>
      <c r="AB33" s="179" t="str">
        <f t="array" ref="AB33">IF(OR(Q33=0,Q33=""),"",SUM(X33:AA33))</f>
        <v/>
      </c>
      <c r="AC33" s="180" t="str">
        <f t="array" ref="AC33">IF(OR(Q33=0,Q33=""),"",IF(X33=0,0,IF($E$2="FIXATION",$B$5,IF(X33=0,0,IF(BF33=7,ROUND(AC32*1.03,-2),AC32)))))</f>
        <v/>
      </c>
      <c r="AD33" s="181" t="str">
        <f t="array" ref="AD33">IF(OR(Q33=0,Q33=""),"",IF($E$2="fixation",0,ROUND(AC33*G33,0)))</f>
        <v/>
      </c>
      <c r="AE33" s="199" t="str">
        <f t="array" ref="AE33">IF(OR(Q33=0,Q33=""),"",AE32)</f>
        <v/>
      </c>
      <c r="AF33" s="181" t="str">
        <f t="array" ref="AF33">IF(OR(Q33=0,Q33=""),"",IF($E$2="fixation",0,ROUND(AC33*I33,0)))</f>
        <v/>
      </c>
      <c r="AG33" s="179" t="str">
        <f t="array" ref="AG33">IF(OR(Q33=0,Q33=""),"",SUM(AC33:AF33))</f>
        <v/>
      </c>
      <c r="AH33" s="180" t="str">
        <f t="array" ref="AH33">IF(OR(Q33=0,Q33=""),"",X33-AC33)</f>
        <v/>
      </c>
      <c r="AI33" s="181" t="str">
        <f t="array" ref="AI33">IF(OR(Q33=0,Q33=""),"",Y33-AD33)</f>
        <v/>
      </c>
      <c r="AJ33" s="181" t="str">
        <f t="array" ref="AJ33">IF(OR(Q33=0,Q33=""),"",Z33-AE33)</f>
        <v/>
      </c>
      <c r="AK33" s="181" t="str">
        <f t="array" ref="AK33">IF(OR(Q33=0,Q33=""),"",AA33-AF33)</f>
        <v/>
      </c>
      <c r="AL33" s="182" t="str">
        <f t="array" ref="AL33">IF(OR(Q33=0,Q33=""),"",AB33-AG33)</f>
        <v/>
      </c>
      <c r="AM33" s="4" t="str">
        <f t="array" ref="AM33">IF(OR(Q33=0,Q33=""),"",IF(M33="",$BB$2,$BB$2+M33))</f>
        <v/>
      </c>
      <c r="AN33" s="106" t="str">
        <f t="shared" si="9"/>
        <v/>
      </c>
      <c r="AO33" s="125" t="str">
        <f t="array" ref="AO33">IF(OR(Q33=0,Q33=""),"",AM33-AN33)</f>
        <v/>
      </c>
      <c r="AP33" s="3" t="str">
        <f t="array" ref="AP33">IF(OR(Q32=0,Q32="",AP32="",AP32=""),"",AP32)</f>
        <v/>
      </c>
      <c r="AQ33" s="2" t="str">
        <f t="array" ref="AQ33">IF(OR(Q32=0,Q32="",AQ32="",AQ32=""),"",AQ32)</f>
        <v/>
      </c>
      <c r="AR33" s="183" t="str">
        <f t="array" ref="AR33">IF(OR(Q33=0,Q33=""),"",SUM(AP33-AQ33))</f>
        <v/>
      </c>
      <c r="AS33" s="95" t="str">
        <f t="array" ref="AS33">IF(OR(Q33=0,Q33=""),"",IF(AND('Basic Data Entry'!$C$10="state Service",'Arear Table Protected'!V33=2020,U33=3),ROUND(X33/31*5,0),IF(AND('Basic Data Entry'!$C$10="state Service",'Arear Table Protected'!V33=2020,U33=9),ROUND(AB33/30*2,0),IF(AND('Basic Data Entry'!$C$10="state Service",'Arear Table Protected'!V33=2020,U33=10),ROUND(AB33/31*2,0),IF(AND('Basic Data Entry'!$C$10="subordinate",'Arear Table Protected'!V33=2020,U33=3),ROUND(X33/31*3,0),IF(AND('Basic Data Entry'!$C$10="subordinate",'Arear Table Protected'!V33=2020,U33=9),ROUND(AB33/30*1,0),IF(AND('Basic Data Entry'!$C$10="subordinate",'Arear Table Protected'!V33=2020,U33=10),ROUND(AB33/31*1,0),IF(AND('Basic Data Entry'!$C$10="ministrial",'Arear Table Protected'!V33=2020,U33=3),ROUND(X33/31*1,0),""))))))))</f>
        <v/>
      </c>
      <c r="AT33" s="96" t="str">
        <f t="array" ref="AT33">IF(OR(Q33=0,Q33=""),"",IF(AND('Basic Data Entry'!$C$10="state Service",'Arear Table Protected'!V33=2020,U33=3),ROUND(AC33/31*5,0),IF(AND('Basic Data Entry'!$C$10="state Service",'Arear Table Protected'!V33=2020,U33=9),ROUND(AG33/30*2,0),IF(AND('Basic Data Entry'!$C$10="state Service",'Arear Table Protected'!V33=2020,U33=10),ROUND(AG33/31*2,0),IF(AND('Basic Data Entry'!$C$10="subordinate",'Arear Table Protected'!V33=2020,U33=3),ROUND(AC33/31*3,0),IF(AND('Basic Data Entry'!$C$10="subordinate",'Arear Table Protected'!V33=2020,U33=9),ROUND(AG33/30*1,0),IF(AND('Basic Data Entry'!$C$10="subordinate",'Arear Table Protected'!V33=2020,U33=10),ROUND(AG33/31*1,0),IF(AND('Basic Data Entry'!$C$10="ministrial",'Arear Table Protected'!V33=2020,U33=3),ROUND(AC33/31*1,0),""))))))))</f>
        <v/>
      </c>
      <c r="AU33" s="184" t="str">
        <f t="array" ref="AU33">IF(OR(Q33=0,Q33="",AS33="",AT33=""),"",AS33-AT33)</f>
        <v/>
      </c>
      <c r="AV33" s="42" t="str">
        <f t="array" ref="AV33">IF(OR(Q32=0,Q32=""),"",AV32)</f>
        <v/>
      </c>
      <c r="AW33" s="43" t="str">
        <f t="array" ref="AW33">IF(OR(Q32=0,Q32=""),"",AW32)</f>
        <v/>
      </c>
      <c r="AX33" s="185" t="str">
        <f t="array" ref="AX33">IF(OR(Q33=0,Q33=""),"",SUM(AV33-AW33))</f>
        <v/>
      </c>
      <c r="AY33" s="186" t="str">
        <f t="array" ref="AY33">IF(OR(Q33=0,Q33=""),"",ROUND((AL33)*$E$3,0))</f>
        <v/>
      </c>
      <c r="AZ33" s="186" t="str">
        <f t="array" ref="AZ33">IF(OR(Q33=0,Q33=""),"",SUM(AO33,AR33,AU33,AX33,AY33))</f>
        <v/>
      </c>
      <c r="BA33" s="187" t="str">
        <f t="array" ref="BA33">IF(OR(Q33=0,Q33=""),"",AL33-AZ33)</f>
        <v/>
      </c>
      <c r="BB33" s="44"/>
      <c r="BC33" s="23"/>
      <c r="BD33" s="23"/>
      <c r="BE33" s="10">
        <f t="shared" si="23"/>
        <v>0</v>
      </c>
      <c r="BF33" s="79">
        <f t="shared" si="15"/>
        <v>0</v>
      </c>
      <c r="BG33" s="79">
        <f t="shared" si="21"/>
        <v>0</v>
      </c>
      <c r="BK33" s="21">
        <f t="shared" si="22"/>
        <v>46247</v>
      </c>
      <c r="BM33" s="18">
        <f t="shared" si="16"/>
        <v>1</v>
      </c>
      <c r="BN33" s="19" t="str">
        <f t="array" ref="BN33">IF(OR(Q33=0,Q33=""),"",W33)</f>
        <v/>
      </c>
      <c r="BO33" s="18" t="str">
        <f t="array" ref="BO33">IF(OR(Q33=0,Q33=""),"",BM33+BN33)</f>
        <v/>
      </c>
      <c r="BP33" s="20">
        <f t="shared" si="24"/>
        <v>0</v>
      </c>
      <c r="BQ33" s="20">
        <f t="shared" si="25"/>
        <v>0</v>
      </c>
      <c r="BR33" s="22">
        <f t="shared" si="19"/>
        <v>0</v>
      </c>
      <c r="BS33" s="20" t="str">
        <f t="shared" si="26"/>
        <v>00</v>
      </c>
      <c r="BY33" s="76" t="str">
        <f>IF(OR(Q33=0,Q33=""),"",IF('Basic Data Entry'!$C$9="fixation","yes",""))</f>
        <v/>
      </c>
      <c r="BZ33" s="76" t="str">
        <f>IF(OR(Q33=0,Q33=""),"",IF('Basic Data Entry'!$G$12="yes","yes","no"))</f>
        <v/>
      </c>
    </row>
    <row r="34" spans="1:78" ht="18" customHeight="1" thickBot="1">
      <c r="A34" s="9" t="str">
        <f t="shared" si="10"/>
        <v/>
      </c>
      <c r="B34" s="343"/>
      <c r="C34" s="343"/>
      <c r="D34" s="343"/>
      <c r="E34" s="343"/>
      <c r="F34" s="97" t="str">
        <f t="shared" si="1"/>
        <v/>
      </c>
      <c r="G34" s="149" t="str">
        <f t="shared" si="2"/>
        <v/>
      </c>
      <c r="H34" s="150" t="str">
        <f t="shared" si="3"/>
        <v/>
      </c>
      <c r="I34" s="150" t="str">
        <f>IF(OR($E$2="fixation",Q34="",Q34=0),"",IF(AND('Basic Data Entry'!$G$11="Z-Rural",'Arear Table Protected'!V34&lt;2021),0.08,IF(AND('Basic Data Entry'!$G$11="Y-Urban",'Arear Table Protected'!V34&lt;2021),0.16,IF(AND('Basic Data Entry'!$G$11="Z-Rural",'Arear Table Protected'!V34=2021,U34&gt;=7),0.09,IF(AND('Basic Data Entry'!$G$11="Y-Urban",'Arear Table Protected'!V34=2021,'Arear Table Protected'!U34&gt;=7),0.18,IF(AND('Basic Data Entry'!$G$11="Z-Rural",'Arear Table Protected'!V34=2021,U34&lt;7),0.08,IF(AND('Basic Data Entry'!$G$11="Y-Urban",'Arear Table Protected'!V34=2021,'Arear Table Protected'!U34&lt;7),0.16,IF(AND('Basic Data Entry'!$G$11="Z-Rural",'Arear Table Protected'!V34=2022),0.09,IF(AND('Basic Data Entry'!$G$11="Y-Urban",'Arear Table Protected'!V34=2022),0.18,IF(AND('Basic Data Entry'!$G$11="Z-Rural",'Arear Table Protected'!V34=2023),0.09,IF(AND('Basic Data Entry'!$G$11="Y-Urban",'Arear Table Protected'!V34=2023),0.18,IF(AND('Basic Data Entry'!$G$11="Z-Rural",'Arear Table Protected'!V34=2024,U34&lt;11),0.09,IF(AND('Basic Data Entry'!$G$11="Y-Urban",'Arear Table Protected'!V34=2024,U34&lt;11),0.18,IF(AND('Basic Data Entry'!$G$11="Z-Rural",'Arear Table Protected'!V34=2024,U34&gt;=11),0.1,IF(AND('Basic Data Entry'!$G$11="Y-Urban",'Arear Table Protected'!V34=2024,U34&gt;=11),0.2,IF(AND('Basic Data Entry'!$G$11="Z-Rural",'Arear Table Protected'!V34=2025),0.1,IF(AND('Basic Data Entry'!$G$11="Y-Urban",'Arear Table Protected'!V34=2025),0.2,"")))))))))))))))))</f>
        <v/>
      </c>
      <c r="J34" s="151" t="str">
        <f>IF(OR(Q34="",Q34=0),"",IF(AND('Basic Data Entry'!$G$11="Z-Rural",'Arear Table Protected'!V34&lt;2021),0.08,IF(AND('Basic Data Entry'!$G$11="Y-Urban",'Arear Table Protected'!V34&lt;2021),0.16,IF(AND('Basic Data Entry'!$G$11="Z-Rural",'Arear Table Protected'!V34=2021,U34&gt;=7),0.09,IF(AND('Basic Data Entry'!$G$11="Y-Urban",'Arear Table Protected'!V34=2021,'Arear Table Protected'!U34&gt;=7),0.18,IF(AND('Basic Data Entry'!$G$11="Z-Rural",'Arear Table Protected'!V34=2021,U34&lt;7),0.08,IF(AND('Basic Data Entry'!$G$11="Y-Urban",'Arear Table Protected'!V34=2021,'Arear Table Protected'!U34&lt;7),0.16,IF(AND('Basic Data Entry'!$G$11="Z-Rural",'Arear Table Protected'!V34=2022),0.09,IF(AND('Basic Data Entry'!$G$11="Y-Urban",'Arear Table Protected'!V34=2022),0.18,IF(AND('Basic Data Entry'!$G$11="Z-Rural",'Arear Table Protected'!V34=2023),0.09,IF(AND('Basic Data Entry'!$G$11="Y-Urban",'Arear Table Protected'!V34=2023),0.18,IF(AND('Basic Data Entry'!$G$11="Z-Rural",'Arear Table Protected'!V34=2024,U34&lt;11),0.09,IF(AND('Basic Data Entry'!$G$11="Y-Urban",'Arear Table Protected'!V34=2024,U34&lt;11),0.18,IF(AND('Basic Data Entry'!$G$11="Z-Rural",'Arear Table Protected'!V34=2024,U34&gt;=11),0.1,IF(AND('Basic Data Entry'!$G$11="Y-Urban",'Arear Table Protected'!V34=2024,U34&gt;=11),0.2,IF(AND('Basic Data Entry'!$G$11="Z-Rural",'Arear Table Protected'!V34=2025),0.1,IF(AND('Basic Data Entry'!$G$11="Y-Urban",'Arear Table Protected'!V34=2025),0.2,"")))))))))))))))))</f>
        <v/>
      </c>
      <c r="K34" s="152" t="str">
        <f t="shared" si="4"/>
        <v/>
      </c>
      <c r="L34" s="153" t="str">
        <f t="shared" si="5"/>
        <v/>
      </c>
      <c r="M34" s="154" t="str">
        <f t="shared" si="6"/>
        <v/>
      </c>
      <c r="N34" s="154" t="str">
        <f t="shared" si="7"/>
        <v/>
      </c>
      <c r="O34" s="242" t="str">
        <f t="shared" si="8"/>
        <v/>
      </c>
      <c r="P34" s="177">
        <v>22</v>
      </c>
      <c r="Q34" s="365">
        <f t="shared" si="11"/>
        <v>0</v>
      </c>
      <c r="R34" s="366"/>
      <c r="S34" s="366"/>
      <c r="T34" s="367"/>
      <c r="U34" s="145" t="str">
        <f t="array" ref="U34">IF(OR(Q34=0,Q34=""),"",MONTH(Q34))</f>
        <v/>
      </c>
      <c r="V34" s="145" t="str">
        <f t="array" ref="V34">IF(OR(Q34=0,Q34=""),"",YEAR(Q34))</f>
        <v/>
      </c>
      <c r="W34" s="145" t="str">
        <f t="shared" si="12"/>
        <v/>
      </c>
      <c r="X34" s="178" t="str">
        <f t="array" ref="X34">IF(OR(Q34=0,Q34=""),"",BG34)</f>
        <v/>
      </c>
      <c r="Y34" s="147" t="str">
        <f t="array" ref="Y34">IF(OR(Q34=0,Q34=""),"",ROUND(X34*H34,0))</f>
        <v/>
      </c>
      <c r="Z34" s="199">
        <f t="shared" si="13"/>
        <v>0</v>
      </c>
      <c r="AA34" s="147" t="str">
        <f t="array" ref="AA34">IF(OR(Q34=0,Q34=""),"",ROUND(X34*J34,0))</f>
        <v/>
      </c>
      <c r="AB34" s="179" t="str">
        <f t="array" ref="AB34">IF(OR(Q34=0,Q34=""),"",SUM(X34:AA34))</f>
        <v/>
      </c>
      <c r="AC34" s="180" t="str">
        <f t="array" ref="AC34">IF(OR(Q34=0,Q34=""),"",IF(X34=0,0,IF($E$2="FIXATION",$B$5,IF(X34=0,0,IF(BF34=7,ROUND(AC33*1.03,-2),AC33)))))</f>
        <v/>
      </c>
      <c r="AD34" s="181" t="str">
        <f t="array" ref="AD34">IF(OR(Q34=0,Q34=""),"",IF($E$2="fixation",0,ROUND(AC34*G34,0)))</f>
        <v/>
      </c>
      <c r="AE34" s="199" t="str">
        <f t="array" ref="AE34">IF(OR(Q34=0,Q34=""),"",AE33)</f>
        <v/>
      </c>
      <c r="AF34" s="181" t="str">
        <f t="array" ref="AF34">IF(OR(Q34=0,Q34=""),"",IF($E$2="fixation",0,ROUND(AC34*I34,0)))</f>
        <v/>
      </c>
      <c r="AG34" s="179" t="str">
        <f t="array" ref="AG34">IF(OR(Q34=0,Q34=""),"",SUM(AC34:AF34))</f>
        <v/>
      </c>
      <c r="AH34" s="180" t="str">
        <f t="array" ref="AH34">IF(OR(Q34=0,Q34=""),"",X34-AC34)</f>
        <v/>
      </c>
      <c r="AI34" s="181" t="str">
        <f t="array" ref="AI34">IF(OR(Q34=0,Q34=""),"",Y34-AD34)</f>
        <v/>
      </c>
      <c r="AJ34" s="181" t="str">
        <f t="array" ref="AJ34">IF(OR(Q34=0,Q34=""),"",Z34-AE34)</f>
        <v/>
      </c>
      <c r="AK34" s="181" t="str">
        <f t="array" ref="AK34">IF(OR(Q34=0,Q34=""),"",AA34-AF34)</f>
        <v/>
      </c>
      <c r="AL34" s="182" t="str">
        <f t="array" ref="AL34">IF(OR(Q34=0,Q34=""),"",AB34-AG34)</f>
        <v/>
      </c>
      <c r="AM34" s="4" t="str">
        <f t="array" ref="AM34">IF(OR(Q34=0,Q34=""),"",IF(M34="",$BB$2,$BB$2+M34))</f>
        <v/>
      </c>
      <c r="AN34" s="106" t="str">
        <f t="shared" si="9"/>
        <v/>
      </c>
      <c r="AO34" s="125" t="str">
        <f t="array" ref="AO34">IF(OR(Q34=0,Q34=""),"",AM34-AN34)</f>
        <v/>
      </c>
      <c r="AP34" s="3" t="str">
        <f t="array" ref="AP34">IF(OR(Q33=0,Q33="",AP33="",AP33=""),"",AP33)</f>
        <v/>
      </c>
      <c r="AQ34" s="2" t="str">
        <f t="array" ref="AQ34">IF(OR(Q33=0,Q33="",AQ33="",AQ33=""),"",AQ33)</f>
        <v/>
      </c>
      <c r="AR34" s="183" t="str">
        <f t="array" ref="AR34">IF(OR(Q34=0,Q34=""),"",SUM(AP34-AQ34))</f>
        <v/>
      </c>
      <c r="AS34" s="95" t="str">
        <f t="array" ref="AS34">IF(OR(Q34=0,Q34=""),"",IF(AND('Basic Data Entry'!$C$10="state Service",'Arear Table Protected'!V34=2020,U34=3),ROUND(X34/31*5,0),IF(AND('Basic Data Entry'!$C$10="state Service",'Arear Table Protected'!V34=2020,U34=9),ROUND(AB34/30*2,0),IF(AND('Basic Data Entry'!$C$10="state Service",'Arear Table Protected'!V34=2020,U34=10),ROUND(AB34/31*2,0),IF(AND('Basic Data Entry'!$C$10="subordinate",'Arear Table Protected'!V34=2020,U34=3),ROUND(X34/31*3,0),IF(AND('Basic Data Entry'!$C$10="subordinate",'Arear Table Protected'!V34=2020,U34=9),ROUND(AB34/30*1,0),IF(AND('Basic Data Entry'!$C$10="subordinate",'Arear Table Protected'!V34=2020,U34=10),ROUND(AB34/31*1,0),IF(AND('Basic Data Entry'!$C$10="ministrial",'Arear Table Protected'!V34=2020,U34=3),ROUND(X34/31*1,0),""))))))))</f>
        <v/>
      </c>
      <c r="AT34" s="96" t="str">
        <f t="array" ref="AT34">IF(OR(Q34=0,Q34=""),"",IF(AND('Basic Data Entry'!$C$10="state Service",'Arear Table Protected'!V34=2020,U34=3),ROUND(AC34/31*5,0),IF(AND('Basic Data Entry'!$C$10="state Service",'Arear Table Protected'!V34=2020,U34=9),ROUND(AG34/30*2,0),IF(AND('Basic Data Entry'!$C$10="state Service",'Arear Table Protected'!V34=2020,U34=10),ROUND(AG34/31*2,0),IF(AND('Basic Data Entry'!$C$10="subordinate",'Arear Table Protected'!V34=2020,U34=3),ROUND(AC34/31*3,0),IF(AND('Basic Data Entry'!$C$10="subordinate",'Arear Table Protected'!V34=2020,U34=9),ROUND(AG34/30*1,0),IF(AND('Basic Data Entry'!$C$10="subordinate",'Arear Table Protected'!V34=2020,U34=10),ROUND(AG34/31*1,0),IF(AND('Basic Data Entry'!$C$10="ministrial",'Arear Table Protected'!V34=2020,U34=3),ROUND(AC34/31*1,0),""))))))))</f>
        <v/>
      </c>
      <c r="AU34" s="184" t="str">
        <f t="array" ref="AU34">IF(OR(Q34=0,Q34="",AS34="",AT34=""),"",AS34-AT34)</f>
        <v/>
      </c>
      <c r="AV34" s="42" t="str">
        <f t="array" ref="AV34">IF(OR(Q33=0,Q33=""),"",AV33)</f>
        <v/>
      </c>
      <c r="AW34" s="43" t="str">
        <f t="array" ref="AW34">IF(OR(Q33=0,Q33=""),"",AW33)</f>
        <v/>
      </c>
      <c r="AX34" s="185" t="str">
        <f t="array" ref="AX34">IF(OR(Q34=0,Q34=""),"",SUM(AV34-AW34))</f>
        <v/>
      </c>
      <c r="AY34" s="186" t="str">
        <f t="array" ref="AY34">IF(OR(Q34=0,Q34=""),"",ROUND((AL34)*$E$3,0))</f>
        <v/>
      </c>
      <c r="AZ34" s="186" t="str">
        <f t="array" ref="AZ34">IF(OR(Q34=0,Q34=""),"",SUM(AO34,AR34,AU34,AX34,AY34))</f>
        <v/>
      </c>
      <c r="BA34" s="187" t="str">
        <f t="array" ref="BA34">IF(OR(Q34=0,Q34=""),"",AL34-AZ34)</f>
        <v/>
      </c>
      <c r="BB34" s="44"/>
      <c r="BC34" s="23"/>
      <c r="BD34" s="23"/>
      <c r="BE34" s="10">
        <f t="shared" si="23"/>
        <v>0</v>
      </c>
      <c r="BF34" s="79">
        <f t="shared" si="15"/>
        <v>0</v>
      </c>
      <c r="BG34" s="79">
        <f t="shared" si="21"/>
        <v>0</v>
      </c>
      <c r="BK34" s="21">
        <f t="shared" si="22"/>
        <v>46278</v>
      </c>
      <c r="BM34" s="18">
        <f t="shared" si="16"/>
        <v>1</v>
      </c>
      <c r="BN34" s="19" t="str">
        <f t="array" ref="BN34">IF(OR(Q34=0,Q34=""),"",W34)</f>
        <v/>
      </c>
      <c r="BO34" s="18" t="str">
        <f t="array" ref="BO34">IF(OR(Q34=0,Q34=""),"",BM34+BN34)</f>
        <v/>
      </c>
      <c r="BP34" s="20">
        <f t="shared" si="24"/>
        <v>0</v>
      </c>
      <c r="BQ34" s="20">
        <f t="shared" si="25"/>
        <v>0</v>
      </c>
      <c r="BR34" s="22">
        <f t="shared" si="19"/>
        <v>0</v>
      </c>
      <c r="BS34" s="20" t="str">
        <f t="shared" si="26"/>
        <v>00</v>
      </c>
      <c r="BY34" s="76" t="str">
        <f>IF(OR(Q34=0,Q34=""),"",IF('Basic Data Entry'!$C$9="fixation","yes",""))</f>
        <v/>
      </c>
      <c r="BZ34" s="76" t="str">
        <f>IF(OR(Q34=0,Q34=""),"",IF('Basic Data Entry'!$G$12="yes","yes","no"))</f>
        <v/>
      </c>
    </row>
    <row r="35" spans="1:78" ht="18" customHeight="1" thickBot="1">
      <c r="A35" s="9" t="str">
        <f t="shared" si="10"/>
        <v/>
      </c>
      <c r="B35" s="343"/>
      <c r="C35" s="343"/>
      <c r="D35" s="343"/>
      <c r="E35" s="343"/>
      <c r="F35" s="97" t="str">
        <f t="shared" si="1"/>
        <v/>
      </c>
      <c r="G35" s="149" t="str">
        <f t="shared" si="2"/>
        <v/>
      </c>
      <c r="H35" s="150" t="str">
        <f t="shared" si="3"/>
        <v/>
      </c>
      <c r="I35" s="150" t="str">
        <f>IF(OR($E$2="fixation",Q35="",Q35=0),"",IF(AND('Basic Data Entry'!$G$11="Z-Rural",'Arear Table Protected'!V35&lt;2021),0.08,IF(AND('Basic Data Entry'!$G$11="Y-Urban",'Arear Table Protected'!V35&lt;2021),0.16,IF(AND('Basic Data Entry'!$G$11="Z-Rural",'Arear Table Protected'!V35=2021,U35&gt;=7),0.09,IF(AND('Basic Data Entry'!$G$11="Y-Urban",'Arear Table Protected'!V35=2021,'Arear Table Protected'!U35&gt;=7),0.18,IF(AND('Basic Data Entry'!$G$11="Z-Rural",'Arear Table Protected'!V35=2021,U35&lt;7),0.08,IF(AND('Basic Data Entry'!$G$11="Y-Urban",'Arear Table Protected'!V35=2021,'Arear Table Protected'!U35&lt;7),0.16,IF(AND('Basic Data Entry'!$G$11="Z-Rural",'Arear Table Protected'!V35=2022),0.09,IF(AND('Basic Data Entry'!$G$11="Y-Urban",'Arear Table Protected'!V35=2022),0.18,IF(AND('Basic Data Entry'!$G$11="Z-Rural",'Arear Table Protected'!V35=2023),0.09,IF(AND('Basic Data Entry'!$G$11="Y-Urban",'Arear Table Protected'!V35=2023),0.18,IF(AND('Basic Data Entry'!$G$11="Z-Rural",'Arear Table Protected'!V35=2024,U35&lt;11),0.09,IF(AND('Basic Data Entry'!$G$11="Y-Urban",'Arear Table Protected'!V35=2024,U35&lt;11),0.18,IF(AND('Basic Data Entry'!$G$11="Z-Rural",'Arear Table Protected'!V35=2024,U35&gt;=11),0.1,IF(AND('Basic Data Entry'!$G$11="Y-Urban",'Arear Table Protected'!V35=2024,U35&gt;=11),0.2,IF(AND('Basic Data Entry'!$G$11="Z-Rural",'Arear Table Protected'!V35=2025),0.1,IF(AND('Basic Data Entry'!$G$11="Y-Urban",'Arear Table Protected'!V35=2025),0.2,"")))))))))))))))))</f>
        <v/>
      </c>
      <c r="J35" s="151" t="str">
        <f>IF(OR(Q35="",Q35=0),"",IF(AND('Basic Data Entry'!$G$11="Z-Rural",'Arear Table Protected'!V35&lt;2021),0.08,IF(AND('Basic Data Entry'!$G$11="Y-Urban",'Arear Table Protected'!V35&lt;2021),0.16,IF(AND('Basic Data Entry'!$G$11="Z-Rural",'Arear Table Protected'!V35=2021,U35&gt;=7),0.09,IF(AND('Basic Data Entry'!$G$11="Y-Urban",'Arear Table Protected'!V35=2021,'Arear Table Protected'!U35&gt;=7),0.18,IF(AND('Basic Data Entry'!$G$11="Z-Rural",'Arear Table Protected'!V35=2021,U35&lt;7),0.08,IF(AND('Basic Data Entry'!$G$11="Y-Urban",'Arear Table Protected'!V35=2021,'Arear Table Protected'!U35&lt;7),0.16,IF(AND('Basic Data Entry'!$G$11="Z-Rural",'Arear Table Protected'!V35=2022),0.09,IF(AND('Basic Data Entry'!$G$11="Y-Urban",'Arear Table Protected'!V35=2022),0.18,IF(AND('Basic Data Entry'!$G$11="Z-Rural",'Arear Table Protected'!V35=2023),0.09,IF(AND('Basic Data Entry'!$G$11="Y-Urban",'Arear Table Protected'!V35=2023),0.18,IF(AND('Basic Data Entry'!$G$11="Z-Rural",'Arear Table Protected'!V35=2024,U35&lt;11),0.09,IF(AND('Basic Data Entry'!$G$11="Y-Urban",'Arear Table Protected'!V35=2024,U35&lt;11),0.18,IF(AND('Basic Data Entry'!$G$11="Z-Rural",'Arear Table Protected'!V35=2024,U35&gt;=11),0.1,IF(AND('Basic Data Entry'!$G$11="Y-Urban",'Arear Table Protected'!V35=2024,U35&gt;=11),0.2,IF(AND('Basic Data Entry'!$G$11="Z-Rural",'Arear Table Protected'!V35=2025),0.1,IF(AND('Basic Data Entry'!$G$11="Y-Urban",'Arear Table Protected'!V35=2025),0.2,"")))))))))))))))))</f>
        <v/>
      </c>
      <c r="K35" s="152" t="str">
        <f t="shared" si="4"/>
        <v/>
      </c>
      <c r="L35" s="153" t="str">
        <f t="shared" si="5"/>
        <v/>
      </c>
      <c r="M35" s="154" t="str">
        <f t="shared" si="6"/>
        <v/>
      </c>
      <c r="N35" s="154" t="str">
        <f t="shared" si="7"/>
        <v/>
      </c>
      <c r="O35" s="242" t="str">
        <f t="shared" si="8"/>
        <v/>
      </c>
      <c r="P35" s="177">
        <v>23</v>
      </c>
      <c r="Q35" s="365">
        <f t="shared" si="11"/>
        <v>0</v>
      </c>
      <c r="R35" s="366"/>
      <c r="S35" s="366"/>
      <c r="T35" s="367"/>
      <c r="U35" s="145" t="str">
        <f t="array" ref="U35">IF(OR(Q35=0,Q35=""),"",MONTH(Q35))</f>
        <v/>
      </c>
      <c r="V35" s="145" t="str">
        <f t="array" ref="V35">IF(OR(Q35=0,Q35=""),"",YEAR(Q35))</f>
        <v/>
      </c>
      <c r="W35" s="145" t="str">
        <f t="shared" si="12"/>
        <v/>
      </c>
      <c r="X35" s="178" t="str">
        <f t="array" ref="X35">IF(OR(Q35=0,Q35=""),"",BG35)</f>
        <v/>
      </c>
      <c r="Y35" s="147" t="str">
        <f t="array" ref="Y35">IF(OR(Q35=0,Q35=""),"",ROUND(X35*H35,0))</f>
        <v/>
      </c>
      <c r="Z35" s="199">
        <f t="shared" si="13"/>
        <v>0</v>
      </c>
      <c r="AA35" s="147" t="str">
        <f t="array" ref="AA35">IF(OR(Q35=0,Q35=""),"",ROUND(X35*J35,0))</f>
        <v/>
      </c>
      <c r="AB35" s="179" t="str">
        <f t="array" ref="AB35">IF(OR(Q35=0,Q35=""),"",SUM(X35:AA35))</f>
        <v/>
      </c>
      <c r="AC35" s="180" t="str">
        <f t="array" ref="AC35">IF(OR(Q35=0,Q35=""),"",IF(X35=0,0,IF($E$2="FIXATION",$B$5,IF(X35=0,0,IF(BF35=7,ROUND(AC34*1.03,-2),AC34)))))</f>
        <v/>
      </c>
      <c r="AD35" s="181" t="str">
        <f t="array" ref="AD35">IF(OR(Q35=0,Q35=""),"",IF($E$2="fixation",0,ROUND(AC35*G35,0)))</f>
        <v/>
      </c>
      <c r="AE35" s="199" t="str">
        <f t="array" ref="AE35">IF(OR(Q35=0,Q35=""),"",AE34)</f>
        <v/>
      </c>
      <c r="AF35" s="181" t="str">
        <f t="array" ref="AF35">IF(OR(Q35=0,Q35=""),"",IF($E$2="fixation",0,ROUND(AC35*I35,0)))</f>
        <v/>
      </c>
      <c r="AG35" s="179" t="str">
        <f t="array" ref="AG35">IF(OR(Q35=0,Q35=""),"",SUM(AC35:AF35))</f>
        <v/>
      </c>
      <c r="AH35" s="180" t="str">
        <f t="array" ref="AH35">IF(OR(Q35=0,Q35=""),"",X35-AC35)</f>
        <v/>
      </c>
      <c r="AI35" s="181" t="str">
        <f t="array" ref="AI35">IF(OR(Q35=0,Q35=""),"",Y35-AD35)</f>
        <v/>
      </c>
      <c r="AJ35" s="181" t="str">
        <f t="array" ref="AJ35">IF(OR(Q35=0,Q35=""),"",Z35-AE35)</f>
        <v/>
      </c>
      <c r="AK35" s="181" t="str">
        <f t="array" ref="AK35">IF(OR(Q35=0,Q35=""),"",AA35-AF35)</f>
        <v/>
      </c>
      <c r="AL35" s="182" t="str">
        <f t="array" ref="AL35">IF(OR(Q35=0,Q35=""),"",AB35-AG35)</f>
        <v/>
      </c>
      <c r="AM35" s="4" t="str">
        <f t="array" ref="AM35">IF(OR(Q35=0,Q35=""),"",IF(M35="",$BB$2,$BB$2+M35))</f>
        <v/>
      </c>
      <c r="AN35" s="106" t="str">
        <f t="shared" si="9"/>
        <v/>
      </c>
      <c r="AO35" s="125" t="str">
        <f t="array" ref="AO35">IF(OR(Q35=0,Q35=""),"",AM35-AN35)</f>
        <v/>
      </c>
      <c r="AP35" s="3" t="str">
        <f t="array" ref="AP35">IF(OR(Q34=0,Q34="",AP34="",AP34=""),"",AP34)</f>
        <v/>
      </c>
      <c r="AQ35" s="2" t="str">
        <f t="array" ref="AQ35">IF(OR(Q34=0,Q34="",AQ34="",AQ34=""),"",AQ34)</f>
        <v/>
      </c>
      <c r="AR35" s="183" t="str">
        <f t="array" ref="AR35">IF(OR(Q35=0,Q35=""),"",SUM(AP35-AQ35))</f>
        <v/>
      </c>
      <c r="AS35" s="95" t="str">
        <f t="array" ref="AS35">IF(OR(Q35=0,Q35=""),"",IF(AND('Basic Data Entry'!$C$10="state Service",'Arear Table Protected'!V35=2020,U35=3),ROUND(X35/31*5,0),IF(AND('Basic Data Entry'!$C$10="state Service",'Arear Table Protected'!V35=2020,U35=9),ROUND(AB35/30*2,0),IF(AND('Basic Data Entry'!$C$10="state Service",'Arear Table Protected'!V35=2020,U35=10),ROUND(AB35/31*2,0),IF(AND('Basic Data Entry'!$C$10="subordinate",'Arear Table Protected'!V35=2020,U35=3),ROUND(X35/31*3,0),IF(AND('Basic Data Entry'!$C$10="subordinate",'Arear Table Protected'!V35=2020,U35=9),ROUND(AB35/30*1,0),IF(AND('Basic Data Entry'!$C$10="subordinate",'Arear Table Protected'!V35=2020,U35=10),ROUND(AB35/31*1,0),IF(AND('Basic Data Entry'!$C$10="ministrial",'Arear Table Protected'!V35=2020,U35=3),ROUND(X35/31*1,0),""))))))))</f>
        <v/>
      </c>
      <c r="AT35" s="96" t="str">
        <f t="array" ref="AT35">IF(OR(Q35=0,Q35=""),"",IF(AND('Basic Data Entry'!$C$10="state Service",'Arear Table Protected'!V35=2020,U35=3),ROUND(AC35/31*5,0),IF(AND('Basic Data Entry'!$C$10="state Service",'Arear Table Protected'!V35=2020,U35=9),ROUND(AG35/30*2,0),IF(AND('Basic Data Entry'!$C$10="state Service",'Arear Table Protected'!V35=2020,U35=10),ROUND(AG35/31*2,0),IF(AND('Basic Data Entry'!$C$10="subordinate",'Arear Table Protected'!V35=2020,U35=3),ROUND(AC35/31*3,0),IF(AND('Basic Data Entry'!$C$10="subordinate",'Arear Table Protected'!V35=2020,U35=9),ROUND(AG35/30*1,0),IF(AND('Basic Data Entry'!$C$10="subordinate",'Arear Table Protected'!V35=2020,U35=10),ROUND(AG35/31*1,0),IF(AND('Basic Data Entry'!$C$10="ministrial",'Arear Table Protected'!V35=2020,U35=3),ROUND(AC35/31*1,0),""))))))))</f>
        <v/>
      </c>
      <c r="AU35" s="184" t="str">
        <f t="array" ref="AU35">IF(OR(Q35=0,Q35="",AS35="",AT35=""),"",AS35-AT35)</f>
        <v/>
      </c>
      <c r="AV35" s="42" t="str">
        <f t="array" ref="AV35">IF(OR(Q34=0,Q34=""),"",AV34)</f>
        <v/>
      </c>
      <c r="AW35" s="43" t="str">
        <f t="array" ref="AW35">IF(OR(Q34=0,Q34=""),"",AW34)</f>
        <v/>
      </c>
      <c r="AX35" s="185" t="str">
        <f t="array" ref="AX35">IF(OR(Q35=0,Q35=""),"",SUM(AV35-AW35))</f>
        <v/>
      </c>
      <c r="AY35" s="186" t="str">
        <f t="array" ref="AY35">IF(OR(Q35=0,Q35=""),"",ROUND((AL35)*$E$3,0))</f>
        <v/>
      </c>
      <c r="AZ35" s="186" t="str">
        <f t="array" ref="AZ35">IF(OR(Q35=0,Q35=""),"",SUM(AO35,AR35,AU35,AX35,AY35))</f>
        <v/>
      </c>
      <c r="BA35" s="187" t="str">
        <f t="array" ref="BA35">IF(OR(Q35=0,Q35=""),"",AL35-AZ35)</f>
        <v/>
      </c>
      <c r="BB35" s="44"/>
      <c r="BC35" s="23"/>
      <c r="BD35" s="23"/>
      <c r="BE35" s="10">
        <f t="shared" si="23"/>
        <v>0</v>
      </c>
      <c r="BF35" s="79">
        <f t="shared" si="15"/>
        <v>0</v>
      </c>
      <c r="BG35" s="79">
        <f t="shared" si="21"/>
        <v>0</v>
      </c>
      <c r="BK35" s="21">
        <f t="shared" si="22"/>
        <v>46309</v>
      </c>
      <c r="BM35" s="18">
        <f t="shared" si="16"/>
        <v>1</v>
      </c>
      <c r="BN35" s="19" t="str">
        <f t="array" ref="BN35">IF(OR(Q35=0,Q35=""),"",W35)</f>
        <v/>
      </c>
      <c r="BO35" s="18" t="str">
        <f t="array" ref="BO35">IF(OR(Q35=0,Q35=""),"",BM35+BN35)</f>
        <v/>
      </c>
      <c r="BP35" s="20">
        <f t="shared" si="24"/>
        <v>0</v>
      </c>
      <c r="BQ35" s="20">
        <f t="shared" si="25"/>
        <v>0</v>
      </c>
      <c r="BR35" s="22">
        <f t="shared" si="19"/>
        <v>0</v>
      </c>
      <c r="BS35" s="20" t="str">
        <f t="shared" si="26"/>
        <v>00</v>
      </c>
      <c r="BY35" s="76" t="str">
        <f>IF(OR(Q35=0,Q35=""),"",IF('Basic Data Entry'!$C$9="fixation","yes",""))</f>
        <v/>
      </c>
      <c r="BZ35" s="76" t="str">
        <f>IF(OR(Q35=0,Q35=""),"",IF('Basic Data Entry'!$G$12="yes","yes","no"))</f>
        <v/>
      </c>
    </row>
    <row r="36" spans="1:78" ht="18" customHeight="1" thickBot="1">
      <c r="A36" s="9" t="str">
        <f t="shared" si="10"/>
        <v/>
      </c>
      <c r="B36" s="343"/>
      <c r="C36" s="343"/>
      <c r="D36" s="343"/>
      <c r="E36" s="343"/>
      <c r="F36" s="97" t="str">
        <f t="shared" si="1"/>
        <v/>
      </c>
      <c r="G36" s="149" t="str">
        <f t="shared" si="2"/>
        <v/>
      </c>
      <c r="H36" s="150" t="str">
        <f t="shared" si="3"/>
        <v/>
      </c>
      <c r="I36" s="150" t="str">
        <f>IF(OR($E$2="fixation",Q36="",Q36=0),"",IF(AND('Basic Data Entry'!$G$11="Z-Rural",'Arear Table Protected'!V36&lt;2021),0.08,IF(AND('Basic Data Entry'!$G$11="Y-Urban",'Arear Table Protected'!V36&lt;2021),0.16,IF(AND('Basic Data Entry'!$G$11="Z-Rural",'Arear Table Protected'!V36=2021,U36&gt;=7),0.09,IF(AND('Basic Data Entry'!$G$11="Y-Urban",'Arear Table Protected'!V36=2021,'Arear Table Protected'!U36&gt;=7),0.18,IF(AND('Basic Data Entry'!$G$11="Z-Rural",'Arear Table Protected'!V36=2021,U36&lt;7),0.08,IF(AND('Basic Data Entry'!$G$11="Y-Urban",'Arear Table Protected'!V36=2021,'Arear Table Protected'!U36&lt;7),0.16,IF(AND('Basic Data Entry'!$G$11="Z-Rural",'Arear Table Protected'!V36=2022),0.09,IF(AND('Basic Data Entry'!$G$11="Y-Urban",'Arear Table Protected'!V36=2022),0.18,IF(AND('Basic Data Entry'!$G$11="Z-Rural",'Arear Table Protected'!V36=2023),0.09,IF(AND('Basic Data Entry'!$G$11="Y-Urban",'Arear Table Protected'!V36=2023),0.18,IF(AND('Basic Data Entry'!$G$11="Z-Rural",'Arear Table Protected'!V36=2024,U36&lt;11),0.09,IF(AND('Basic Data Entry'!$G$11="Y-Urban",'Arear Table Protected'!V36=2024,U36&lt;11),0.18,IF(AND('Basic Data Entry'!$G$11="Z-Rural",'Arear Table Protected'!V36=2024,U36&gt;=11),0.1,IF(AND('Basic Data Entry'!$G$11="Y-Urban",'Arear Table Protected'!V36=2024,U36&gt;=11),0.2,IF(AND('Basic Data Entry'!$G$11="Z-Rural",'Arear Table Protected'!V36=2025),0.1,IF(AND('Basic Data Entry'!$G$11="Y-Urban",'Arear Table Protected'!V36=2025),0.2,"")))))))))))))))))</f>
        <v/>
      </c>
      <c r="J36" s="151" t="str">
        <f>IF(OR(Q36="",Q36=0),"",IF(AND('Basic Data Entry'!$G$11="Z-Rural",'Arear Table Protected'!V36&lt;2021),0.08,IF(AND('Basic Data Entry'!$G$11="Y-Urban",'Arear Table Protected'!V36&lt;2021),0.16,IF(AND('Basic Data Entry'!$G$11="Z-Rural",'Arear Table Protected'!V36=2021,U36&gt;=7),0.09,IF(AND('Basic Data Entry'!$G$11="Y-Urban",'Arear Table Protected'!V36=2021,'Arear Table Protected'!U36&gt;=7),0.18,IF(AND('Basic Data Entry'!$G$11="Z-Rural",'Arear Table Protected'!V36=2021,U36&lt;7),0.08,IF(AND('Basic Data Entry'!$G$11="Y-Urban",'Arear Table Protected'!V36=2021,'Arear Table Protected'!U36&lt;7),0.16,IF(AND('Basic Data Entry'!$G$11="Z-Rural",'Arear Table Protected'!V36=2022),0.09,IF(AND('Basic Data Entry'!$G$11="Y-Urban",'Arear Table Protected'!V36=2022),0.18,IF(AND('Basic Data Entry'!$G$11="Z-Rural",'Arear Table Protected'!V36=2023),0.09,IF(AND('Basic Data Entry'!$G$11="Y-Urban",'Arear Table Protected'!V36=2023),0.18,IF(AND('Basic Data Entry'!$G$11="Z-Rural",'Arear Table Protected'!V36=2024,U36&lt;11),0.09,IF(AND('Basic Data Entry'!$G$11="Y-Urban",'Arear Table Protected'!V36=2024,U36&lt;11),0.18,IF(AND('Basic Data Entry'!$G$11="Z-Rural",'Arear Table Protected'!V36=2024,U36&gt;=11),0.1,IF(AND('Basic Data Entry'!$G$11="Y-Urban",'Arear Table Protected'!V36=2024,U36&gt;=11),0.2,IF(AND('Basic Data Entry'!$G$11="Z-Rural",'Arear Table Protected'!V36=2025),0.1,IF(AND('Basic Data Entry'!$G$11="Y-Urban",'Arear Table Protected'!V36=2025),0.2,"")))))))))))))))))</f>
        <v/>
      </c>
      <c r="K36" s="152" t="str">
        <f t="shared" si="4"/>
        <v/>
      </c>
      <c r="L36" s="153" t="str">
        <f t="shared" si="5"/>
        <v/>
      </c>
      <c r="M36" s="154" t="str">
        <f t="shared" si="6"/>
        <v/>
      </c>
      <c r="N36" s="154" t="str">
        <f t="shared" si="7"/>
        <v/>
      </c>
      <c r="O36" s="242" t="str">
        <f t="shared" si="8"/>
        <v/>
      </c>
      <c r="P36" s="177">
        <v>24</v>
      </c>
      <c r="Q36" s="365">
        <f t="shared" si="11"/>
        <v>0</v>
      </c>
      <c r="R36" s="366"/>
      <c r="S36" s="366"/>
      <c r="T36" s="367"/>
      <c r="U36" s="145" t="str">
        <f t="array" ref="U36">IF(OR(Q36=0,Q36=""),"",MONTH(Q36))</f>
        <v/>
      </c>
      <c r="V36" s="145" t="str">
        <f t="array" ref="V36">IF(OR(Q36=0,Q36=""),"",YEAR(Q36))</f>
        <v/>
      </c>
      <c r="W36" s="145" t="str">
        <f t="shared" si="12"/>
        <v/>
      </c>
      <c r="X36" s="178" t="str">
        <f t="array" ref="X36">IF(OR(Q36=0,Q36=""),"",BG36)</f>
        <v/>
      </c>
      <c r="Y36" s="147" t="str">
        <f t="array" ref="Y36">IF(OR(Q36=0,Q36=""),"",ROUND(X36*H36,0))</f>
        <v/>
      </c>
      <c r="Z36" s="199">
        <f t="shared" si="13"/>
        <v>0</v>
      </c>
      <c r="AA36" s="147" t="str">
        <f t="array" ref="AA36">IF(OR(Q36=0,Q36=""),"",ROUND(X36*J36,0))</f>
        <v/>
      </c>
      <c r="AB36" s="179" t="str">
        <f t="array" ref="AB36">IF(OR(Q36=0,Q36=""),"",SUM(X36:AA36))</f>
        <v/>
      </c>
      <c r="AC36" s="180" t="str">
        <f t="array" ref="AC36">IF(OR(Q36=0,Q36=""),"",IF(X36=0,0,IF($E$2="FIXATION",$B$5,IF(X36=0,0,IF(BF36=7,ROUND(AC35*1.03,-2),AC35)))))</f>
        <v/>
      </c>
      <c r="AD36" s="181" t="str">
        <f t="array" ref="AD36">IF(OR(Q36=0,Q36=""),"",IF($E$2="fixation",0,ROUND(AC36*G36,0)))</f>
        <v/>
      </c>
      <c r="AE36" s="199" t="str">
        <f t="array" ref="AE36">IF(OR(Q36=0,Q36=""),"",AE35)</f>
        <v/>
      </c>
      <c r="AF36" s="181" t="str">
        <f t="array" ref="AF36">IF(OR(Q36=0,Q36=""),"",IF($E$2="fixation",0,ROUND(AC36*I36,0)))</f>
        <v/>
      </c>
      <c r="AG36" s="179" t="str">
        <f t="array" ref="AG36">IF(OR(Q36=0,Q36=""),"",SUM(AC36:AF36))</f>
        <v/>
      </c>
      <c r="AH36" s="180" t="str">
        <f t="array" ref="AH36">IF(OR(Q36=0,Q36=""),"",X36-AC36)</f>
        <v/>
      </c>
      <c r="AI36" s="181" t="str">
        <f t="array" ref="AI36">IF(OR(Q36=0,Q36=""),"",Y36-AD36)</f>
        <v/>
      </c>
      <c r="AJ36" s="181" t="str">
        <f t="array" ref="AJ36">IF(OR(Q36=0,Q36=""),"",Z36-AE36)</f>
        <v/>
      </c>
      <c r="AK36" s="181" t="str">
        <f t="array" ref="AK36">IF(OR(Q36=0,Q36=""),"",AA36-AF36)</f>
        <v/>
      </c>
      <c r="AL36" s="182" t="str">
        <f t="array" ref="AL36">IF(OR(Q36=0,Q36=""),"",AB36-AG36)</f>
        <v/>
      </c>
      <c r="AM36" s="4" t="str">
        <f t="array" ref="AM36">IF(OR(Q36=0,Q36=""),"",IF(M36="",$BB$2,$BB$2+M36))</f>
        <v/>
      </c>
      <c r="AN36" s="106" t="str">
        <f t="shared" si="9"/>
        <v/>
      </c>
      <c r="AO36" s="125" t="str">
        <f t="array" ref="AO36">IF(OR(Q36=0,Q36=""),"",AM36-AN36)</f>
        <v/>
      </c>
      <c r="AP36" s="3" t="str">
        <f t="array" ref="AP36">IF(OR(Q35=0,Q35="",AP35="",AP35=""),"",AP35)</f>
        <v/>
      </c>
      <c r="AQ36" s="2" t="str">
        <f t="array" ref="AQ36">IF(OR(Q35=0,Q35="",AQ35="",AQ35=""),"",AQ35)</f>
        <v/>
      </c>
      <c r="AR36" s="183" t="str">
        <f t="array" ref="AR36">IF(OR(Q36=0,Q36=""),"",SUM(AP36-AQ36))</f>
        <v/>
      </c>
      <c r="AS36" s="95" t="str">
        <f t="array" ref="AS36">IF(OR(Q36=0,Q36=""),"",IF(AND('Basic Data Entry'!$C$10="state Service",'Arear Table Protected'!V36=2020,U36=3),ROUND(X36/31*5,0),IF(AND('Basic Data Entry'!$C$10="state Service",'Arear Table Protected'!V36=2020,U36=9),ROUND(AB36/30*2,0),IF(AND('Basic Data Entry'!$C$10="state Service",'Arear Table Protected'!V36=2020,U36=10),ROUND(AB36/31*2,0),IF(AND('Basic Data Entry'!$C$10="subordinate",'Arear Table Protected'!V36=2020,U36=3),ROUND(X36/31*3,0),IF(AND('Basic Data Entry'!$C$10="subordinate",'Arear Table Protected'!V36=2020,U36=9),ROUND(AB36/30*1,0),IF(AND('Basic Data Entry'!$C$10="subordinate",'Arear Table Protected'!V36=2020,U36=10),ROUND(AB36/31*1,0),IF(AND('Basic Data Entry'!$C$10="ministrial",'Arear Table Protected'!V36=2020,U36=3),ROUND(X36/31*1,0),""))))))))</f>
        <v/>
      </c>
      <c r="AT36" s="96" t="str">
        <f t="array" ref="AT36">IF(OR(Q36=0,Q36=""),"",IF(AND('Basic Data Entry'!$C$10="state Service",'Arear Table Protected'!V36=2020,U36=3),ROUND(AC36/31*5,0),IF(AND('Basic Data Entry'!$C$10="state Service",'Arear Table Protected'!V36=2020,U36=9),ROUND(AG36/30*2,0),IF(AND('Basic Data Entry'!$C$10="state Service",'Arear Table Protected'!V36=2020,U36=10),ROUND(AG36/31*2,0),IF(AND('Basic Data Entry'!$C$10="subordinate",'Arear Table Protected'!V36=2020,U36=3),ROUND(AC36/31*3,0),IF(AND('Basic Data Entry'!$C$10="subordinate",'Arear Table Protected'!V36=2020,U36=9),ROUND(AG36/30*1,0),IF(AND('Basic Data Entry'!$C$10="subordinate",'Arear Table Protected'!V36=2020,U36=10),ROUND(AG36/31*1,0),IF(AND('Basic Data Entry'!$C$10="ministrial",'Arear Table Protected'!V36=2020,U36=3),ROUND(AC36/31*1,0),""))))))))</f>
        <v/>
      </c>
      <c r="AU36" s="184" t="str">
        <f t="array" ref="AU36">IF(OR(Q36=0,Q36="",AS36="",AT36=""),"",AS36-AT36)</f>
        <v/>
      </c>
      <c r="AV36" s="42" t="str">
        <f t="array" ref="AV36">IF(OR(Q35=0,Q35=""),"",AV35)</f>
        <v/>
      </c>
      <c r="AW36" s="43" t="str">
        <f t="array" ref="AW36">IF(OR(Q35=0,Q35=""),"",AW35)</f>
        <v/>
      </c>
      <c r="AX36" s="185" t="str">
        <f t="array" ref="AX36">IF(OR(Q36=0,Q36=""),"",SUM(AV36-AW36))</f>
        <v/>
      </c>
      <c r="AY36" s="186" t="str">
        <f t="array" ref="AY36">IF(OR(Q36=0,Q36=""),"",ROUND((AL36)*$E$3,0))</f>
        <v/>
      </c>
      <c r="AZ36" s="186" t="str">
        <f t="array" ref="AZ36">IF(OR(Q36=0,Q36=""),"",SUM(AO36,AR36,AU36,AX36,AY36))</f>
        <v/>
      </c>
      <c r="BA36" s="187" t="str">
        <f t="array" ref="BA36">IF(OR(Q36=0,Q36=""),"",AL36-AZ36)</f>
        <v/>
      </c>
      <c r="BB36" s="44"/>
      <c r="BC36" s="23"/>
      <c r="BD36" s="23"/>
      <c r="BE36" s="10">
        <f t="shared" si="23"/>
        <v>0</v>
      </c>
      <c r="BF36" s="79">
        <f t="shared" si="15"/>
        <v>0</v>
      </c>
      <c r="BG36" s="79">
        <f t="shared" si="21"/>
        <v>0</v>
      </c>
      <c r="BK36" s="21">
        <f t="shared" si="22"/>
        <v>46340</v>
      </c>
      <c r="BM36" s="18">
        <f t="shared" si="16"/>
        <v>1</v>
      </c>
      <c r="BN36" s="19" t="str">
        <f t="array" ref="BN36">IF(OR(Q36=0,Q36=""),"",W36)</f>
        <v/>
      </c>
      <c r="BO36" s="18" t="str">
        <f t="array" ref="BO36">IF(OR(Q36=0,Q36=""),"",BM36+BN36)</f>
        <v/>
      </c>
      <c r="BP36" s="20">
        <f t="shared" si="24"/>
        <v>0</v>
      </c>
      <c r="BQ36" s="20">
        <f t="shared" si="25"/>
        <v>0</v>
      </c>
      <c r="BR36" s="22">
        <f t="shared" si="19"/>
        <v>0</v>
      </c>
      <c r="BS36" s="20" t="str">
        <f t="shared" si="26"/>
        <v>00</v>
      </c>
      <c r="BY36" s="76" t="str">
        <f>IF(OR(Q36=0,Q36=""),"",IF('Basic Data Entry'!$C$9="fixation","yes",""))</f>
        <v/>
      </c>
      <c r="BZ36" s="76" t="str">
        <f>IF(OR(Q36=0,Q36=""),"",IF('Basic Data Entry'!$G$12="yes","yes","no"))</f>
        <v/>
      </c>
    </row>
    <row r="37" spans="1:78" ht="18" customHeight="1" thickBot="1">
      <c r="A37" s="9" t="str">
        <f t="shared" si="10"/>
        <v/>
      </c>
      <c r="B37" s="343"/>
      <c r="C37" s="343"/>
      <c r="D37" s="343"/>
      <c r="E37" s="343"/>
      <c r="F37" s="97" t="str">
        <f t="shared" si="1"/>
        <v/>
      </c>
      <c r="G37" s="149" t="str">
        <f t="shared" si="2"/>
        <v/>
      </c>
      <c r="H37" s="150" t="str">
        <f t="shared" si="3"/>
        <v/>
      </c>
      <c r="I37" s="150" t="str">
        <f>IF(OR($E$2="fixation",Q37="",Q37=0),"",IF(AND('Basic Data Entry'!$G$11="Z-Rural",'Arear Table Protected'!V37&lt;2021),0.08,IF(AND('Basic Data Entry'!$G$11="Y-Urban",'Arear Table Protected'!V37&lt;2021),0.16,IF(AND('Basic Data Entry'!$G$11="Z-Rural",'Arear Table Protected'!V37=2021,U37&gt;=7),0.09,IF(AND('Basic Data Entry'!$G$11="Y-Urban",'Arear Table Protected'!V37=2021,'Arear Table Protected'!U37&gt;=7),0.18,IF(AND('Basic Data Entry'!$G$11="Z-Rural",'Arear Table Protected'!V37=2021,U37&lt;7),0.08,IF(AND('Basic Data Entry'!$G$11="Y-Urban",'Arear Table Protected'!V37=2021,'Arear Table Protected'!U37&lt;7),0.16,IF(AND('Basic Data Entry'!$G$11="Z-Rural",'Arear Table Protected'!V37=2022),0.09,IF(AND('Basic Data Entry'!$G$11="Y-Urban",'Arear Table Protected'!V37=2022),0.18,IF(AND('Basic Data Entry'!$G$11="Z-Rural",'Arear Table Protected'!V37=2023),0.09,IF(AND('Basic Data Entry'!$G$11="Y-Urban",'Arear Table Protected'!V37=2023),0.18,IF(AND('Basic Data Entry'!$G$11="Z-Rural",'Arear Table Protected'!V37=2024,U37&lt;11),0.09,IF(AND('Basic Data Entry'!$G$11="Y-Urban",'Arear Table Protected'!V37=2024,U37&lt;11),0.18,IF(AND('Basic Data Entry'!$G$11="Z-Rural",'Arear Table Protected'!V37=2024,U37&gt;=11),0.1,IF(AND('Basic Data Entry'!$G$11="Y-Urban",'Arear Table Protected'!V37=2024,U37&gt;=11),0.2,IF(AND('Basic Data Entry'!$G$11="Z-Rural",'Arear Table Protected'!V37=2025),0.1,IF(AND('Basic Data Entry'!$G$11="Y-Urban",'Arear Table Protected'!V37=2025),0.2,"")))))))))))))))))</f>
        <v/>
      </c>
      <c r="J37" s="151" t="str">
        <f>IF(OR(Q37="",Q37=0),"",IF(AND('Basic Data Entry'!$G$11="Z-Rural",'Arear Table Protected'!V37&lt;2021),0.08,IF(AND('Basic Data Entry'!$G$11="Y-Urban",'Arear Table Protected'!V37&lt;2021),0.16,IF(AND('Basic Data Entry'!$G$11="Z-Rural",'Arear Table Protected'!V37=2021,U37&gt;=7),0.09,IF(AND('Basic Data Entry'!$G$11="Y-Urban",'Arear Table Protected'!V37=2021,'Arear Table Protected'!U37&gt;=7),0.18,IF(AND('Basic Data Entry'!$G$11="Z-Rural",'Arear Table Protected'!V37=2021,U37&lt;7),0.08,IF(AND('Basic Data Entry'!$G$11="Y-Urban",'Arear Table Protected'!V37=2021,'Arear Table Protected'!U37&lt;7),0.16,IF(AND('Basic Data Entry'!$G$11="Z-Rural",'Arear Table Protected'!V37=2022),0.09,IF(AND('Basic Data Entry'!$G$11="Y-Urban",'Arear Table Protected'!V37=2022),0.18,IF(AND('Basic Data Entry'!$G$11="Z-Rural",'Arear Table Protected'!V37=2023),0.09,IF(AND('Basic Data Entry'!$G$11="Y-Urban",'Arear Table Protected'!V37=2023),0.18,IF(AND('Basic Data Entry'!$G$11="Z-Rural",'Arear Table Protected'!V37=2024,U37&lt;11),0.09,IF(AND('Basic Data Entry'!$G$11="Y-Urban",'Arear Table Protected'!V37=2024,U37&lt;11),0.18,IF(AND('Basic Data Entry'!$G$11="Z-Rural",'Arear Table Protected'!V37=2024,U37&gt;=11),0.1,IF(AND('Basic Data Entry'!$G$11="Y-Urban",'Arear Table Protected'!V37=2024,U37&gt;=11),0.2,IF(AND('Basic Data Entry'!$G$11="Z-Rural",'Arear Table Protected'!V37=2025),0.1,IF(AND('Basic Data Entry'!$G$11="Y-Urban",'Arear Table Protected'!V37=2025),0.2,"")))))))))))))))))</f>
        <v/>
      </c>
      <c r="K37" s="152" t="str">
        <f t="shared" si="4"/>
        <v/>
      </c>
      <c r="L37" s="153" t="str">
        <f t="shared" si="5"/>
        <v/>
      </c>
      <c r="M37" s="154" t="str">
        <f t="shared" si="6"/>
        <v/>
      </c>
      <c r="N37" s="154" t="str">
        <f t="shared" si="7"/>
        <v/>
      </c>
      <c r="O37" s="242" t="str">
        <f t="shared" si="8"/>
        <v/>
      </c>
      <c r="P37" s="177">
        <v>25</v>
      </c>
      <c r="Q37" s="365">
        <f t="shared" si="11"/>
        <v>0</v>
      </c>
      <c r="R37" s="366"/>
      <c r="S37" s="366"/>
      <c r="T37" s="367"/>
      <c r="U37" s="145" t="str">
        <f t="array" ref="U37">IF(OR(Q37=0,Q37=""),"",MONTH(Q37))</f>
        <v/>
      </c>
      <c r="V37" s="145" t="str">
        <f t="array" ref="V37">IF(OR(Q37=0,Q37=""),"",YEAR(Q37))</f>
        <v/>
      </c>
      <c r="W37" s="145" t="str">
        <f t="shared" si="12"/>
        <v/>
      </c>
      <c r="X37" s="178" t="str">
        <f t="array" ref="X37">IF(OR(Q37=0,Q37=""),"",BG37)</f>
        <v/>
      </c>
      <c r="Y37" s="147" t="str">
        <f t="array" ref="Y37">IF(OR(Q37=0,Q37=""),"",ROUND(X37*H37,0))</f>
        <v/>
      </c>
      <c r="Z37" s="199">
        <f t="shared" si="13"/>
        <v>0</v>
      </c>
      <c r="AA37" s="147" t="str">
        <f t="array" ref="AA37">IF(OR(Q37=0,Q37=""),"",ROUND(X37*J37,0))</f>
        <v/>
      </c>
      <c r="AB37" s="179" t="str">
        <f t="array" ref="AB37">IF(OR(Q37=0,Q37=""),"",SUM(X37:AA37))</f>
        <v/>
      </c>
      <c r="AC37" s="180" t="str">
        <f t="array" ref="AC37">IF(OR(Q37=0,Q37=""),"",IF(X37=0,0,IF($E$2="FIXATION",$B$5,IF(X37=0,0,IF(BF37=7,ROUND(AC36*1.03,-2),AC36)))))</f>
        <v/>
      </c>
      <c r="AD37" s="181" t="str">
        <f t="array" ref="AD37">IF(OR(Q37=0,Q37=""),"",IF($E$2="fixation",0,ROUND(AC37*G37,0)))</f>
        <v/>
      </c>
      <c r="AE37" s="199" t="str">
        <f t="array" ref="AE37">IF(OR(Q37=0,Q37=""),"",AE36)</f>
        <v/>
      </c>
      <c r="AF37" s="181" t="str">
        <f t="array" ref="AF37">IF(OR(Q37=0,Q37=""),"",IF($E$2="fixation",0,ROUND(AC37*I37,0)))</f>
        <v/>
      </c>
      <c r="AG37" s="179" t="str">
        <f t="array" ref="AG37">IF(OR(Q37=0,Q37=""),"",SUM(AC37:AF37))</f>
        <v/>
      </c>
      <c r="AH37" s="180" t="str">
        <f t="array" ref="AH37">IF(OR(Q37=0,Q37=""),"",X37-AC37)</f>
        <v/>
      </c>
      <c r="AI37" s="181" t="str">
        <f t="array" ref="AI37">IF(OR(Q37=0,Q37=""),"",Y37-AD37)</f>
        <v/>
      </c>
      <c r="AJ37" s="181" t="str">
        <f t="array" ref="AJ37">IF(OR(Q37=0,Q37=""),"",Z37-AE37)</f>
        <v/>
      </c>
      <c r="AK37" s="181" t="str">
        <f t="array" ref="AK37">IF(OR(Q37=0,Q37=""),"",AA37-AF37)</f>
        <v/>
      </c>
      <c r="AL37" s="182" t="str">
        <f t="array" ref="AL37">IF(OR(Q37=0,Q37=""),"",AB37-AG37)</f>
        <v/>
      </c>
      <c r="AM37" s="4" t="str">
        <f t="array" ref="AM37">IF(OR(Q37=0,Q37=""),"",IF(M37="",$BB$2,$BB$2+M37))</f>
        <v/>
      </c>
      <c r="AN37" s="106" t="str">
        <f t="shared" si="9"/>
        <v/>
      </c>
      <c r="AO37" s="125" t="str">
        <f t="array" ref="AO37">IF(OR(Q37=0,Q37=""),"",AM37-AN37)</f>
        <v/>
      </c>
      <c r="AP37" s="3" t="str">
        <f t="array" ref="AP37">IF(OR(Q36=0,Q36="",AP36="",AP36=""),"",AP36)</f>
        <v/>
      </c>
      <c r="AQ37" s="2" t="str">
        <f t="array" ref="AQ37">IF(OR(Q36=0,Q36="",AQ36="",AQ36=""),"",AQ36)</f>
        <v/>
      </c>
      <c r="AR37" s="183" t="str">
        <f t="array" ref="AR37">IF(OR(Q37=0,Q37=""),"",SUM(AP37-AQ37))</f>
        <v/>
      </c>
      <c r="AS37" s="95" t="str">
        <f t="array" ref="AS37">IF(OR(Q37=0,Q37=""),"",IF(AND('Basic Data Entry'!$C$10="state Service",'Arear Table Protected'!V37=2020,U37=3),ROUND(X37/31*5,0),IF(AND('Basic Data Entry'!$C$10="state Service",'Arear Table Protected'!V37=2020,U37=9),ROUND(AB37/30*2,0),IF(AND('Basic Data Entry'!$C$10="state Service",'Arear Table Protected'!V37=2020,U37=10),ROUND(AB37/31*2,0),IF(AND('Basic Data Entry'!$C$10="subordinate",'Arear Table Protected'!V37=2020,U37=3),ROUND(X37/31*3,0),IF(AND('Basic Data Entry'!$C$10="subordinate",'Arear Table Protected'!V37=2020,U37=9),ROUND(AB37/30*1,0),IF(AND('Basic Data Entry'!$C$10="subordinate",'Arear Table Protected'!V37=2020,U37=10),ROUND(AB37/31*1,0),IF(AND('Basic Data Entry'!$C$10="ministrial",'Arear Table Protected'!V37=2020,U37=3),ROUND(X37/31*1,0),""))))))))</f>
        <v/>
      </c>
      <c r="AT37" s="96" t="str">
        <f t="array" ref="AT37">IF(OR(Q37=0,Q37=""),"",IF(AND('Basic Data Entry'!$C$10="state Service",'Arear Table Protected'!V37=2020,U37=3),ROUND(AC37/31*5,0),IF(AND('Basic Data Entry'!$C$10="state Service",'Arear Table Protected'!V37=2020,U37=9),ROUND(AG37/30*2,0),IF(AND('Basic Data Entry'!$C$10="state Service",'Arear Table Protected'!V37=2020,U37=10),ROUND(AG37/31*2,0),IF(AND('Basic Data Entry'!$C$10="subordinate",'Arear Table Protected'!V37=2020,U37=3),ROUND(AC37/31*3,0),IF(AND('Basic Data Entry'!$C$10="subordinate",'Arear Table Protected'!V37=2020,U37=9),ROUND(AG37/30*1,0),IF(AND('Basic Data Entry'!$C$10="subordinate",'Arear Table Protected'!V37=2020,U37=10),ROUND(AG37/31*1,0),IF(AND('Basic Data Entry'!$C$10="ministrial",'Arear Table Protected'!V37=2020,U37=3),ROUND(AC37/31*1,0),""))))))))</f>
        <v/>
      </c>
      <c r="AU37" s="184" t="str">
        <f t="array" ref="AU37">IF(OR(Q37=0,Q37="",AS37="",AT37=""),"",AS37-AT37)</f>
        <v/>
      </c>
      <c r="AV37" s="42" t="str">
        <f t="array" ref="AV37">IF(OR(Q36=0,Q36=""),"",AV36)</f>
        <v/>
      </c>
      <c r="AW37" s="43" t="str">
        <f t="array" ref="AW37">IF(OR(Q36=0,Q36=""),"",AW36)</f>
        <v/>
      </c>
      <c r="AX37" s="185" t="str">
        <f t="array" ref="AX37">IF(OR(Q37=0,Q37=""),"",SUM(AV37-AW37))</f>
        <v/>
      </c>
      <c r="AY37" s="186" t="str">
        <f t="array" ref="AY37">IF(OR(Q37=0,Q37=""),"",ROUND((AL37)*$E$3,0))</f>
        <v/>
      </c>
      <c r="AZ37" s="186" t="str">
        <f t="array" ref="AZ37">IF(OR(Q37=0,Q37=""),"",SUM(AO37,AR37,AU37,AX37,AY37))</f>
        <v/>
      </c>
      <c r="BA37" s="187" t="str">
        <f t="array" ref="BA37">IF(OR(Q37=0,Q37=""),"",AL37-AZ37)</f>
        <v/>
      </c>
      <c r="BB37" s="44"/>
      <c r="BC37" s="23"/>
      <c r="BD37" s="23"/>
      <c r="BE37" s="10">
        <f t="shared" si="23"/>
        <v>0</v>
      </c>
      <c r="BF37" s="79">
        <f t="shared" si="15"/>
        <v>0</v>
      </c>
      <c r="BG37" s="79">
        <f t="shared" si="21"/>
        <v>0</v>
      </c>
      <c r="BK37" s="21">
        <f t="shared" si="22"/>
        <v>46371</v>
      </c>
      <c r="BM37" s="18">
        <f t="shared" si="16"/>
        <v>1</v>
      </c>
      <c r="BN37" s="19" t="str">
        <f t="array" ref="BN37">IF(OR(Q37=0,Q37=""),"",W37)</f>
        <v/>
      </c>
      <c r="BO37" s="18" t="str">
        <f t="array" ref="BO37">IF(OR(Q37=0,Q37=""),"",BM37+BN37)</f>
        <v/>
      </c>
      <c r="BP37" s="20">
        <f t="shared" si="24"/>
        <v>0</v>
      </c>
      <c r="BQ37" s="20">
        <f t="shared" si="25"/>
        <v>0</v>
      </c>
      <c r="BR37" s="22">
        <f t="shared" si="19"/>
        <v>0</v>
      </c>
      <c r="BS37" s="20" t="str">
        <f t="shared" si="26"/>
        <v>00</v>
      </c>
      <c r="BY37" s="76" t="str">
        <f>IF(OR(Q37=0,Q37=""),"",IF('Basic Data Entry'!$C$9="fixation","yes",""))</f>
        <v/>
      </c>
      <c r="BZ37" s="76" t="str">
        <f>IF(OR(Q37=0,Q37=""),"",IF('Basic Data Entry'!$G$12="yes","yes","no"))</f>
        <v/>
      </c>
    </row>
    <row r="38" spans="1:78" ht="18" customHeight="1" thickBot="1">
      <c r="A38" s="9" t="str">
        <f t="shared" si="10"/>
        <v/>
      </c>
      <c r="B38" s="343"/>
      <c r="C38" s="343"/>
      <c r="D38" s="343"/>
      <c r="E38" s="343"/>
      <c r="F38" s="97" t="str">
        <f t="shared" si="1"/>
        <v/>
      </c>
      <c r="G38" s="149" t="str">
        <f t="shared" si="2"/>
        <v/>
      </c>
      <c r="H38" s="150" t="str">
        <f t="shared" si="3"/>
        <v/>
      </c>
      <c r="I38" s="150" t="str">
        <f>IF(OR($E$2="fixation",Q38="",Q38=0),"",IF(AND('Basic Data Entry'!$G$11="Z-Rural",'Arear Table Protected'!V38&lt;2021),0.08,IF(AND('Basic Data Entry'!$G$11="Y-Urban",'Arear Table Protected'!V38&lt;2021),0.16,IF(AND('Basic Data Entry'!$G$11="Z-Rural",'Arear Table Protected'!V38=2021,U38&gt;=7),0.09,IF(AND('Basic Data Entry'!$G$11="Y-Urban",'Arear Table Protected'!V38=2021,'Arear Table Protected'!U38&gt;=7),0.18,IF(AND('Basic Data Entry'!$G$11="Z-Rural",'Arear Table Protected'!V38=2021,U38&lt;7),0.08,IF(AND('Basic Data Entry'!$G$11="Y-Urban",'Arear Table Protected'!V38=2021,'Arear Table Protected'!U38&lt;7),0.16,IF(AND('Basic Data Entry'!$G$11="Z-Rural",'Arear Table Protected'!V38=2022),0.09,IF(AND('Basic Data Entry'!$G$11="Y-Urban",'Arear Table Protected'!V38=2022),0.18,IF(AND('Basic Data Entry'!$G$11="Z-Rural",'Arear Table Protected'!V38=2023),0.09,IF(AND('Basic Data Entry'!$G$11="Y-Urban",'Arear Table Protected'!V38=2023),0.18,IF(AND('Basic Data Entry'!$G$11="Z-Rural",'Arear Table Protected'!V38=2024,U38&lt;11),0.09,IF(AND('Basic Data Entry'!$G$11="Y-Urban",'Arear Table Protected'!V38=2024,U38&lt;11),0.18,IF(AND('Basic Data Entry'!$G$11="Z-Rural",'Arear Table Protected'!V38=2024,U38&gt;=11),0.1,IF(AND('Basic Data Entry'!$G$11="Y-Urban",'Arear Table Protected'!V38=2024,U38&gt;=11),0.2,IF(AND('Basic Data Entry'!$G$11="Z-Rural",'Arear Table Protected'!V38=2025),0.1,IF(AND('Basic Data Entry'!$G$11="Y-Urban",'Arear Table Protected'!V38=2025),0.2,"")))))))))))))))))</f>
        <v/>
      </c>
      <c r="J38" s="151" t="str">
        <f>IF(OR(Q38="",Q38=0),"",IF(AND('Basic Data Entry'!$G$11="Z-Rural",'Arear Table Protected'!V38&lt;2021),0.08,IF(AND('Basic Data Entry'!$G$11="Y-Urban",'Arear Table Protected'!V38&lt;2021),0.16,IF(AND('Basic Data Entry'!$G$11="Z-Rural",'Arear Table Protected'!V38=2021,U38&gt;=7),0.09,IF(AND('Basic Data Entry'!$G$11="Y-Urban",'Arear Table Protected'!V38=2021,'Arear Table Protected'!U38&gt;=7),0.18,IF(AND('Basic Data Entry'!$G$11="Z-Rural",'Arear Table Protected'!V38=2021,U38&lt;7),0.08,IF(AND('Basic Data Entry'!$G$11="Y-Urban",'Arear Table Protected'!V38=2021,'Arear Table Protected'!U38&lt;7),0.16,IF(AND('Basic Data Entry'!$G$11="Z-Rural",'Arear Table Protected'!V38=2022),0.09,IF(AND('Basic Data Entry'!$G$11="Y-Urban",'Arear Table Protected'!V38=2022),0.18,IF(AND('Basic Data Entry'!$G$11="Z-Rural",'Arear Table Protected'!V38=2023),0.09,IF(AND('Basic Data Entry'!$G$11="Y-Urban",'Arear Table Protected'!V38=2023),0.18,IF(AND('Basic Data Entry'!$G$11="Z-Rural",'Arear Table Protected'!V38=2024,U38&lt;11),0.09,IF(AND('Basic Data Entry'!$G$11="Y-Urban",'Arear Table Protected'!V38=2024,U38&lt;11),0.18,IF(AND('Basic Data Entry'!$G$11="Z-Rural",'Arear Table Protected'!V38=2024,U38&gt;=11),0.1,IF(AND('Basic Data Entry'!$G$11="Y-Urban",'Arear Table Protected'!V38=2024,U38&gt;=11),0.2,IF(AND('Basic Data Entry'!$G$11="Z-Rural",'Arear Table Protected'!V38=2025),0.1,IF(AND('Basic Data Entry'!$G$11="Y-Urban",'Arear Table Protected'!V38=2025),0.2,"")))))))))))))))))</f>
        <v/>
      </c>
      <c r="K38" s="152" t="str">
        <f t="shared" si="4"/>
        <v/>
      </c>
      <c r="L38" s="153" t="str">
        <f t="shared" si="5"/>
        <v/>
      </c>
      <c r="M38" s="154" t="str">
        <f t="shared" si="6"/>
        <v/>
      </c>
      <c r="N38" s="154" t="str">
        <f t="shared" si="7"/>
        <v/>
      </c>
      <c r="O38" s="242" t="str">
        <f t="shared" si="8"/>
        <v/>
      </c>
      <c r="P38" s="177">
        <v>26</v>
      </c>
      <c r="Q38" s="365">
        <f t="shared" si="11"/>
        <v>0</v>
      </c>
      <c r="R38" s="366"/>
      <c r="S38" s="366"/>
      <c r="T38" s="367"/>
      <c r="U38" s="145" t="str">
        <f t="array" ref="U38">IF(OR(Q38=0,Q38=""),"",MONTH(Q38))</f>
        <v/>
      </c>
      <c r="V38" s="145" t="str">
        <f t="array" ref="V38">IF(OR(Q38=0,Q38=""),"",YEAR(Q38))</f>
        <v/>
      </c>
      <c r="W38" s="145" t="str">
        <f t="shared" si="12"/>
        <v/>
      </c>
      <c r="X38" s="178" t="str">
        <f t="array" ref="X38">IF(OR(Q38=0,Q38=""),"",BG38)</f>
        <v/>
      </c>
      <c r="Y38" s="147" t="str">
        <f t="array" ref="Y38">IF(OR(Q38=0,Q38=""),"",ROUND(X38*H38,0))</f>
        <v/>
      </c>
      <c r="Z38" s="199">
        <f t="shared" si="13"/>
        <v>0</v>
      </c>
      <c r="AA38" s="147" t="str">
        <f t="array" ref="AA38">IF(OR(Q38=0,Q38=""),"",ROUND(X38*J38,0))</f>
        <v/>
      </c>
      <c r="AB38" s="179" t="str">
        <f t="array" ref="AB38">IF(OR(Q38=0,Q38=""),"",SUM(X38:AA38))</f>
        <v/>
      </c>
      <c r="AC38" s="180" t="str">
        <f t="array" ref="AC38">IF(OR(Q38=0,Q38=""),"",IF(X38=0,0,IF($E$2="FIXATION",$B$5,IF(X38=0,0,IF(BF38=7,ROUND(AC37*1.03,-2),AC37)))))</f>
        <v/>
      </c>
      <c r="AD38" s="181" t="str">
        <f t="array" ref="AD38">IF(OR(Q38=0,Q38=""),"",IF($E$2="fixation",0,ROUND(AC38*G38,0)))</f>
        <v/>
      </c>
      <c r="AE38" s="199" t="str">
        <f t="array" ref="AE38">IF(OR(Q38=0,Q38=""),"",AE37)</f>
        <v/>
      </c>
      <c r="AF38" s="181" t="str">
        <f t="array" ref="AF38">IF(OR(Q38=0,Q38=""),"",IF($E$2="fixation",0,ROUND(AC38*I38,0)))</f>
        <v/>
      </c>
      <c r="AG38" s="179" t="str">
        <f t="array" ref="AG38">IF(OR(Q38=0,Q38=""),"",SUM(AC38:AF38))</f>
        <v/>
      </c>
      <c r="AH38" s="180" t="str">
        <f t="array" ref="AH38">IF(OR(Q38=0,Q38=""),"",X38-AC38)</f>
        <v/>
      </c>
      <c r="AI38" s="181" t="str">
        <f t="array" ref="AI38">IF(OR(Q38=0,Q38=""),"",Y38-AD38)</f>
        <v/>
      </c>
      <c r="AJ38" s="181" t="str">
        <f t="array" ref="AJ38">IF(OR(Q38=0,Q38=""),"",Z38-AE38)</f>
        <v/>
      </c>
      <c r="AK38" s="181" t="str">
        <f t="array" ref="AK38">IF(OR(Q38=0,Q38=""),"",AA38-AF38)</f>
        <v/>
      </c>
      <c r="AL38" s="182" t="str">
        <f t="array" ref="AL38">IF(OR(Q38=0,Q38=""),"",AB38-AG38)</f>
        <v/>
      </c>
      <c r="AM38" s="4" t="str">
        <f t="array" ref="AM38">IF(OR(Q38=0,Q38=""),"",IF(M38="",$BB$2,$BB$2+M38))</f>
        <v/>
      </c>
      <c r="AN38" s="106" t="str">
        <f t="shared" si="9"/>
        <v/>
      </c>
      <c r="AO38" s="125" t="str">
        <f t="array" ref="AO38">IF(OR(Q38=0,Q38=""),"",AM38-AN38)</f>
        <v/>
      </c>
      <c r="AP38" s="3" t="str">
        <f t="array" ref="AP38">IF(OR(Q37=0,Q37="",AP37="",AP37=""),"",AP37)</f>
        <v/>
      </c>
      <c r="AQ38" s="2" t="str">
        <f t="array" ref="AQ38">IF(OR(Q37=0,Q37="",AQ37="",AQ37=""),"",AQ37)</f>
        <v/>
      </c>
      <c r="AR38" s="183" t="str">
        <f t="array" ref="AR38">IF(OR(Q38=0,Q38=""),"",SUM(AP38-AQ38))</f>
        <v/>
      </c>
      <c r="AS38" s="95" t="str">
        <f t="array" ref="AS38">IF(OR(Q38=0,Q38=""),"",IF(AND('Basic Data Entry'!$C$10="state Service",'Arear Table Protected'!V38=2020,U38=3),ROUND(X38/31*5,0),IF(AND('Basic Data Entry'!$C$10="state Service",'Arear Table Protected'!V38=2020,U38=9),ROUND(AB38/30*2,0),IF(AND('Basic Data Entry'!$C$10="state Service",'Arear Table Protected'!V38=2020,U38=10),ROUND(AB38/31*2,0),IF(AND('Basic Data Entry'!$C$10="subordinate",'Arear Table Protected'!V38=2020,U38=3),ROUND(X38/31*3,0),IF(AND('Basic Data Entry'!$C$10="subordinate",'Arear Table Protected'!V38=2020,U38=9),ROUND(AB38/30*1,0),IF(AND('Basic Data Entry'!$C$10="subordinate",'Arear Table Protected'!V38=2020,U38=10),ROUND(AB38/31*1,0),IF(AND('Basic Data Entry'!$C$10="ministrial",'Arear Table Protected'!V38=2020,U38=3),ROUND(X38/31*1,0),""))))))))</f>
        <v/>
      </c>
      <c r="AT38" s="96" t="str">
        <f t="array" ref="AT38">IF(OR(Q38=0,Q38=""),"",IF(AND('Basic Data Entry'!$C$10="state Service",'Arear Table Protected'!V38=2020,U38=3),ROUND(AC38/31*5,0),IF(AND('Basic Data Entry'!$C$10="state Service",'Arear Table Protected'!V38=2020,U38=9),ROUND(AG38/30*2,0),IF(AND('Basic Data Entry'!$C$10="state Service",'Arear Table Protected'!V38=2020,U38=10),ROUND(AG38/31*2,0),IF(AND('Basic Data Entry'!$C$10="subordinate",'Arear Table Protected'!V38=2020,U38=3),ROUND(AC38/31*3,0),IF(AND('Basic Data Entry'!$C$10="subordinate",'Arear Table Protected'!V38=2020,U38=9),ROUND(AG38/30*1,0),IF(AND('Basic Data Entry'!$C$10="subordinate",'Arear Table Protected'!V38=2020,U38=10),ROUND(AG38/31*1,0),IF(AND('Basic Data Entry'!$C$10="ministrial",'Arear Table Protected'!V38=2020,U38=3),ROUND(AC38/31*1,0),""))))))))</f>
        <v/>
      </c>
      <c r="AU38" s="184" t="str">
        <f t="array" ref="AU38">IF(OR(Q38=0,Q38="",AS38="",AT38=""),"",AS38-AT38)</f>
        <v/>
      </c>
      <c r="AV38" s="42" t="str">
        <f t="array" ref="AV38">IF(OR(Q37=0,Q37=""),"",AV37)</f>
        <v/>
      </c>
      <c r="AW38" s="43" t="str">
        <f t="array" ref="AW38">IF(OR(Q37=0,Q37=""),"",AW37)</f>
        <v/>
      </c>
      <c r="AX38" s="185" t="str">
        <f t="array" ref="AX38">IF(OR(Q38=0,Q38=""),"",SUM(AV38-AW38))</f>
        <v/>
      </c>
      <c r="AY38" s="186" t="str">
        <f t="array" ref="AY38">IF(OR(Q38=0,Q38=""),"",ROUND((AL38)*$E$3,0))</f>
        <v/>
      </c>
      <c r="AZ38" s="186" t="str">
        <f t="array" ref="AZ38">IF(OR(Q38=0,Q38=""),"",SUM(AO38,AR38,AU38,AX38,AY38))</f>
        <v/>
      </c>
      <c r="BA38" s="187" t="str">
        <f t="array" ref="BA38">IF(OR(Q38=0,Q38=""),"",AL38-AZ38)</f>
        <v/>
      </c>
      <c r="BB38" s="44"/>
      <c r="BC38" s="23"/>
      <c r="BD38" s="23"/>
      <c r="BE38" s="10">
        <f t="shared" si="23"/>
        <v>0</v>
      </c>
      <c r="BF38" s="79">
        <f t="shared" si="15"/>
        <v>0</v>
      </c>
      <c r="BG38" s="79">
        <f t="shared" si="21"/>
        <v>0</v>
      </c>
      <c r="BK38" s="21">
        <f t="shared" si="22"/>
        <v>46402</v>
      </c>
      <c r="BM38" s="18">
        <f t="shared" si="16"/>
        <v>1</v>
      </c>
      <c r="BN38" s="19" t="str">
        <f t="array" ref="BN38">IF(OR(Q38=0,Q38=""),"",W38)</f>
        <v/>
      </c>
      <c r="BO38" s="18" t="str">
        <f t="array" ref="BO38">IF(OR(Q38=0,Q38=""),"",BM38+BN38)</f>
        <v/>
      </c>
      <c r="BP38" s="20">
        <f t="shared" si="24"/>
        <v>0</v>
      </c>
      <c r="BQ38" s="20">
        <f t="shared" si="25"/>
        <v>0</v>
      </c>
      <c r="BR38" s="22">
        <f t="shared" si="19"/>
        <v>0</v>
      </c>
      <c r="BS38" s="20" t="str">
        <f t="shared" si="26"/>
        <v>00</v>
      </c>
      <c r="BY38" s="76" t="str">
        <f>IF(OR(Q38=0,Q38=""),"",IF('Basic Data Entry'!$C$9="fixation","yes",""))</f>
        <v/>
      </c>
      <c r="BZ38" s="76" t="str">
        <f>IF(OR(Q38=0,Q38=""),"",IF('Basic Data Entry'!$G$12="yes","yes","no"))</f>
        <v/>
      </c>
    </row>
    <row r="39" spans="1:78" ht="18" customHeight="1" thickBot="1">
      <c r="A39" s="9" t="str">
        <f t="shared" si="10"/>
        <v/>
      </c>
      <c r="B39" s="343"/>
      <c r="C39" s="343"/>
      <c r="D39" s="343"/>
      <c r="E39" s="343"/>
      <c r="F39" s="97" t="str">
        <f t="shared" si="1"/>
        <v/>
      </c>
      <c r="G39" s="149" t="str">
        <f t="shared" si="2"/>
        <v/>
      </c>
      <c r="H39" s="150" t="str">
        <f t="shared" si="3"/>
        <v/>
      </c>
      <c r="I39" s="150" t="str">
        <f>IF(OR($E$2="fixation",Q39="",Q39=0),"",IF(AND('Basic Data Entry'!$G$11="Z-Rural",'Arear Table Protected'!V39&lt;2021),0.08,IF(AND('Basic Data Entry'!$G$11="Y-Urban",'Arear Table Protected'!V39&lt;2021),0.16,IF(AND('Basic Data Entry'!$G$11="Z-Rural",'Arear Table Protected'!V39=2021,U39&gt;=7),0.09,IF(AND('Basic Data Entry'!$G$11="Y-Urban",'Arear Table Protected'!V39=2021,'Arear Table Protected'!U39&gt;=7),0.18,IF(AND('Basic Data Entry'!$G$11="Z-Rural",'Arear Table Protected'!V39=2021,U39&lt;7),0.08,IF(AND('Basic Data Entry'!$G$11="Y-Urban",'Arear Table Protected'!V39=2021,'Arear Table Protected'!U39&lt;7),0.16,IF(AND('Basic Data Entry'!$G$11="Z-Rural",'Arear Table Protected'!V39=2022),0.09,IF(AND('Basic Data Entry'!$G$11="Y-Urban",'Arear Table Protected'!V39=2022),0.18,IF(AND('Basic Data Entry'!$G$11="Z-Rural",'Arear Table Protected'!V39=2023),0.09,IF(AND('Basic Data Entry'!$G$11="Y-Urban",'Arear Table Protected'!V39=2023),0.18,IF(AND('Basic Data Entry'!$G$11="Z-Rural",'Arear Table Protected'!V39=2024,U39&lt;11),0.09,IF(AND('Basic Data Entry'!$G$11="Y-Urban",'Arear Table Protected'!V39=2024,U39&lt;11),0.18,IF(AND('Basic Data Entry'!$G$11="Z-Rural",'Arear Table Protected'!V39=2024,U39&gt;=11),0.1,IF(AND('Basic Data Entry'!$G$11="Y-Urban",'Arear Table Protected'!V39=2024,U39&gt;=11),0.2,IF(AND('Basic Data Entry'!$G$11="Z-Rural",'Arear Table Protected'!V39=2025),0.1,IF(AND('Basic Data Entry'!$G$11="Y-Urban",'Arear Table Protected'!V39=2025),0.2,"")))))))))))))))))</f>
        <v/>
      </c>
      <c r="J39" s="151" t="str">
        <f>IF(OR(Q39="",Q39=0),"",IF(AND('Basic Data Entry'!$G$11="Z-Rural",'Arear Table Protected'!V39&lt;2021),0.08,IF(AND('Basic Data Entry'!$G$11="Y-Urban",'Arear Table Protected'!V39&lt;2021),0.16,IF(AND('Basic Data Entry'!$G$11="Z-Rural",'Arear Table Protected'!V39=2021,U39&gt;=7),0.09,IF(AND('Basic Data Entry'!$G$11="Y-Urban",'Arear Table Protected'!V39=2021,'Arear Table Protected'!U39&gt;=7),0.18,IF(AND('Basic Data Entry'!$G$11="Z-Rural",'Arear Table Protected'!V39=2021,U39&lt;7),0.08,IF(AND('Basic Data Entry'!$G$11="Y-Urban",'Arear Table Protected'!V39=2021,'Arear Table Protected'!U39&lt;7),0.16,IF(AND('Basic Data Entry'!$G$11="Z-Rural",'Arear Table Protected'!V39=2022),0.09,IF(AND('Basic Data Entry'!$G$11="Y-Urban",'Arear Table Protected'!V39=2022),0.18,IF(AND('Basic Data Entry'!$G$11="Z-Rural",'Arear Table Protected'!V39=2023),0.09,IF(AND('Basic Data Entry'!$G$11="Y-Urban",'Arear Table Protected'!V39=2023),0.18,IF(AND('Basic Data Entry'!$G$11="Z-Rural",'Arear Table Protected'!V39=2024,U39&lt;11),0.09,IF(AND('Basic Data Entry'!$G$11="Y-Urban",'Arear Table Protected'!V39=2024,U39&lt;11),0.18,IF(AND('Basic Data Entry'!$G$11="Z-Rural",'Arear Table Protected'!V39=2024,U39&gt;=11),0.1,IF(AND('Basic Data Entry'!$G$11="Y-Urban",'Arear Table Protected'!V39=2024,U39&gt;=11),0.2,IF(AND('Basic Data Entry'!$G$11="Z-Rural",'Arear Table Protected'!V39=2025),0.1,IF(AND('Basic Data Entry'!$G$11="Y-Urban",'Arear Table Protected'!V39=2025),0.2,"")))))))))))))))))</f>
        <v/>
      </c>
      <c r="K39" s="152" t="str">
        <f t="shared" si="4"/>
        <v/>
      </c>
      <c r="L39" s="153" t="str">
        <f t="shared" si="5"/>
        <v/>
      </c>
      <c r="M39" s="154" t="str">
        <f t="shared" si="6"/>
        <v/>
      </c>
      <c r="N39" s="154" t="str">
        <f t="shared" si="7"/>
        <v/>
      </c>
      <c r="O39" s="242" t="str">
        <f t="shared" si="8"/>
        <v/>
      </c>
      <c r="P39" s="177">
        <v>27</v>
      </c>
      <c r="Q39" s="365">
        <f t="shared" si="11"/>
        <v>0</v>
      </c>
      <c r="R39" s="366"/>
      <c r="S39" s="366"/>
      <c r="T39" s="367"/>
      <c r="U39" s="145" t="str">
        <f t="array" ref="U39">IF(OR(Q39=0,Q39=""),"",MONTH(Q39))</f>
        <v/>
      </c>
      <c r="V39" s="145" t="str">
        <f t="array" ref="V39">IF(OR(Q39=0,Q39=""),"",YEAR(Q39))</f>
        <v/>
      </c>
      <c r="W39" s="145" t="str">
        <f t="shared" si="12"/>
        <v/>
      </c>
      <c r="X39" s="178" t="str">
        <f t="array" ref="X39">IF(OR(Q39=0,Q39=""),"",BG39)</f>
        <v/>
      </c>
      <c r="Y39" s="147" t="str">
        <f t="array" ref="Y39">IF(OR(Q39=0,Q39=""),"",ROUND(X39*H39,0))</f>
        <v/>
      </c>
      <c r="Z39" s="199">
        <f t="shared" si="13"/>
        <v>0</v>
      </c>
      <c r="AA39" s="147" t="str">
        <f t="array" ref="AA39">IF(OR(Q39=0,Q39=""),"",ROUND(X39*J39,0))</f>
        <v/>
      </c>
      <c r="AB39" s="179" t="str">
        <f t="array" ref="AB39">IF(OR(Q39=0,Q39=""),"",SUM(X39:AA39))</f>
        <v/>
      </c>
      <c r="AC39" s="180" t="str">
        <f t="array" ref="AC39">IF(OR(Q39=0,Q39=""),"",IF(X39=0,0,IF($E$2="FIXATION",$B$5,IF(X39=0,0,IF(BF39=7,ROUND(AC38*1.03,-2),AC38)))))</f>
        <v/>
      </c>
      <c r="AD39" s="181" t="str">
        <f t="array" ref="AD39">IF(OR(Q39=0,Q39=""),"",IF($E$2="fixation",0,ROUND(AC39*G39,0)))</f>
        <v/>
      </c>
      <c r="AE39" s="199" t="str">
        <f t="array" ref="AE39">IF(OR(Q39=0,Q39=""),"",AE38)</f>
        <v/>
      </c>
      <c r="AF39" s="181" t="str">
        <f t="array" ref="AF39">IF(OR(Q39=0,Q39=""),"",IF($E$2="fixation",0,ROUND(AC39*I39,0)))</f>
        <v/>
      </c>
      <c r="AG39" s="179" t="str">
        <f t="array" ref="AG39">IF(OR(Q39=0,Q39=""),"",SUM(AC39:AF39))</f>
        <v/>
      </c>
      <c r="AH39" s="180" t="str">
        <f t="array" ref="AH39">IF(OR(Q39=0,Q39=""),"",X39-AC39)</f>
        <v/>
      </c>
      <c r="AI39" s="181" t="str">
        <f t="array" ref="AI39">IF(OR(Q39=0,Q39=""),"",Y39-AD39)</f>
        <v/>
      </c>
      <c r="AJ39" s="181" t="str">
        <f t="array" ref="AJ39">IF(OR(Q39=0,Q39=""),"",Z39-AE39)</f>
        <v/>
      </c>
      <c r="AK39" s="181" t="str">
        <f t="array" ref="AK39">IF(OR(Q39=0,Q39=""),"",AA39-AF39)</f>
        <v/>
      </c>
      <c r="AL39" s="182" t="str">
        <f t="array" ref="AL39">IF(OR(Q39=0,Q39=""),"",AB39-AG39)</f>
        <v/>
      </c>
      <c r="AM39" s="4" t="str">
        <f t="array" ref="AM39">IF(OR(Q39=0,Q39=""),"",IF(M39="",$BB$2,$BB$2+M39))</f>
        <v/>
      </c>
      <c r="AN39" s="106" t="str">
        <f t="shared" si="9"/>
        <v/>
      </c>
      <c r="AO39" s="125" t="str">
        <f t="array" ref="AO39">IF(OR(Q39=0,Q39=""),"",AM39-AN39)</f>
        <v/>
      </c>
      <c r="AP39" s="3" t="str">
        <f t="array" ref="AP39">IF(OR(Q38=0,Q38="",AP38="",AP38=""),"",AP38)</f>
        <v/>
      </c>
      <c r="AQ39" s="2" t="str">
        <f t="array" ref="AQ39">IF(OR(Q38=0,Q38="",AQ38="",AQ38=""),"",AQ38)</f>
        <v/>
      </c>
      <c r="AR39" s="183" t="str">
        <f t="array" ref="AR39">IF(OR(Q39=0,Q39=""),"",SUM(AP39-AQ39))</f>
        <v/>
      </c>
      <c r="AS39" s="95" t="str">
        <f t="array" ref="AS39">IF(OR(Q39=0,Q39=""),"",IF(AND('Basic Data Entry'!$C$10="state Service",'Arear Table Protected'!V39=2020,U39=3),ROUND(X39/31*5,0),IF(AND('Basic Data Entry'!$C$10="state Service",'Arear Table Protected'!V39=2020,U39=9),ROUND(AB39/30*2,0),IF(AND('Basic Data Entry'!$C$10="state Service",'Arear Table Protected'!V39=2020,U39=10),ROUND(AB39/31*2,0),IF(AND('Basic Data Entry'!$C$10="subordinate",'Arear Table Protected'!V39=2020,U39=3),ROUND(X39/31*3,0),IF(AND('Basic Data Entry'!$C$10="subordinate",'Arear Table Protected'!V39=2020,U39=9),ROUND(AB39/30*1,0),IF(AND('Basic Data Entry'!$C$10="subordinate",'Arear Table Protected'!V39=2020,U39=10),ROUND(AB39/31*1,0),IF(AND('Basic Data Entry'!$C$10="ministrial",'Arear Table Protected'!V39=2020,U39=3),ROUND(X39/31*1,0),""))))))))</f>
        <v/>
      </c>
      <c r="AT39" s="96" t="str">
        <f t="array" ref="AT39">IF(OR(Q39=0,Q39=""),"",IF(AND('Basic Data Entry'!$C$10="state Service",'Arear Table Protected'!V39=2020,U39=3),ROUND(AC39/31*5,0),IF(AND('Basic Data Entry'!$C$10="state Service",'Arear Table Protected'!V39=2020,U39=9),ROUND(AG39/30*2,0),IF(AND('Basic Data Entry'!$C$10="state Service",'Arear Table Protected'!V39=2020,U39=10),ROUND(AG39/31*2,0),IF(AND('Basic Data Entry'!$C$10="subordinate",'Arear Table Protected'!V39=2020,U39=3),ROUND(AC39/31*3,0),IF(AND('Basic Data Entry'!$C$10="subordinate",'Arear Table Protected'!V39=2020,U39=9),ROUND(AG39/30*1,0),IF(AND('Basic Data Entry'!$C$10="subordinate",'Arear Table Protected'!V39=2020,U39=10),ROUND(AG39/31*1,0),IF(AND('Basic Data Entry'!$C$10="ministrial",'Arear Table Protected'!V39=2020,U39=3),ROUND(AC39/31*1,0),""))))))))</f>
        <v/>
      </c>
      <c r="AU39" s="184" t="str">
        <f t="array" ref="AU39">IF(OR(Q39=0,Q39="",AS39="",AT39=""),"",AS39-AT39)</f>
        <v/>
      </c>
      <c r="AV39" s="42" t="str">
        <f t="array" ref="AV39">IF(OR(Q38=0,Q38=""),"",AV38)</f>
        <v/>
      </c>
      <c r="AW39" s="43" t="str">
        <f t="array" ref="AW39">IF(OR(Q38=0,Q38=""),"",AW38)</f>
        <v/>
      </c>
      <c r="AX39" s="185" t="str">
        <f t="array" ref="AX39">IF(OR(Q39=0,Q39=""),"",SUM(AV39-AW39))</f>
        <v/>
      </c>
      <c r="AY39" s="186" t="str">
        <f t="array" ref="AY39">IF(OR(Q39=0,Q39=""),"",ROUND((AL39)*$E$3,0))</f>
        <v/>
      </c>
      <c r="AZ39" s="186" t="str">
        <f t="array" ref="AZ39">IF(OR(Q39=0,Q39=""),"",SUM(AO39,AR39,AU39,AX39,AY39))</f>
        <v/>
      </c>
      <c r="BA39" s="187" t="str">
        <f t="array" ref="BA39">IF(OR(Q39=0,Q39=""),"",AL39-AZ39)</f>
        <v/>
      </c>
      <c r="BB39" s="44"/>
      <c r="BC39" s="23"/>
      <c r="BD39" s="23"/>
      <c r="BE39" s="10">
        <f t="shared" si="23"/>
        <v>0</v>
      </c>
      <c r="BF39" s="79">
        <f t="shared" si="15"/>
        <v>0</v>
      </c>
      <c r="BG39" s="79">
        <f t="shared" si="21"/>
        <v>0</v>
      </c>
      <c r="BK39" s="21">
        <f t="shared" si="22"/>
        <v>46433</v>
      </c>
      <c r="BM39" s="18">
        <f t="shared" si="16"/>
        <v>1</v>
      </c>
      <c r="BN39" s="19" t="str">
        <f t="array" ref="BN39">IF(OR(Q39=0,Q39=""),"",W39)</f>
        <v/>
      </c>
      <c r="BO39" s="18" t="str">
        <f t="array" ref="BO39">IF(OR(Q39=0,Q39=""),"",BM39+BN39)</f>
        <v/>
      </c>
      <c r="BP39" s="20">
        <f t="shared" si="24"/>
        <v>0</v>
      </c>
      <c r="BQ39" s="20">
        <f t="shared" si="25"/>
        <v>0</v>
      </c>
      <c r="BR39" s="22">
        <f t="shared" si="19"/>
        <v>0</v>
      </c>
      <c r="BS39" s="20" t="str">
        <f t="shared" si="26"/>
        <v>00</v>
      </c>
      <c r="BY39" s="76" t="str">
        <f>IF(OR(Q39=0,Q39=""),"",IF('Basic Data Entry'!$C$9="fixation","yes",""))</f>
        <v/>
      </c>
      <c r="BZ39" s="76" t="str">
        <f>IF(OR(Q39=0,Q39=""),"",IF('Basic Data Entry'!$G$12="yes","yes","no"))</f>
        <v/>
      </c>
    </row>
    <row r="40" spans="1:78" ht="18" customHeight="1" thickBot="1">
      <c r="A40" s="9" t="str">
        <f t="shared" si="10"/>
        <v/>
      </c>
      <c r="B40" s="343"/>
      <c r="C40" s="343"/>
      <c r="D40" s="343"/>
      <c r="E40" s="343"/>
      <c r="F40" s="97" t="str">
        <f t="shared" si="1"/>
        <v/>
      </c>
      <c r="G40" s="149" t="str">
        <f t="shared" si="2"/>
        <v/>
      </c>
      <c r="H40" s="150" t="str">
        <f t="shared" si="3"/>
        <v/>
      </c>
      <c r="I40" s="150" t="str">
        <f>IF(OR($E$2="fixation",Q40="",Q40=0),"",IF(AND('Basic Data Entry'!$G$11="Z-Rural",'Arear Table Protected'!V40&lt;2021),0.08,IF(AND('Basic Data Entry'!$G$11="Y-Urban",'Arear Table Protected'!V40&lt;2021),0.16,IF(AND('Basic Data Entry'!$G$11="Z-Rural",'Arear Table Protected'!V40=2021,U40&gt;=7),0.09,IF(AND('Basic Data Entry'!$G$11="Y-Urban",'Arear Table Protected'!V40=2021,'Arear Table Protected'!U40&gt;=7),0.18,IF(AND('Basic Data Entry'!$G$11="Z-Rural",'Arear Table Protected'!V40=2021,U40&lt;7),0.08,IF(AND('Basic Data Entry'!$G$11="Y-Urban",'Arear Table Protected'!V40=2021,'Arear Table Protected'!U40&lt;7),0.16,IF(AND('Basic Data Entry'!$G$11="Z-Rural",'Arear Table Protected'!V40=2022),0.09,IF(AND('Basic Data Entry'!$G$11="Y-Urban",'Arear Table Protected'!V40=2022),0.18,IF(AND('Basic Data Entry'!$G$11="Z-Rural",'Arear Table Protected'!V40=2023),0.09,IF(AND('Basic Data Entry'!$G$11="Y-Urban",'Arear Table Protected'!V40=2023),0.18,IF(AND('Basic Data Entry'!$G$11="Z-Rural",'Arear Table Protected'!V40=2024,U40&lt;11),0.09,IF(AND('Basic Data Entry'!$G$11="Y-Urban",'Arear Table Protected'!V40=2024,U40&lt;11),0.18,IF(AND('Basic Data Entry'!$G$11="Z-Rural",'Arear Table Protected'!V40=2024,U40&gt;=11),0.1,IF(AND('Basic Data Entry'!$G$11="Y-Urban",'Arear Table Protected'!V40=2024,U40&gt;=11),0.2,IF(AND('Basic Data Entry'!$G$11="Z-Rural",'Arear Table Protected'!V40=2025),0.1,IF(AND('Basic Data Entry'!$G$11="Y-Urban",'Arear Table Protected'!V40=2025),0.2,"")))))))))))))))))</f>
        <v/>
      </c>
      <c r="J40" s="151" t="str">
        <f>IF(OR(Q40="",Q40=0),"",IF(AND('Basic Data Entry'!$G$11="Z-Rural",'Arear Table Protected'!V40&lt;2021),0.08,IF(AND('Basic Data Entry'!$G$11="Y-Urban",'Arear Table Protected'!V40&lt;2021),0.16,IF(AND('Basic Data Entry'!$G$11="Z-Rural",'Arear Table Protected'!V40=2021,U40&gt;=7),0.09,IF(AND('Basic Data Entry'!$G$11="Y-Urban",'Arear Table Protected'!V40=2021,'Arear Table Protected'!U40&gt;=7),0.18,IF(AND('Basic Data Entry'!$G$11="Z-Rural",'Arear Table Protected'!V40=2021,U40&lt;7),0.08,IF(AND('Basic Data Entry'!$G$11="Y-Urban",'Arear Table Protected'!V40=2021,'Arear Table Protected'!U40&lt;7),0.16,IF(AND('Basic Data Entry'!$G$11="Z-Rural",'Arear Table Protected'!V40=2022),0.09,IF(AND('Basic Data Entry'!$G$11="Y-Urban",'Arear Table Protected'!V40=2022),0.18,IF(AND('Basic Data Entry'!$G$11="Z-Rural",'Arear Table Protected'!V40=2023),0.09,IF(AND('Basic Data Entry'!$G$11="Y-Urban",'Arear Table Protected'!V40=2023),0.18,IF(AND('Basic Data Entry'!$G$11="Z-Rural",'Arear Table Protected'!V40=2024,U40&lt;11),0.09,IF(AND('Basic Data Entry'!$G$11="Y-Urban",'Arear Table Protected'!V40=2024,U40&lt;11),0.18,IF(AND('Basic Data Entry'!$G$11="Z-Rural",'Arear Table Protected'!V40=2024,U40&gt;=11),0.1,IF(AND('Basic Data Entry'!$G$11="Y-Urban",'Arear Table Protected'!V40=2024,U40&gt;=11),0.2,IF(AND('Basic Data Entry'!$G$11="Z-Rural",'Arear Table Protected'!V40=2025),0.1,IF(AND('Basic Data Entry'!$G$11="Y-Urban",'Arear Table Protected'!V40=2025),0.2,"")))))))))))))))))</f>
        <v/>
      </c>
      <c r="K40" s="152" t="str">
        <f t="shared" si="4"/>
        <v/>
      </c>
      <c r="L40" s="153" t="str">
        <f t="shared" si="5"/>
        <v/>
      </c>
      <c r="M40" s="154" t="str">
        <f t="shared" si="6"/>
        <v/>
      </c>
      <c r="N40" s="154" t="str">
        <f t="shared" si="7"/>
        <v/>
      </c>
      <c r="O40" s="242" t="str">
        <f t="shared" si="8"/>
        <v/>
      </c>
      <c r="P40" s="177">
        <v>28</v>
      </c>
      <c r="Q40" s="365">
        <f t="shared" si="11"/>
        <v>0</v>
      </c>
      <c r="R40" s="366"/>
      <c r="S40" s="366"/>
      <c r="T40" s="367"/>
      <c r="U40" s="145" t="str">
        <f t="array" ref="U40">IF(OR(Q40=0,Q40=""),"",MONTH(Q40))</f>
        <v/>
      </c>
      <c r="V40" s="145" t="str">
        <f t="array" ref="V40">IF(OR(Q40=0,Q40=""),"",YEAR(Q40))</f>
        <v/>
      </c>
      <c r="W40" s="145" t="str">
        <f t="shared" si="12"/>
        <v/>
      </c>
      <c r="X40" s="178" t="str">
        <f t="array" ref="X40">IF(OR(Q40=0,Q40=""),"",BG40)</f>
        <v/>
      </c>
      <c r="Y40" s="147" t="str">
        <f t="array" ref="Y40">IF(OR(Q40=0,Q40=""),"",ROUND(X40*H40,0))</f>
        <v/>
      </c>
      <c r="Z40" s="199">
        <f t="shared" si="13"/>
        <v>0</v>
      </c>
      <c r="AA40" s="147" t="str">
        <f t="array" ref="AA40">IF(OR(Q40=0,Q40=""),"",ROUND(X40*J40,0))</f>
        <v/>
      </c>
      <c r="AB40" s="179" t="str">
        <f t="array" ref="AB40">IF(OR(Q40=0,Q40=""),"",SUM(X40:AA40))</f>
        <v/>
      </c>
      <c r="AC40" s="180" t="str">
        <f t="array" ref="AC40">IF(OR(Q40=0,Q40=""),"",IF(X40=0,0,IF($E$2="FIXATION",$B$5,IF(X40=0,0,IF(BF40=7,ROUND(AC39*1.03,-2),AC39)))))</f>
        <v/>
      </c>
      <c r="AD40" s="181" t="str">
        <f t="array" ref="AD40">IF(OR(Q40=0,Q40=""),"",IF($E$2="fixation",0,ROUND(AC40*G40,0)))</f>
        <v/>
      </c>
      <c r="AE40" s="199" t="str">
        <f t="array" ref="AE40">IF(OR(Q40=0,Q40=""),"",AE39)</f>
        <v/>
      </c>
      <c r="AF40" s="181" t="str">
        <f t="array" ref="AF40">IF(OR(Q40=0,Q40=""),"",IF($E$2="fixation",0,ROUND(AC40*I40,0)))</f>
        <v/>
      </c>
      <c r="AG40" s="179" t="str">
        <f t="array" ref="AG40">IF(OR(Q40=0,Q40=""),"",SUM(AC40:AF40))</f>
        <v/>
      </c>
      <c r="AH40" s="180" t="str">
        <f t="array" ref="AH40">IF(OR(Q40=0,Q40=""),"",X40-AC40)</f>
        <v/>
      </c>
      <c r="AI40" s="181" t="str">
        <f t="array" ref="AI40">IF(OR(Q40=0,Q40=""),"",Y40-AD40)</f>
        <v/>
      </c>
      <c r="AJ40" s="181" t="str">
        <f t="array" ref="AJ40">IF(OR(Q40=0,Q40=""),"",Z40-AE40)</f>
        <v/>
      </c>
      <c r="AK40" s="181" t="str">
        <f t="array" ref="AK40">IF(OR(Q40=0,Q40=""),"",AA40-AF40)</f>
        <v/>
      </c>
      <c r="AL40" s="182" t="str">
        <f t="array" ref="AL40">IF(OR(Q40=0,Q40=""),"",AB40-AG40)</f>
        <v/>
      </c>
      <c r="AM40" s="4" t="str">
        <f t="array" ref="AM40">IF(OR(Q40=0,Q40=""),"",IF(M40="",$BB$2,$BB$2+M40))</f>
        <v/>
      </c>
      <c r="AN40" s="106" t="str">
        <f t="shared" si="9"/>
        <v/>
      </c>
      <c r="AO40" s="125" t="str">
        <f t="array" ref="AO40">IF(OR(Q40=0,Q40=""),"",AM40-AN40)</f>
        <v/>
      </c>
      <c r="AP40" s="3" t="str">
        <f t="array" ref="AP40">IF(OR(Q39=0,Q39="",AP39="",AP39=""),"",AP39)</f>
        <v/>
      </c>
      <c r="AQ40" s="2" t="str">
        <f t="array" ref="AQ40">IF(OR(Q39=0,Q39="",AQ39="",AQ39=""),"",AQ39)</f>
        <v/>
      </c>
      <c r="AR40" s="183" t="str">
        <f t="array" ref="AR40">IF(OR(Q40=0,Q40=""),"",SUM(AP40-AQ40))</f>
        <v/>
      </c>
      <c r="AS40" s="95" t="str">
        <f t="array" ref="AS40">IF(OR(Q40=0,Q40=""),"",IF(AND('Basic Data Entry'!$C$10="state Service",'Arear Table Protected'!V40=2020,U40=3),ROUND(X40/31*5,0),IF(AND('Basic Data Entry'!$C$10="state Service",'Arear Table Protected'!V40=2020,U40=9),ROUND(AB40/30*2,0),IF(AND('Basic Data Entry'!$C$10="state Service",'Arear Table Protected'!V40=2020,U40=10),ROUND(AB40/31*2,0),IF(AND('Basic Data Entry'!$C$10="subordinate",'Arear Table Protected'!V40=2020,U40=3),ROUND(X40/31*3,0),IF(AND('Basic Data Entry'!$C$10="subordinate",'Arear Table Protected'!V40=2020,U40=9),ROUND(AB40/30*1,0),IF(AND('Basic Data Entry'!$C$10="subordinate",'Arear Table Protected'!V40=2020,U40=10),ROUND(AB40/31*1,0),IF(AND('Basic Data Entry'!$C$10="ministrial",'Arear Table Protected'!V40=2020,U40=3),ROUND(X40/31*1,0),""))))))))</f>
        <v/>
      </c>
      <c r="AT40" s="96" t="str">
        <f t="array" ref="AT40">IF(OR(Q40=0,Q40=""),"",IF(AND('Basic Data Entry'!$C$10="state Service",'Arear Table Protected'!V40=2020,U40=3),ROUND(AC40/31*5,0),IF(AND('Basic Data Entry'!$C$10="state Service",'Arear Table Protected'!V40=2020,U40=9),ROUND(AG40/30*2,0),IF(AND('Basic Data Entry'!$C$10="state Service",'Arear Table Protected'!V40=2020,U40=10),ROUND(AG40/31*2,0),IF(AND('Basic Data Entry'!$C$10="subordinate",'Arear Table Protected'!V40=2020,U40=3),ROUND(AC40/31*3,0),IF(AND('Basic Data Entry'!$C$10="subordinate",'Arear Table Protected'!V40=2020,U40=9),ROUND(AG40/30*1,0),IF(AND('Basic Data Entry'!$C$10="subordinate",'Arear Table Protected'!V40=2020,U40=10),ROUND(AG40/31*1,0),IF(AND('Basic Data Entry'!$C$10="ministrial",'Arear Table Protected'!V40=2020,U40=3),ROUND(AC40/31*1,0),""))))))))</f>
        <v/>
      </c>
      <c r="AU40" s="184" t="str">
        <f t="array" ref="AU40">IF(OR(Q40=0,Q40="",AS40="",AT40=""),"",AS40-AT40)</f>
        <v/>
      </c>
      <c r="AV40" s="42" t="str">
        <f t="array" ref="AV40">IF(OR(Q39=0,Q39=""),"",AV39)</f>
        <v/>
      </c>
      <c r="AW40" s="43" t="str">
        <f t="array" ref="AW40">IF(OR(Q39=0,Q39=""),"",AW39)</f>
        <v/>
      </c>
      <c r="AX40" s="185" t="str">
        <f t="array" ref="AX40">IF(OR(Q40=0,Q40=""),"",SUM(AV40-AW40))</f>
        <v/>
      </c>
      <c r="AY40" s="186" t="str">
        <f t="array" ref="AY40">IF(OR(Q40=0,Q40=""),"",ROUND((AL40)*$E$3,0))</f>
        <v/>
      </c>
      <c r="AZ40" s="186" t="str">
        <f t="array" ref="AZ40">IF(OR(Q40=0,Q40=""),"",SUM(AO40,AR40,AU40,AX40,AY40))</f>
        <v/>
      </c>
      <c r="BA40" s="187" t="str">
        <f t="array" ref="BA40">IF(OR(Q40=0,Q40=""),"",AL40-AZ40)</f>
        <v/>
      </c>
      <c r="BB40" s="44"/>
      <c r="BC40" s="23"/>
      <c r="BD40" s="23"/>
      <c r="BE40" s="10">
        <f t="shared" si="23"/>
        <v>0</v>
      </c>
      <c r="BF40" s="79">
        <f t="shared" si="15"/>
        <v>0</v>
      </c>
      <c r="BG40" s="79">
        <f t="shared" si="21"/>
        <v>0</v>
      </c>
      <c r="BK40" s="21">
        <f t="shared" si="22"/>
        <v>46464</v>
      </c>
      <c r="BM40" s="18">
        <f t="shared" si="16"/>
        <v>1</v>
      </c>
      <c r="BN40" s="19" t="str">
        <f t="array" ref="BN40">IF(OR(Q40=0,Q40=""),"",W40)</f>
        <v/>
      </c>
      <c r="BO40" s="18" t="str">
        <f t="array" ref="BO40">IF(OR(Q40=0,Q40=""),"",BM40+BN40)</f>
        <v/>
      </c>
      <c r="BP40" s="20">
        <f t="shared" si="24"/>
        <v>0</v>
      </c>
      <c r="BQ40" s="20">
        <f t="shared" si="25"/>
        <v>0</v>
      </c>
      <c r="BR40" s="22">
        <f t="shared" si="19"/>
        <v>0</v>
      </c>
      <c r="BS40" s="20" t="str">
        <f t="shared" si="26"/>
        <v>00</v>
      </c>
      <c r="BY40" s="76" t="str">
        <f>IF(OR(Q40=0,Q40=""),"",IF('Basic Data Entry'!$C$9="fixation","yes",""))</f>
        <v/>
      </c>
      <c r="BZ40" s="76" t="str">
        <f>IF(OR(Q40=0,Q40=""),"",IF('Basic Data Entry'!$G$12="yes","yes","no"))</f>
        <v/>
      </c>
    </row>
    <row r="41" spans="1:78" ht="18" customHeight="1" thickBot="1">
      <c r="A41" s="9" t="str">
        <f t="shared" si="10"/>
        <v/>
      </c>
      <c r="B41" s="343"/>
      <c r="C41" s="343"/>
      <c r="D41" s="343"/>
      <c r="E41" s="343"/>
      <c r="F41" s="97" t="str">
        <f t="shared" si="1"/>
        <v/>
      </c>
      <c r="G41" s="149" t="str">
        <f t="shared" si="2"/>
        <v/>
      </c>
      <c r="H41" s="150" t="str">
        <f t="shared" si="3"/>
        <v/>
      </c>
      <c r="I41" s="150" t="str">
        <f>IF(OR($E$2="fixation",Q41="",Q41=0),"",IF(AND('Basic Data Entry'!$G$11="Z-Rural",'Arear Table Protected'!V41&lt;2021),0.08,IF(AND('Basic Data Entry'!$G$11="Y-Urban",'Arear Table Protected'!V41&lt;2021),0.16,IF(AND('Basic Data Entry'!$G$11="Z-Rural",'Arear Table Protected'!V41=2021,U41&gt;=7),0.09,IF(AND('Basic Data Entry'!$G$11="Y-Urban",'Arear Table Protected'!V41=2021,'Arear Table Protected'!U41&gt;=7),0.18,IF(AND('Basic Data Entry'!$G$11="Z-Rural",'Arear Table Protected'!V41=2021,U41&lt;7),0.08,IF(AND('Basic Data Entry'!$G$11="Y-Urban",'Arear Table Protected'!V41=2021,'Arear Table Protected'!U41&lt;7),0.16,IF(AND('Basic Data Entry'!$G$11="Z-Rural",'Arear Table Protected'!V41=2022),0.09,IF(AND('Basic Data Entry'!$G$11="Y-Urban",'Arear Table Protected'!V41=2022),0.18,IF(AND('Basic Data Entry'!$G$11="Z-Rural",'Arear Table Protected'!V41=2023),0.09,IF(AND('Basic Data Entry'!$G$11="Y-Urban",'Arear Table Protected'!V41=2023),0.18,IF(AND('Basic Data Entry'!$G$11="Z-Rural",'Arear Table Protected'!V41=2024,U41&lt;11),0.09,IF(AND('Basic Data Entry'!$G$11="Y-Urban",'Arear Table Protected'!V41=2024,U41&lt;11),0.18,IF(AND('Basic Data Entry'!$G$11="Z-Rural",'Arear Table Protected'!V41=2024,U41&gt;=11),0.1,IF(AND('Basic Data Entry'!$G$11="Y-Urban",'Arear Table Protected'!V41=2024,U41&gt;=11),0.2,IF(AND('Basic Data Entry'!$G$11="Z-Rural",'Arear Table Protected'!V41=2025),0.1,IF(AND('Basic Data Entry'!$G$11="Y-Urban",'Arear Table Protected'!V41=2025),0.2,"")))))))))))))))))</f>
        <v/>
      </c>
      <c r="J41" s="151" t="str">
        <f>IF(OR(Q41="",Q41=0),"",IF(AND('Basic Data Entry'!$G$11="Z-Rural",'Arear Table Protected'!V41&lt;2021),0.08,IF(AND('Basic Data Entry'!$G$11="Y-Urban",'Arear Table Protected'!V41&lt;2021),0.16,IF(AND('Basic Data Entry'!$G$11="Z-Rural",'Arear Table Protected'!V41=2021,U41&gt;=7),0.09,IF(AND('Basic Data Entry'!$G$11="Y-Urban",'Arear Table Protected'!V41=2021,'Arear Table Protected'!U41&gt;=7),0.18,IF(AND('Basic Data Entry'!$G$11="Z-Rural",'Arear Table Protected'!V41=2021,U41&lt;7),0.08,IF(AND('Basic Data Entry'!$G$11="Y-Urban",'Arear Table Protected'!V41=2021,'Arear Table Protected'!U41&lt;7),0.16,IF(AND('Basic Data Entry'!$G$11="Z-Rural",'Arear Table Protected'!V41=2022),0.09,IF(AND('Basic Data Entry'!$G$11="Y-Urban",'Arear Table Protected'!V41=2022),0.18,IF(AND('Basic Data Entry'!$G$11="Z-Rural",'Arear Table Protected'!V41=2023),0.09,IF(AND('Basic Data Entry'!$G$11="Y-Urban",'Arear Table Protected'!V41=2023),0.18,IF(AND('Basic Data Entry'!$G$11="Z-Rural",'Arear Table Protected'!V41=2024,U41&lt;11),0.09,IF(AND('Basic Data Entry'!$G$11="Y-Urban",'Arear Table Protected'!V41=2024,U41&lt;11),0.18,IF(AND('Basic Data Entry'!$G$11="Z-Rural",'Arear Table Protected'!V41=2024,U41&gt;=11),0.1,IF(AND('Basic Data Entry'!$G$11="Y-Urban",'Arear Table Protected'!V41=2024,U41&gt;=11),0.2,IF(AND('Basic Data Entry'!$G$11="Z-Rural",'Arear Table Protected'!V41=2025),0.1,IF(AND('Basic Data Entry'!$G$11="Y-Urban",'Arear Table Protected'!V41=2025),0.2,"")))))))))))))))))</f>
        <v/>
      </c>
      <c r="K41" s="152" t="str">
        <f t="shared" si="4"/>
        <v/>
      </c>
      <c r="L41" s="153" t="str">
        <f t="shared" si="5"/>
        <v/>
      </c>
      <c r="M41" s="154" t="str">
        <f t="shared" si="6"/>
        <v/>
      </c>
      <c r="N41" s="154" t="str">
        <f t="shared" si="7"/>
        <v/>
      </c>
      <c r="O41" s="242" t="str">
        <f t="shared" si="8"/>
        <v/>
      </c>
      <c r="P41" s="177">
        <v>29</v>
      </c>
      <c r="Q41" s="365">
        <f t="shared" si="11"/>
        <v>0</v>
      </c>
      <c r="R41" s="366"/>
      <c r="S41" s="366"/>
      <c r="T41" s="367"/>
      <c r="U41" s="145" t="str">
        <f t="array" ref="U41">IF(OR(Q41=0,Q41=""),"",MONTH(Q41))</f>
        <v/>
      </c>
      <c r="V41" s="145" t="str">
        <f t="array" ref="V41">IF(OR(Q41=0,Q41=""),"",YEAR(Q41))</f>
        <v/>
      </c>
      <c r="W41" s="145" t="str">
        <f t="shared" si="12"/>
        <v/>
      </c>
      <c r="X41" s="178" t="str">
        <f t="array" ref="X41">IF(OR(Q41=0,Q41=""),"",BG41)</f>
        <v/>
      </c>
      <c r="Y41" s="147" t="str">
        <f t="array" ref="Y41">IF(OR(Q41=0,Q41=""),"",ROUND(X41*H41,0))</f>
        <v/>
      </c>
      <c r="Z41" s="199">
        <f t="shared" si="13"/>
        <v>0</v>
      </c>
      <c r="AA41" s="147" t="str">
        <f t="array" ref="AA41">IF(OR(Q41=0,Q41=""),"",ROUND(X41*J41,0))</f>
        <v/>
      </c>
      <c r="AB41" s="179" t="str">
        <f t="array" ref="AB41">IF(OR(Q41=0,Q41=""),"",SUM(X41:AA41))</f>
        <v/>
      </c>
      <c r="AC41" s="180" t="str">
        <f t="array" ref="AC41">IF(OR(Q41=0,Q41=""),"",IF(X41=0,0,IF($E$2="FIXATION",$B$5,IF(X41=0,0,IF(BF41=7,ROUND(AC40*1.03,-2),AC40)))))</f>
        <v/>
      </c>
      <c r="AD41" s="181" t="str">
        <f t="array" ref="AD41">IF(OR(Q41=0,Q41=""),"",IF($E$2="fixation",0,ROUND(AC41*G41,0)))</f>
        <v/>
      </c>
      <c r="AE41" s="199" t="str">
        <f t="array" ref="AE41">IF(OR(Q41=0,Q41=""),"",AE40)</f>
        <v/>
      </c>
      <c r="AF41" s="181" t="str">
        <f t="array" ref="AF41">IF(OR(Q41=0,Q41=""),"",IF($E$2="fixation",0,ROUND(AC41*I41,0)))</f>
        <v/>
      </c>
      <c r="AG41" s="179" t="str">
        <f t="array" ref="AG41">IF(OR(Q41=0,Q41=""),"",SUM(AC41:AF41))</f>
        <v/>
      </c>
      <c r="AH41" s="180" t="str">
        <f t="array" ref="AH41">IF(OR(Q41=0,Q41=""),"",X41-AC41)</f>
        <v/>
      </c>
      <c r="AI41" s="181" t="str">
        <f t="array" ref="AI41">IF(OR(Q41=0,Q41=""),"",Y41-AD41)</f>
        <v/>
      </c>
      <c r="AJ41" s="181" t="str">
        <f t="array" ref="AJ41">IF(OR(Q41=0,Q41=""),"",Z41-AE41)</f>
        <v/>
      </c>
      <c r="AK41" s="181" t="str">
        <f t="array" ref="AK41">IF(OR(Q41=0,Q41=""),"",AA41-AF41)</f>
        <v/>
      </c>
      <c r="AL41" s="182" t="str">
        <f t="array" ref="AL41">IF(OR(Q41=0,Q41=""),"",AB41-AG41)</f>
        <v/>
      </c>
      <c r="AM41" s="4" t="str">
        <f t="array" ref="AM41">IF(OR(Q41=0,Q41=""),"",IF(M41="",$BB$2,$BB$2+M41))</f>
        <v/>
      </c>
      <c r="AN41" s="106" t="str">
        <f t="shared" si="9"/>
        <v/>
      </c>
      <c r="AO41" s="125" t="str">
        <f t="array" ref="AO41">IF(OR(Q41=0,Q41=""),"",AM41-AN41)</f>
        <v/>
      </c>
      <c r="AP41" s="3" t="str">
        <f t="array" ref="AP41">IF(OR(Q40=0,Q40="",AP40="",AP40=""),"",AP40)</f>
        <v/>
      </c>
      <c r="AQ41" s="2" t="str">
        <f t="array" ref="AQ41">IF(OR(Q40=0,Q40="",AQ40="",AQ40=""),"",AQ40)</f>
        <v/>
      </c>
      <c r="AR41" s="183" t="str">
        <f t="array" ref="AR41">IF(OR(Q41=0,Q41=""),"",SUM(AP41-AQ41))</f>
        <v/>
      </c>
      <c r="AS41" s="95" t="str">
        <f t="array" ref="AS41">IF(OR(Q41=0,Q41=""),"",IF(AND('Basic Data Entry'!$C$10="state Service",'Arear Table Protected'!V41=2020,U41=3),ROUND(X41/31*5,0),IF(AND('Basic Data Entry'!$C$10="state Service",'Arear Table Protected'!V41=2020,U41=9),ROUND(AB41/30*2,0),IF(AND('Basic Data Entry'!$C$10="state Service",'Arear Table Protected'!V41=2020,U41=10),ROUND(AB41/31*2,0),IF(AND('Basic Data Entry'!$C$10="subordinate",'Arear Table Protected'!V41=2020,U41=3),ROUND(X41/31*3,0),IF(AND('Basic Data Entry'!$C$10="subordinate",'Arear Table Protected'!V41=2020,U41=9),ROUND(AB41/30*1,0),IF(AND('Basic Data Entry'!$C$10="subordinate",'Arear Table Protected'!V41=2020,U41=10),ROUND(AB41/31*1,0),IF(AND('Basic Data Entry'!$C$10="ministrial",'Arear Table Protected'!V41=2020,U41=3),ROUND(X41/31*1,0),""))))))))</f>
        <v/>
      </c>
      <c r="AT41" s="96" t="str">
        <f t="array" ref="AT41">IF(OR(Q41=0,Q41=""),"",IF(AND('Basic Data Entry'!$C$10="state Service",'Arear Table Protected'!V41=2020,U41=3),ROUND(AC41/31*5,0),IF(AND('Basic Data Entry'!$C$10="state Service",'Arear Table Protected'!V41=2020,U41=9),ROUND(AG41/30*2,0),IF(AND('Basic Data Entry'!$C$10="state Service",'Arear Table Protected'!V41=2020,U41=10),ROUND(AG41/31*2,0),IF(AND('Basic Data Entry'!$C$10="subordinate",'Arear Table Protected'!V41=2020,U41=3),ROUND(AC41/31*3,0),IF(AND('Basic Data Entry'!$C$10="subordinate",'Arear Table Protected'!V41=2020,U41=9),ROUND(AG41/30*1,0),IF(AND('Basic Data Entry'!$C$10="subordinate",'Arear Table Protected'!V41=2020,U41=10),ROUND(AG41/31*1,0),IF(AND('Basic Data Entry'!$C$10="ministrial",'Arear Table Protected'!V41=2020,U41=3),ROUND(AC41/31*1,0),""))))))))</f>
        <v/>
      </c>
      <c r="AU41" s="184" t="str">
        <f t="array" ref="AU41">IF(OR(Q41=0,Q41="",AS41="",AT41=""),"",AS41-AT41)</f>
        <v/>
      </c>
      <c r="AV41" s="42" t="str">
        <f t="array" ref="AV41">IF(OR(Q40=0,Q40=""),"",AV40)</f>
        <v/>
      </c>
      <c r="AW41" s="43" t="str">
        <f t="array" ref="AW41">IF(OR(Q40=0,Q40=""),"",AW40)</f>
        <v/>
      </c>
      <c r="AX41" s="185" t="str">
        <f t="array" ref="AX41">IF(OR(Q41=0,Q41=""),"",SUM(AV41-AW41))</f>
        <v/>
      </c>
      <c r="AY41" s="186" t="str">
        <f t="array" ref="AY41">IF(OR(Q41=0,Q41=""),"",ROUND((AL41)*$E$3,0))</f>
        <v/>
      </c>
      <c r="AZ41" s="186" t="str">
        <f t="array" ref="AZ41">IF(OR(Q41=0,Q41=""),"",SUM(AO41,AR41,AU41,AX41,AY41))</f>
        <v/>
      </c>
      <c r="BA41" s="187" t="str">
        <f t="array" ref="BA41">IF(OR(Q41=0,Q41=""),"",AL41-AZ41)</f>
        <v/>
      </c>
      <c r="BB41" s="44"/>
      <c r="BC41" s="23"/>
      <c r="BD41" s="23"/>
      <c r="BE41" s="10">
        <f t="shared" si="23"/>
        <v>0</v>
      </c>
      <c r="BF41" s="79">
        <f t="shared" si="15"/>
        <v>0</v>
      </c>
      <c r="BG41" s="79">
        <f t="shared" si="21"/>
        <v>0</v>
      </c>
      <c r="BK41" s="21">
        <f t="shared" si="22"/>
        <v>46495</v>
      </c>
      <c r="BM41" s="18">
        <f t="shared" si="16"/>
        <v>1</v>
      </c>
      <c r="BN41" s="19" t="str">
        <f t="array" ref="BN41">IF(OR(Q41=0,Q41=""),"",W41)</f>
        <v/>
      </c>
      <c r="BO41" s="18" t="str">
        <f t="array" ref="BO41">IF(OR(Q41=0,Q41=""),"",BM41+BN41)</f>
        <v/>
      </c>
      <c r="BP41" s="20">
        <f t="shared" si="24"/>
        <v>0</v>
      </c>
      <c r="BQ41" s="20">
        <f t="shared" si="25"/>
        <v>0</v>
      </c>
      <c r="BR41" s="22">
        <f t="shared" si="19"/>
        <v>0</v>
      </c>
      <c r="BS41" s="20" t="str">
        <f t="shared" si="26"/>
        <v>00</v>
      </c>
      <c r="BY41" s="76" t="str">
        <f>IF(OR(Q41=0,Q41=""),"",IF('Basic Data Entry'!$C$9="fixation","yes",""))</f>
        <v/>
      </c>
      <c r="BZ41" s="76" t="str">
        <f>IF(OR(Q41=0,Q41=""),"",IF('Basic Data Entry'!$G$12="yes","yes","no"))</f>
        <v/>
      </c>
    </row>
    <row r="42" spans="1:78" ht="18" customHeight="1" thickBot="1">
      <c r="A42" s="9" t="str">
        <f t="shared" si="10"/>
        <v/>
      </c>
      <c r="B42" s="343"/>
      <c r="C42" s="343"/>
      <c r="D42" s="343"/>
      <c r="E42" s="343"/>
      <c r="F42" s="97" t="str">
        <f t="shared" si="1"/>
        <v/>
      </c>
      <c r="G42" s="149" t="str">
        <f t="shared" si="2"/>
        <v/>
      </c>
      <c r="H42" s="150" t="str">
        <f t="shared" si="3"/>
        <v/>
      </c>
      <c r="I42" s="150" t="str">
        <f>IF(OR($E$2="fixation",Q42="",Q42=0),"",IF(AND('Basic Data Entry'!$G$11="Z-Rural",'Arear Table Protected'!V42&lt;2021),0.08,IF(AND('Basic Data Entry'!$G$11="Y-Urban",'Arear Table Protected'!V42&lt;2021),0.16,IF(AND('Basic Data Entry'!$G$11="Z-Rural",'Arear Table Protected'!V42=2021,U42&gt;=7),0.09,IF(AND('Basic Data Entry'!$G$11="Y-Urban",'Arear Table Protected'!V42=2021,'Arear Table Protected'!U42&gt;=7),0.18,IF(AND('Basic Data Entry'!$G$11="Z-Rural",'Arear Table Protected'!V42=2021,U42&lt;7),0.08,IF(AND('Basic Data Entry'!$G$11="Y-Urban",'Arear Table Protected'!V42=2021,'Arear Table Protected'!U42&lt;7),0.16,IF(AND('Basic Data Entry'!$G$11="Z-Rural",'Arear Table Protected'!V42=2022),0.09,IF(AND('Basic Data Entry'!$G$11="Y-Urban",'Arear Table Protected'!V42=2022),0.18,IF(AND('Basic Data Entry'!$G$11="Z-Rural",'Arear Table Protected'!V42=2023),0.09,IF(AND('Basic Data Entry'!$G$11="Y-Urban",'Arear Table Protected'!V42=2023),0.18,IF(AND('Basic Data Entry'!$G$11="Z-Rural",'Arear Table Protected'!V42=2024,U42&lt;11),0.09,IF(AND('Basic Data Entry'!$G$11="Y-Urban",'Arear Table Protected'!V42=2024,U42&lt;11),0.18,IF(AND('Basic Data Entry'!$G$11="Z-Rural",'Arear Table Protected'!V42=2024,U42&gt;=11),0.1,IF(AND('Basic Data Entry'!$G$11="Y-Urban",'Arear Table Protected'!V42=2024,U42&gt;=11),0.2,IF(AND('Basic Data Entry'!$G$11="Z-Rural",'Arear Table Protected'!V42=2025),0.1,IF(AND('Basic Data Entry'!$G$11="Y-Urban",'Arear Table Protected'!V42=2025),0.2,"")))))))))))))))))</f>
        <v/>
      </c>
      <c r="J42" s="151" t="str">
        <f>IF(OR(Q42="",Q42=0),"",IF(AND('Basic Data Entry'!$G$11="Z-Rural",'Arear Table Protected'!V42&lt;2021),0.08,IF(AND('Basic Data Entry'!$G$11="Y-Urban",'Arear Table Protected'!V42&lt;2021),0.16,IF(AND('Basic Data Entry'!$G$11="Z-Rural",'Arear Table Protected'!V42=2021,U42&gt;=7),0.09,IF(AND('Basic Data Entry'!$G$11="Y-Urban",'Arear Table Protected'!V42=2021,'Arear Table Protected'!U42&gt;=7),0.18,IF(AND('Basic Data Entry'!$G$11="Z-Rural",'Arear Table Protected'!V42=2021,U42&lt;7),0.08,IF(AND('Basic Data Entry'!$G$11="Y-Urban",'Arear Table Protected'!V42=2021,'Arear Table Protected'!U42&lt;7),0.16,IF(AND('Basic Data Entry'!$G$11="Z-Rural",'Arear Table Protected'!V42=2022),0.09,IF(AND('Basic Data Entry'!$G$11="Y-Urban",'Arear Table Protected'!V42=2022),0.18,IF(AND('Basic Data Entry'!$G$11="Z-Rural",'Arear Table Protected'!V42=2023),0.09,IF(AND('Basic Data Entry'!$G$11="Y-Urban",'Arear Table Protected'!V42=2023),0.18,IF(AND('Basic Data Entry'!$G$11="Z-Rural",'Arear Table Protected'!V42=2024,U42&lt;11),0.09,IF(AND('Basic Data Entry'!$G$11="Y-Urban",'Arear Table Protected'!V42=2024,U42&lt;11),0.18,IF(AND('Basic Data Entry'!$G$11="Z-Rural",'Arear Table Protected'!V42=2024,U42&gt;=11),0.1,IF(AND('Basic Data Entry'!$G$11="Y-Urban",'Arear Table Protected'!V42=2024,U42&gt;=11),0.2,IF(AND('Basic Data Entry'!$G$11="Z-Rural",'Arear Table Protected'!V42=2025),0.1,IF(AND('Basic Data Entry'!$G$11="Y-Urban",'Arear Table Protected'!V42=2025),0.2,"")))))))))))))))))</f>
        <v/>
      </c>
      <c r="K42" s="152" t="str">
        <f t="shared" si="4"/>
        <v/>
      </c>
      <c r="L42" s="153" t="str">
        <f t="shared" si="5"/>
        <v/>
      </c>
      <c r="M42" s="154" t="str">
        <f t="shared" si="6"/>
        <v/>
      </c>
      <c r="N42" s="154" t="str">
        <f t="shared" si="7"/>
        <v/>
      </c>
      <c r="O42" s="242" t="str">
        <f t="shared" si="8"/>
        <v/>
      </c>
      <c r="P42" s="177">
        <v>30</v>
      </c>
      <c r="Q42" s="365">
        <f t="shared" si="11"/>
        <v>0</v>
      </c>
      <c r="R42" s="366"/>
      <c r="S42" s="366"/>
      <c r="T42" s="367"/>
      <c r="U42" s="145" t="str">
        <f t="array" ref="U42">IF(OR(Q42=0,Q42=""),"",MONTH(Q42))</f>
        <v/>
      </c>
      <c r="V42" s="145" t="str">
        <f t="array" ref="V42">IF(OR(Q42=0,Q42=""),"",YEAR(Q42))</f>
        <v/>
      </c>
      <c r="W42" s="145" t="str">
        <f t="shared" si="12"/>
        <v/>
      </c>
      <c r="X42" s="178" t="str">
        <f t="array" ref="X42">IF(OR(Q42=0,Q42=""),"",BG42)</f>
        <v/>
      </c>
      <c r="Y42" s="147" t="str">
        <f t="array" ref="Y42">IF(OR(Q42=0,Q42=""),"",ROUND(X42*H42,0))</f>
        <v/>
      </c>
      <c r="Z42" s="199">
        <f t="shared" si="13"/>
        <v>0</v>
      </c>
      <c r="AA42" s="147" t="str">
        <f t="array" ref="AA42">IF(OR(Q42=0,Q42=""),"",ROUND(X42*J42,0))</f>
        <v/>
      </c>
      <c r="AB42" s="179" t="str">
        <f t="array" ref="AB42">IF(OR(Q42=0,Q42=""),"",SUM(X42:AA42))</f>
        <v/>
      </c>
      <c r="AC42" s="180" t="str">
        <f t="array" ref="AC42">IF(OR(Q42=0,Q42=""),"",IF(X42=0,0,IF($E$2="FIXATION",$B$5,IF(X42=0,0,IF(BF42=7,ROUND(AC41*1.03,-2),AC41)))))</f>
        <v/>
      </c>
      <c r="AD42" s="181" t="str">
        <f t="array" ref="AD42">IF(OR(Q42=0,Q42=""),"",IF($E$2="fixation",0,ROUND(AC42*G42,0)))</f>
        <v/>
      </c>
      <c r="AE42" s="199" t="str">
        <f t="array" ref="AE42">IF(OR(Q42=0,Q42=""),"",AE41)</f>
        <v/>
      </c>
      <c r="AF42" s="181" t="str">
        <f t="array" ref="AF42">IF(OR(Q42=0,Q42=""),"",IF($E$2="fixation",0,ROUND(AC42*I42,0)))</f>
        <v/>
      </c>
      <c r="AG42" s="179" t="str">
        <f t="array" ref="AG42">IF(OR(Q42=0,Q42=""),"",SUM(AC42:AF42))</f>
        <v/>
      </c>
      <c r="AH42" s="180" t="str">
        <f t="array" ref="AH42">IF(OR(Q42=0,Q42=""),"",X42-AC42)</f>
        <v/>
      </c>
      <c r="AI42" s="181" t="str">
        <f t="array" ref="AI42">IF(OR(Q42=0,Q42=""),"",Y42-AD42)</f>
        <v/>
      </c>
      <c r="AJ42" s="181" t="str">
        <f t="array" ref="AJ42">IF(OR(Q42=0,Q42=""),"",Z42-AE42)</f>
        <v/>
      </c>
      <c r="AK42" s="181" t="str">
        <f t="array" ref="AK42">IF(OR(Q42=0,Q42=""),"",AA42-AF42)</f>
        <v/>
      </c>
      <c r="AL42" s="182" t="str">
        <f t="array" ref="AL42">IF(OR(Q42=0,Q42=""),"",AB42-AG42)</f>
        <v/>
      </c>
      <c r="AM42" s="4" t="str">
        <f t="array" ref="AM42">IF(OR(Q42=0,Q42=""),"",IF(M42="",$BB$2,$BB$2+M42))</f>
        <v/>
      </c>
      <c r="AN42" s="106" t="str">
        <f t="shared" si="9"/>
        <v/>
      </c>
      <c r="AO42" s="125" t="str">
        <f t="array" ref="AO42">IF(OR(Q42=0,Q42=""),"",AM42-AN42)</f>
        <v/>
      </c>
      <c r="AP42" s="3" t="str">
        <f t="array" ref="AP42">IF(OR(Q41=0,Q41="",AP41="",AP41=""),"",AP41)</f>
        <v/>
      </c>
      <c r="AQ42" s="2" t="str">
        <f t="array" ref="AQ42">IF(OR(Q41=0,Q41="",AQ41="",AQ41=""),"",AQ41)</f>
        <v/>
      </c>
      <c r="AR42" s="183" t="str">
        <f t="array" ref="AR42">IF(OR(Q42=0,Q42=""),"",SUM(AP42-AQ42))</f>
        <v/>
      </c>
      <c r="AS42" s="95" t="str">
        <f t="array" ref="AS42">IF(OR(Q42=0,Q42=""),"",IF(AND('Basic Data Entry'!$C$10="state Service",'Arear Table Protected'!V42=2020,U42=3),ROUND(X42/31*5,0),IF(AND('Basic Data Entry'!$C$10="state Service",'Arear Table Protected'!V42=2020,U42=9),ROUND(AB42/30*2,0),IF(AND('Basic Data Entry'!$C$10="state Service",'Arear Table Protected'!V42=2020,U42=10),ROUND(AB42/31*2,0),IF(AND('Basic Data Entry'!$C$10="subordinate",'Arear Table Protected'!V42=2020,U42=3),ROUND(X42/31*3,0),IF(AND('Basic Data Entry'!$C$10="subordinate",'Arear Table Protected'!V42=2020,U42=9),ROUND(AB42/30*1,0),IF(AND('Basic Data Entry'!$C$10="subordinate",'Arear Table Protected'!V42=2020,U42=10),ROUND(AB42/31*1,0),IF(AND('Basic Data Entry'!$C$10="ministrial",'Arear Table Protected'!V42=2020,U42=3),ROUND(X42/31*1,0),""))))))))</f>
        <v/>
      </c>
      <c r="AT42" s="96" t="str">
        <f t="array" ref="AT42">IF(OR(Q42=0,Q42=""),"",IF(AND('Basic Data Entry'!$C$10="state Service",'Arear Table Protected'!V42=2020,U42=3),ROUND(AC42/31*5,0),IF(AND('Basic Data Entry'!$C$10="state Service",'Arear Table Protected'!V42=2020,U42=9),ROUND(AG42/30*2,0),IF(AND('Basic Data Entry'!$C$10="state Service",'Arear Table Protected'!V42=2020,U42=10),ROUND(AG42/31*2,0),IF(AND('Basic Data Entry'!$C$10="subordinate",'Arear Table Protected'!V42=2020,U42=3),ROUND(AC42/31*3,0),IF(AND('Basic Data Entry'!$C$10="subordinate",'Arear Table Protected'!V42=2020,U42=9),ROUND(AG42/30*1,0),IF(AND('Basic Data Entry'!$C$10="subordinate",'Arear Table Protected'!V42=2020,U42=10),ROUND(AG42/31*1,0),IF(AND('Basic Data Entry'!$C$10="ministrial",'Arear Table Protected'!V42=2020,U42=3),ROUND(AC42/31*1,0),""))))))))</f>
        <v/>
      </c>
      <c r="AU42" s="184" t="str">
        <f t="array" ref="AU42">IF(OR(Q42=0,Q42="",AS42="",AT42=""),"",AS42-AT42)</f>
        <v/>
      </c>
      <c r="AV42" s="42" t="str">
        <f t="array" ref="AV42">IF(OR(Q41=0,Q41=""),"",AV41)</f>
        <v/>
      </c>
      <c r="AW42" s="43" t="str">
        <f t="array" ref="AW42">IF(OR(Q41=0,Q41=""),"",AW41)</f>
        <v/>
      </c>
      <c r="AX42" s="185" t="str">
        <f t="array" ref="AX42">IF(OR(Q42=0,Q42=""),"",SUM(AV42-AW42))</f>
        <v/>
      </c>
      <c r="AY42" s="186" t="str">
        <f t="array" ref="AY42">IF(OR(Q42=0,Q42=""),"",ROUND((AL42)*$E$3,0))</f>
        <v/>
      </c>
      <c r="AZ42" s="186" t="str">
        <f t="array" ref="AZ42">IF(OR(Q42=0,Q42=""),"",SUM(AO42,AR42,AU42,AX42,AY42))</f>
        <v/>
      </c>
      <c r="BA42" s="187" t="str">
        <f t="array" ref="BA42">IF(OR(Q42=0,Q42=""),"",AL42-AZ42)</f>
        <v/>
      </c>
      <c r="BB42" s="44"/>
      <c r="BC42" s="23"/>
      <c r="BD42" s="23"/>
      <c r="BE42" s="10">
        <f t="shared" si="23"/>
        <v>0</v>
      </c>
      <c r="BF42" s="79">
        <f t="shared" si="15"/>
        <v>0</v>
      </c>
      <c r="BG42" s="79">
        <f t="shared" si="21"/>
        <v>0</v>
      </c>
      <c r="BK42" s="21">
        <f t="shared" si="22"/>
        <v>46526</v>
      </c>
      <c r="BM42" s="18">
        <f t="shared" si="16"/>
        <v>1</v>
      </c>
      <c r="BN42" s="19" t="str">
        <f t="array" ref="BN42">IF(OR(Q42=0,Q42=""),"",W42)</f>
        <v/>
      </c>
      <c r="BO42" s="18" t="str">
        <f t="array" ref="BO42">IF(OR(Q42=0,Q42=""),"",BM42+BN42)</f>
        <v/>
      </c>
      <c r="BP42" s="20">
        <f t="shared" si="24"/>
        <v>0</v>
      </c>
      <c r="BQ42" s="20">
        <f t="shared" si="25"/>
        <v>0</v>
      </c>
      <c r="BR42" s="22">
        <f t="shared" si="19"/>
        <v>0</v>
      </c>
      <c r="BS42" s="20" t="str">
        <f t="shared" si="26"/>
        <v>00</v>
      </c>
      <c r="BY42" s="76" t="str">
        <f>IF(OR(Q42=0,Q42=""),"",IF('Basic Data Entry'!$C$9="fixation","yes",""))</f>
        <v/>
      </c>
      <c r="BZ42" s="76" t="str">
        <f>IF(OR(Q42=0,Q42=""),"",IF('Basic Data Entry'!$G$12="yes","yes","no"))</f>
        <v/>
      </c>
    </row>
    <row r="43" spans="1:78" ht="18" customHeight="1" thickBot="1">
      <c r="A43" s="9" t="str">
        <f t="shared" si="10"/>
        <v/>
      </c>
      <c r="B43" s="343"/>
      <c r="C43" s="343"/>
      <c r="D43" s="343"/>
      <c r="E43" s="343"/>
      <c r="F43" s="97" t="str">
        <f t="shared" si="1"/>
        <v/>
      </c>
      <c r="G43" s="149" t="str">
        <f t="shared" si="2"/>
        <v/>
      </c>
      <c r="H43" s="150" t="str">
        <f t="shared" si="3"/>
        <v/>
      </c>
      <c r="I43" s="150" t="str">
        <f>IF(OR($E$2="fixation",Q43="",Q43=0),"",IF(AND('Basic Data Entry'!$G$11="Z-Rural",'Arear Table Protected'!V43&lt;2021),0.08,IF(AND('Basic Data Entry'!$G$11="Y-Urban",'Arear Table Protected'!V43&lt;2021),0.16,IF(AND('Basic Data Entry'!$G$11="Z-Rural",'Arear Table Protected'!V43=2021,U43&gt;=7),0.09,IF(AND('Basic Data Entry'!$G$11="Y-Urban",'Arear Table Protected'!V43=2021,'Arear Table Protected'!U43&gt;=7),0.18,IF(AND('Basic Data Entry'!$G$11="Z-Rural",'Arear Table Protected'!V43=2021,U43&lt;7),0.08,IF(AND('Basic Data Entry'!$G$11="Y-Urban",'Arear Table Protected'!V43=2021,'Arear Table Protected'!U43&lt;7),0.16,IF(AND('Basic Data Entry'!$G$11="Z-Rural",'Arear Table Protected'!V43=2022),0.09,IF(AND('Basic Data Entry'!$G$11="Y-Urban",'Arear Table Protected'!V43=2022),0.18,IF(AND('Basic Data Entry'!$G$11="Z-Rural",'Arear Table Protected'!V43=2023),0.09,IF(AND('Basic Data Entry'!$G$11="Y-Urban",'Arear Table Protected'!V43=2023),0.18,IF(AND('Basic Data Entry'!$G$11="Z-Rural",'Arear Table Protected'!V43=2024,U43&lt;11),0.09,IF(AND('Basic Data Entry'!$G$11="Y-Urban",'Arear Table Protected'!V43=2024,U43&lt;11),0.18,IF(AND('Basic Data Entry'!$G$11="Z-Rural",'Arear Table Protected'!V43=2024,U43&gt;=11),0.1,IF(AND('Basic Data Entry'!$G$11="Y-Urban",'Arear Table Protected'!V43=2024,U43&gt;=11),0.2,IF(AND('Basic Data Entry'!$G$11="Z-Rural",'Arear Table Protected'!V43=2025),0.1,IF(AND('Basic Data Entry'!$G$11="Y-Urban",'Arear Table Protected'!V43=2025),0.2,"")))))))))))))))))</f>
        <v/>
      </c>
      <c r="J43" s="151" t="str">
        <f>IF(OR(Q43="",Q43=0),"",IF(AND('Basic Data Entry'!$G$11="Z-Rural",'Arear Table Protected'!V43&lt;2021),0.08,IF(AND('Basic Data Entry'!$G$11="Y-Urban",'Arear Table Protected'!V43&lt;2021),0.16,IF(AND('Basic Data Entry'!$G$11="Z-Rural",'Arear Table Protected'!V43=2021,U43&gt;=7),0.09,IF(AND('Basic Data Entry'!$G$11="Y-Urban",'Arear Table Protected'!V43=2021,'Arear Table Protected'!U43&gt;=7),0.18,IF(AND('Basic Data Entry'!$G$11="Z-Rural",'Arear Table Protected'!V43=2021,U43&lt;7),0.08,IF(AND('Basic Data Entry'!$G$11="Y-Urban",'Arear Table Protected'!V43=2021,'Arear Table Protected'!U43&lt;7),0.16,IF(AND('Basic Data Entry'!$G$11="Z-Rural",'Arear Table Protected'!V43=2022),0.09,IF(AND('Basic Data Entry'!$G$11="Y-Urban",'Arear Table Protected'!V43=2022),0.18,IF(AND('Basic Data Entry'!$G$11="Z-Rural",'Arear Table Protected'!V43=2023),0.09,IF(AND('Basic Data Entry'!$G$11="Y-Urban",'Arear Table Protected'!V43=2023),0.18,IF(AND('Basic Data Entry'!$G$11="Z-Rural",'Arear Table Protected'!V43=2024,U43&lt;11),0.09,IF(AND('Basic Data Entry'!$G$11="Y-Urban",'Arear Table Protected'!V43=2024,U43&lt;11),0.18,IF(AND('Basic Data Entry'!$G$11="Z-Rural",'Arear Table Protected'!V43=2024,U43&gt;=11),0.1,IF(AND('Basic Data Entry'!$G$11="Y-Urban",'Arear Table Protected'!V43=2024,U43&gt;=11),0.2,IF(AND('Basic Data Entry'!$G$11="Z-Rural",'Arear Table Protected'!V43=2025),0.1,IF(AND('Basic Data Entry'!$G$11="Y-Urban",'Arear Table Protected'!V43=2025),0.2,"")))))))))))))))))</f>
        <v/>
      </c>
      <c r="K43" s="152" t="str">
        <f t="shared" si="4"/>
        <v/>
      </c>
      <c r="L43" s="153" t="str">
        <f t="shared" si="5"/>
        <v/>
      </c>
      <c r="M43" s="154" t="str">
        <f t="shared" si="6"/>
        <v/>
      </c>
      <c r="N43" s="154" t="str">
        <f t="shared" si="7"/>
        <v/>
      </c>
      <c r="O43" s="242" t="str">
        <f t="shared" si="8"/>
        <v/>
      </c>
      <c r="P43" s="177">
        <v>31</v>
      </c>
      <c r="Q43" s="365">
        <f t="shared" si="11"/>
        <v>0</v>
      </c>
      <c r="R43" s="366"/>
      <c r="S43" s="366"/>
      <c r="T43" s="367"/>
      <c r="U43" s="145" t="str">
        <f t="array" ref="U43">IF(OR(Q43=0,Q43=""),"",MONTH(Q43))</f>
        <v/>
      </c>
      <c r="V43" s="145" t="str">
        <f t="array" ref="V43">IF(OR(Q43=0,Q43=""),"",YEAR(Q43))</f>
        <v/>
      </c>
      <c r="W43" s="145" t="str">
        <f t="shared" si="12"/>
        <v/>
      </c>
      <c r="X43" s="178" t="str">
        <f t="array" ref="X43">IF(OR(Q43=0,Q43=""),"",BG43)</f>
        <v/>
      </c>
      <c r="Y43" s="147" t="str">
        <f t="array" ref="Y43">IF(OR(Q43=0,Q43=""),"",ROUND(X43*H43,0))</f>
        <v/>
      </c>
      <c r="Z43" s="199">
        <f t="shared" si="13"/>
        <v>0</v>
      </c>
      <c r="AA43" s="147" t="str">
        <f t="array" ref="AA43">IF(OR(Q43=0,Q43=""),"",ROUND(X43*J43,0))</f>
        <v/>
      </c>
      <c r="AB43" s="179" t="str">
        <f t="array" ref="AB43">IF(OR(Q43=0,Q43=""),"",SUM(X43:AA43))</f>
        <v/>
      </c>
      <c r="AC43" s="180" t="str">
        <f t="array" ref="AC43">IF(OR(Q43=0,Q43=""),"",IF(X43=0,0,IF($E$2="FIXATION",$B$5,IF(X43=0,0,IF(BF43=7,ROUND(AC42*1.03,-2),AC42)))))</f>
        <v/>
      </c>
      <c r="AD43" s="181" t="str">
        <f t="array" ref="AD43">IF(OR(Q43=0,Q43=""),"",IF($E$2="fixation",0,ROUND(AC43*G43,0)))</f>
        <v/>
      </c>
      <c r="AE43" s="199" t="str">
        <f t="array" ref="AE43">IF(OR(Q43=0,Q43=""),"",AE42)</f>
        <v/>
      </c>
      <c r="AF43" s="181" t="str">
        <f t="array" ref="AF43">IF(OR(Q43=0,Q43=""),"",IF($E$2="fixation",0,ROUND(AC43*I43,0)))</f>
        <v/>
      </c>
      <c r="AG43" s="179" t="str">
        <f t="array" ref="AG43">IF(OR(Q43=0,Q43=""),"",SUM(AC43:AF43))</f>
        <v/>
      </c>
      <c r="AH43" s="180" t="str">
        <f t="array" ref="AH43">IF(OR(Q43=0,Q43=""),"",X43-AC43)</f>
        <v/>
      </c>
      <c r="AI43" s="181" t="str">
        <f t="array" ref="AI43">IF(OR(Q43=0,Q43=""),"",Y43-AD43)</f>
        <v/>
      </c>
      <c r="AJ43" s="181" t="str">
        <f t="array" ref="AJ43">IF(OR(Q43=0,Q43=""),"",Z43-AE43)</f>
        <v/>
      </c>
      <c r="AK43" s="181" t="str">
        <f t="array" ref="AK43">IF(OR(Q43=0,Q43=""),"",AA43-AF43)</f>
        <v/>
      </c>
      <c r="AL43" s="182" t="str">
        <f t="array" ref="AL43">IF(OR(Q43=0,Q43=""),"",AB43-AG43)</f>
        <v/>
      </c>
      <c r="AM43" s="4" t="str">
        <f t="array" ref="AM43">IF(OR(Q43=0,Q43=""),"",IF(M43="",$BB$2,$BB$2+M43))</f>
        <v/>
      </c>
      <c r="AN43" s="106" t="str">
        <f t="shared" si="9"/>
        <v/>
      </c>
      <c r="AO43" s="125" t="str">
        <f t="array" ref="AO43">IF(OR(Q43=0,Q43=""),"",AM43-AN43)</f>
        <v/>
      </c>
      <c r="AP43" s="3" t="str">
        <f t="array" ref="AP43">IF(OR(Q42=0,Q42="",AP42="",AP42=""),"",AP42)</f>
        <v/>
      </c>
      <c r="AQ43" s="2" t="str">
        <f t="array" ref="AQ43">IF(OR(Q42=0,Q42="",AQ42="",AQ42=""),"",AQ42)</f>
        <v/>
      </c>
      <c r="AR43" s="183" t="str">
        <f t="array" ref="AR43">IF(OR(Q43=0,Q43=""),"",SUM(AP43-AQ43))</f>
        <v/>
      </c>
      <c r="AS43" s="95" t="str">
        <f t="array" ref="AS43">IF(OR(Q43=0,Q43=""),"",IF(AND('Basic Data Entry'!$C$10="state Service",'Arear Table Protected'!V43=2020,U43=3),ROUND(X43/31*5,0),IF(AND('Basic Data Entry'!$C$10="state Service",'Arear Table Protected'!V43=2020,U43=9),ROUND(AB43/30*2,0),IF(AND('Basic Data Entry'!$C$10="state Service",'Arear Table Protected'!V43=2020,U43=10),ROUND(AB43/31*2,0),IF(AND('Basic Data Entry'!$C$10="subordinate",'Arear Table Protected'!V43=2020,U43=3),ROUND(X43/31*3,0),IF(AND('Basic Data Entry'!$C$10="subordinate",'Arear Table Protected'!V43=2020,U43=9),ROUND(AB43/30*1,0),IF(AND('Basic Data Entry'!$C$10="subordinate",'Arear Table Protected'!V43=2020,U43=10),ROUND(AB43/31*1,0),IF(AND('Basic Data Entry'!$C$10="ministrial",'Arear Table Protected'!V43=2020,U43=3),ROUND(X43/31*1,0),""))))))))</f>
        <v/>
      </c>
      <c r="AT43" s="96" t="str">
        <f t="array" ref="AT43">IF(OR(Q43=0,Q43=""),"",IF(AND('Basic Data Entry'!$C$10="state Service",'Arear Table Protected'!V43=2020,U43=3),ROUND(AC43/31*5,0),IF(AND('Basic Data Entry'!$C$10="state Service",'Arear Table Protected'!V43=2020,U43=9),ROUND(AG43/30*2,0),IF(AND('Basic Data Entry'!$C$10="state Service",'Arear Table Protected'!V43=2020,U43=10),ROUND(AG43/31*2,0),IF(AND('Basic Data Entry'!$C$10="subordinate",'Arear Table Protected'!V43=2020,U43=3),ROUND(AC43/31*3,0),IF(AND('Basic Data Entry'!$C$10="subordinate",'Arear Table Protected'!V43=2020,U43=9),ROUND(AG43/30*1,0),IF(AND('Basic Data Entry'!$C$10="subordinate",'Arear Table Protected'!V43=2020,U43=10),ROUND(AG43/31*1,0),IF(AND('Basic Data Entry'!$C$10="ministrial",'Arear Table Protected'!V43=2020,U43=3),ROUND(AC43/31*1,0),""))))))))</f>
        <v/>
      </c>
      <c r="AU43" s="184" t="str">
        <f t="array" ref="AU43">IF(OR(Q43=0,Q43="",AS43="",AT43=""),"",AS43-AT43)</f>
        <v/>
      </c>
      <c r="AV43" s="42" t="str">
        <f t="array" ref="AV43">IF(OR(Q42=0,Q42=""),"",AV42)</f>
        <v/>
      </c>
      <c r="AW43" s="43" t="str">
        <f t="array" ref="AW43">IF(OR(Q42=0,Q42=""),"",AW42)</f>
        <v/>
      </c>
      <c r="AX43" s="185" t="str">
        <f t="array" ref="AX43">IF(OR(Q43=0,Q43=""),"",SUM(AV43-AW43))</f>
        <v/>
      </c>
      <c r="AY43" s="186" t="str">
        <f t="array" ref="AY43">IF(OR(Q43=0,Q43=""),"",ROUND((AL43)*$E$3,0))</f>
        <v/>
      </c>
      <c r="AZ43" s="186" t="str">
        <f t="array" ref="AZ43">IF(OR(Q43=0,Q43=""),"",SUM(AO43,AR43,AU43,AX43,AY43))</f>
        <v/>
      </c>
      <c r="BA43" s="187" t="str">
        <f t="array" ref="BA43">IF(OR(Q43=0,Q43=""),"",AL43-AZ43)</f>
        <v/>
      </c>
      <c r="BB43" s="44"/>
      <c r="BC43" s="23"/>
      <c r="BD43" s="23"/>
      <c r="BE43" s="10">
        <f t="shared" si="23"/>
        <v>0</v>
      </c>
      <c r="BF43" s="79">
        <f t="shared" si="15"/>
        <v>0</v>
      </c>
      <c r="BG43" s="79">
        <f t="shared" si="21"/>
        <v>0</v>
      </c>
      <c r="BK43" s="21">
        <f t="shared" si="22"/>
        <v>46557</v>
      </c>
      <c r="BM43" s="18">
        <f t="shared" si="16"/>
        <v>1</v>
      </c>
      <c r="BN43" s="19" t="str">
        <f t="array" ref="BN43">IF(OR(Q43=0,Q43=""),"",W43)</f>
        <v/>
      </c>
      <c r="BO43" s="18" t="str">
        <f t="array" ref="BO43">IF(OR(Q43=0,Q43=""),"",BM43+BN43)</f>
        <v/>
      </c>
      <c r="BP43" s="20">
        <f t="shared" si="24"/>
        <v>0</v>
      </c>
      <c r="BQ43" s="20">
        <f t="shared" si="25"/>
        <v>0</v>
      </c>
      <c r="BR43" s="22">
        <f t="shared" si="19"/>
        <v>0</v>
      </c>
      <c r="BS43" s="20" t="str">
        <f t="shared" si="26"/>
        <v>00</v>
      </c>
      <c r="BY43" s="76" t="str">
        <f>IF(OR(Q43=0,Q43=""),"",IF('Basic Data Entry'!$C$9="fixation","yes",""))</f>
        <v/>
      </c>
      <c r="BZ43" s="76" t="str">
        <f>IF(OR(Q43=0,Q43=""),"",IF('Basic Data Entry'!$G$12="yes","yes","no"))</f>
        <v/>
      </c>
    </row>
    <row r="44" spans="1:78" ht="18" customHeight="1" thickBot="1">
      <c r="A44" s="9" t="str">
        <f t="shared" si="10"/>
        <v/>
      </c>
      <c r="B44" s="343"/>
      <c r="C44" s="343"/>
      <c r="D44" s="343"/>
      <c r="E44" s="343"/>
      <c r="F44" s="97" t="str">
        <f t="shared" si="1"/>
        <v/>
      </c>
      <c r="G44" s="149" t="str">
        <f t="shared" si="2"/>
        <v/>
      </c>
      <c r="H44" s="150" t="str">
        <f t="shared" si="3"/>
        <v/>
      </c>
      <c r="I44" s="150" t="str">
        <f>IF(OR($E$2="fixation",Q44="",Q44=0),"",IF(AND('Basic Data Entry'!$G$11="Z-Rural",'Arear Table Protected'!V44&lt;2021),0.08,IF(AND('Basic Data Entry'!$G$11="Y-Urban",'Arear Table Protected'!V44&lt;2021),0.16,IF(AND('Basic Data Entry'!$G$11="Z-Rural",'Arear Table Protected'!V44=2021,U44&gt;=7),0.09,IF(AND('Basic Data Entry'!$G$11="Y-Urban",'Arear Table Protected'!V44=2021,'Arear Table Protected'!U44&gt;=7),0.18,IF(AND('Basic Data Entry'!$G$11="Z-Rural",'Arear Table Protected'!V44=2021,U44&lt;7),0.08,IF(AND('Basic Data Entry'!$G$11="Y-Urban",'Arear Table Protected'!V44=2021,'Arear Table Protected'!U44&lt;7),0.16,IF(AND('Basic Data Entry'!$G$11="Z-Rural",'Arear Table Protected'!V44=2022),0.09,IF(AND('Basic Data Entry'!$G$11="Y-Urban",'Arear Table Protected'!V44=2022),0.18,IF(AND('Basic Data Entry'!$G$11="Z-Rural",'Arear Table Protected'!V44=2023),0.09,IF(AND('Basic Data Entry'!$G$11="Y-Urban",'Arear Table Protected'!V44=2023),0.18,IF(AND('Basic Data Entry'!$G$11="Z-Rural",'Arear Table Protected'!V44=2024,U44&lt;11),0.09,IF(AND('Basic Data Entry'!$G$11="Y-Urban",'Arear Table Protected'!V44=2024,U44&lt;11),0.18,IF(AND('Basic Data Entry'!$G$11="Z-Rural",'Arear Table Protected'!V44=2024,U44&gt;=11),0.1,IF(AND('Basic Data Entry'!$G$11="Y-Urban",'Arear Table Protected'!V44=2024,U44&gt;=11),0.2,IF(AND('Basic Data Entry'!$G$11="Z-Rural",'Arear Table Protected'!V44=2025),0.1,IF(AND('Basic Data Entry'!$G$11="Y-Urban",'Arear Table Protected'!V44=2025),0.2,"")))))))))))))))))</f>
        <v/>
      </c>
      <c r="J44" s="151" t="str">
        <f>IF(OR(Q44="",Q44=0),"",IF(AND('Basic Data Entry'!$G$11="Z-Rural",'Arear Table Protected'!V44&lt;2021),0.08,IF(AND('Basic Data Entry'!$G$11="Y-Urban",'Arear Table Protected'!V44&lt;2021),0.16,IF(AND('Basic Data Entry'!$G$11="Z-Rural",'Arear Table Protected'!V44=2021,U44&gt;=7),0.09,IF(AND('Basic Data Entry'!$G$11="Y-Urban",'Arear Table Protected'!V44=2021,'Arear Table Protected'!U44&gt;=7),0.18,IF(AND('Basic Data Entry'!$G$11="Z-Rural",'Arear Table Protected'!V44=2021,U44&lt;7),0.08,IF(AND('Basic Data Entry'!$G$11="Y-Urban",'Arear Table Protected'!V44=2021,'Arear Table Protected'!U44&lt;7),0.16,IF(AND('Basic Data Entry'!$G$11="Z-Rural",'Arear Table Protected'!V44=2022),0.09,IF(AND('Basic Data Entry'!$G$11="Y-Urban",'Arear Table Protected'!V44=2022),0.18,IF(AND('Basic Data Entry'!$G$11="Z-Rural",'Arear Table Protected'!V44=2023),0.09,IF(AND('Basic Data Entry'!$G$11="Y-Urban",'Arear Table Protected'!V44=2023),0.18,IF(AND('Basic Data Entry'!$G$11="Z-Rural",'Arear Table Protected'!V44=2024,U44&lt;11),0.09,IF(AND('Basic Data Entry'!$G$11="Y-Urban",'Arear Table Protected'!V44=2024,U44&lt;11),0.18,IF(AND('Basic Data Entry'!$G$11="Z-Rural",'Arear Table Protected'!V44=2024,U44&gt;=11),0.1,IF(AND('Basic Data Entry'!$G$11="Y-Urban",'Arear Table Protected'!V44=2024,U44&gt;=11),0.2,IF(AND('Basic Data Entry'!$G$11="Z-Rural",'Arear Table Protected'!V44=2025),0.1,IF(AND('Basic Data Entry'!$G$11="Y-Urban",'Arear Table Protected'!V44=2025),0.2,"")))))))))))))))))</f>
        <v/>
      </c>
      <c r="K44" s="152" t="str">
        <f t="shared" si="4"/>
        <v/>
      </c>
      <c r="L44" s="153" t="str">
        <f t="shared" si="5"/>
        <v/>
      </c>
      <c r="M44" s="154" t="str">
        <f t="shared" si="6"/>
        <v/>
      </c>
      <c r="N44" s="154" t="str">
        <f t="shared" si="7"/>
        <v/>
      </c>
      <c r="O44" s="242" t="str">
        <f t="shared" si="8"/>
        <v/>
      </c>
      <c r="P44" s="177">
        <v>32</v>
      </c>
      <c r="Q44" s="365">
        <f t="shared" si="11"/>
        <v>0</v>
      </c>
      <c r="R44" s="366"/>
      <c r="S44" s="366"/>
      <c r="T44" s="367"/>
      <c r="U44" s="145" t="str">
        <f t="array" ref="U44">IF(OR(Q44=0,Q44=""),"",MONTH(Q44))</f>
        <v/>
      </c>
      <c r="V44" s="145" t="str">
        <f t="array" ref="V44">IF(OR(Q44=0,Q44=""),"",YEAR(Q44))</f>
        <v/>
      </c>
      <c r="W44" s="145" t="str">
        <f t="shared" si="12"/>
        <v/>
      </c>
      <c r="X44" s="178" t="str">
        <f t="array" ref="X44">IF(OR(Q44=0,Q44=""),"",BG44)</f>
        <v/>
      </c>
      <c r="Y44" s="147" t="str">
        <f t="array" ref="Y44">IF(OR(Q44=0,Q44=""),"",ROUND(X44*H44,0))</f>
        <v/>
      </c>
      <c r="Z44" s="199">
        <f t="shared" si="13"/>
        <v>0</v>
      </c>
      <c r="AA44" s="147" t="str">
        <f t="array" ref="AA44">IF(OR(Q44=0,Q44=""),"",ROUND(X44*J44,0))</f>
        <v/>
      </c>
      <c r="AB44" s="179" t="str">
        <f t="array" ref="AB44">IF(OR(Q44=0,Q44=""),"",SUM(X44:AA44))</f>
        <v/>
      </c>
      <c r="AC44" s="180" t="str">
        <f t="array" ref="AC44">IF(OR(Q44=0,Q44=""),"",IF(X44=0,0,IF($E$2="FIXATION",$B$5,IF(X44=0,0,IF(BF44=7,ROUND(AC43*1.03,-2),AC43)))))</f>
        <v/>
      </c>
      <c r="AD44" s="181" t="str">
        <f t="array" ref="AD44">IF(OR(Q44=0,Q44=""),"",IF($E$2="fixation",0,ROUND(AC44*G44,0)))</f>
        <v/>
      </c>
      <c r="AE44" s="199" t="str">
        <f t="array" ref="AE44">IF(OR(Q44=0,Q44=""),"",AE43)</f>
        <v/>
      </c>
      <c r="AF44" s="181" t="str">
        <f t="array" ref="AF44">IF(OR(Q44=0,Q44=""),"",IF($E$2="fixation",0,ROUND(AC44*I44,0)))</f>
        <v/>
      </c>
      <c r="AG44" s="179" t="str">
        <f t="array" ref="AG44">IF(OR(Q44=0,Q44=""),"",SUM(AC44:AF44))</f>
        <v/>
      </c>
      <c r="AH44" s="180" t="str">
        <f t="array" ref="AH44">IF(OR(Q44=0,Q44=""),"",X44-AC44)</f>
        <v/>
      </c>
      <c r="AI44" s="181" t="str">
        <f t="array" ref="AI44">IF(OR(Q44=0,Q44=""),"",Y44-AD44)</f>
        <v/>
      </c>
      <c r="AJ44" s="181" t="str">
        <f t="array" ref="AJ44">IF(OR(Q44=0,Q44=""),"",Z44-AE44)</f>
        <v/>
      </c>
      <c r="AK44" s="181" t="str">
        <f t="array" ref="AK44">IF(OR(Q44=0,Q44=""),"",AA44-AF44)</f>
        <v/>
      </c>
      <c r="AL44" s="182" t="str">
        <f t="array" ref="AL44">IF(OR(Q44=0,Q44=""),"",AB44-AG44)</f>
        <v/>
      </c>
      <c r="AM44" s="4" t="str">
        <f t="array" ref="AM44">IF(OR(Q44=0,Q44=""),"",IF(M44="",$BB$2,$BB$2+M44))</f>
        <v/>
      </c>
      <c r="AN44" s="106" t="str">
        <f t="shared" si="9"/>
        <v/>
      </c>
      <c r="AO44" s="125" t="str">
        <f t="array" ref="AO44">IF(OR(Q44=0,Q44=""),"",AM44-AN44)</f>
        <v/>
      </c>
      <c r="AP44" s="3" t="str">
        <f t="array" ref="AP44">IF(OR(Q43=0,Q43="",AP43="",AP43=""),"",AP43)</f>
        <v/>
      </c>
      <c r="AQ44" s="2" t="str">
        <f t="array" ref="AQ44">IF(OR(Q43=0,Q43="",AQ43="",AQ43=""),"",AQ43)</f>
        <v/>
      </c>
      <c r="AR44" s="183" t="str">
        <f t="array" ref="AR44">IF(OR(Q44=0,Q44=""),"",SUM(AP44-AQ44))</f>
        <v/>
      </c>
      <c r="AS44" s="95" t="str">
        <f t="array" ref="AS44">IF(OR(Q44=0,Q44=""),"",IF(AND('Basic Data Entry'!$C$10="state Service",'Arear Table Protected'!V44=2020,U44=3),ROUND(X44/31*5,0),IF(AND('Basic Data Entry'!$C$10="state Service",'Arear Table Protected'!V44=2020,U44=9),ROUND(AB44/30*2,0),IF(AND('Basic Data Entry'!$C$10="state Service",'Arear Table Protected'!V44=2020,U44=10),ROUND(AB44/31*2,0),IF(AND('Basic Data Entry'!$C$10="subordinate",'Arear Table Protected'!V44=2020,U44=3),ROUND(X44/31*3,0),IF(AND('Basic Data Entry'!$C$10="subordinate",'Arear Table Protected'!V44=2020,U44=9),ROUND(AB44/30*1,0),IF(AND('Basic Data Entry'!$C$10="subordinate",'Arear Table Protected'!V44=2020,U44=10),ROUND(AB44/31*1,0),IF(AND('Basic Data Entry'!$C$10="ministrial",'Arear Table Protected'!V44=2020,U44=3),ROUND(X44/31*1,0),""))))))))</f>
        <v/>
      </c>
      <c r="AT44" s="96" t="str">
        <f t="array" ref="AT44">IF(OR(Q44=0,Q44=""),"",IF(AND('Basic Data Entry'!$C$10="state Service",'Arear Table Protected'!V44=2020,U44=3),ROUND(AC44/31*5,0),IF(AND('Basic Data Entry'!$C$10="state Service",'Arear Table Protected'!V44=2020,U44=9),ROUND(AG44/30*2,0),IF(AND('Basic Data Entry'!$C$10="state Service",'Arear Table Protected'!V44=2020,U44=10),ROUND(AG44/31*2,0),IF(AND('Basic Data Entry'!$C$10="subordinate",'Arear Table Protected'!V44=2020,U44=3),ROUND(AC44/31*3,0),IF(AND('Basic Data Entry'!$C$10="subordinate",'Arear Table Protected'!V44=2020,U44=9),ROUND(AG44/30*1,0),IF(AND('Basic Data Entry'!$C$10="subordinate",'Arear Table Protected'!V44=2020,U44=10),ROUND(AG44/31*1,0),IF(AND('Basic Data Entry'!$C$10="ministrial",'Arear Table Protected'!V44=2020,U44=3),ROUND(AC44/31*1,0),""))))))))</f>
        <v/>
      </c>
      <c r="AU44" s="184" t="str">
        <f t="array" ref="AU44">IF(OR(Q44=0,Q44="",AS44="",AT44=""),"",AS44-AT44)</f>
        <v/>
      </c>
      <c r="AV44" s="42" t="str">
        <f t="array" ref="AV44">IF(OR(Q43=0,Q43=""),"",AV43)</f>
        <v/>
      </c>
      <c r="AW44" s="43" t="str">
        <f t="array" ref="AW44">IF(OR(Q43=0,Q43=""),"",AW43)</f>
        <v/>
      </c>
      <c r="AX44" s="185" t="str">
        <f t="array" ref="AX44">IF(OR(Q44=0,Q44=""),"",SUM(AV44-AW44))</f>
        <v/>
      </c>
      <c r="AY44" s="186" t="str">
        <f t="array" ref="AY44">IF(OR(Q44=0,Q44=""),"",ROUND((AL44)*$E$3,0))</f>
        <v/>
      </c>
      <c r="AZ44" s="186" t="str">
        <f t="array" ref="AZ44">IF(OR(Q44=0,Q44=""),"",SUM(AO44,AR44,AU44,AX44,AY44))</f>
        <v/>
      </c>
      <c r="BA44" s="187" t="str">
        <f t="array" ref="BA44">IF(OR(Q44=0,Q44=""),"",AL44-AZ44)</f>
        <v/>
      </c>
      <c r="BB44" s="44"/>
      <c r="BC44" s="23"/>
      <c r="BD44" s="23"/>
      <c r="BE44" s="10">
        <f t="shared" si="23"/>
        <v>0</v>
      </c>
      <c r="BF44" s="79">
        <f t="shared" si="15"/>
        <v>0</v>
      </c>
      <c r="BG44" s="79">
        <f t="shared" si="21"/>
        <v>0</v>
      </c>
      <c r="BK44" s="21">
        <f t="shared" si="22"/>
        <v>46588</v>
      </c>
      <c r="BM44" s="18">
        <f t="shared" si="16"/>
        <v>1</v>
      </c>
      <c r="BN44" s="19" t="str">
        <f t="array" ref="BN44">IF(OR(Q44=0,Q44=""),"",W44)</f>
        <v/>
      </c>
      <c r="BO44" s="18" t="str">
        <f t="array" ref="BO44">IF(OR(Q44=0,Q44=""),"",BM44+BN44)</f>
        <v/>
      </c>
      <c r="BP44" s="20">
        <f t="shared" si="24"/>
        <v>0</v>
      </c>
      <c r="BQ44" s="20">
        <f t="shared" si="25"/>
        <v>0</v>
      </c>
      <c r="BR44" s="22">
        <f t="shared" si="19"/>
        <v>0</v>
      </c>
      <c r="BS44" s="20" t="str">
        <f t="shared" si="26"/>
        <v>00</v>
      </c>
      <c r="BY44" s="76" t="str">
        <f>IF(OR(Q44=0,Q44=""),"",IF('Basic Data Entry'!$C$9="fixation","yes",""))</f>
        <v/>
      </c>
      <c r="BZ44" s="76" t="str">
        <f>IF(OR(Q44=0,Q44=""),"",IF('Basic Data Entry'!$G$12="yes","yes","no"))</f>
        <v/>
      </c>
    </row>
    <row r="45" spans="1:78" ht="18" customHeight="1" thickBot="1">
      <c r="A45" s="9" t="str">
        <f t="shared" si="10"/>
        <v/>
      </c>
      <c r="B45" s="343"/>
      <c r="C45" s="343"/>
      <c r="D45" s="343"/>
      <c r="E45" s="343"/>
      <c r="F45" s="97" t="str">
        <f t="shared" si="1"/>
        <v/>
      </c>
      <c r="G45" s="149" t="str">
        <f t="shared" si="2"/>
        <v/>
      </c>
      <c r="H45" s="150" t="str">
        <f t="shared" si="3"/>
        <v/>
      </c>
      <c r="I45" s="150" t="str">
        <f>IF(OR($E$2="fixation",Q45="",Q45=0),"",IF(AND('Basic Data Entry'!$G$11="Z-Rural",'Arear Table Protected'!V45&lt;2021),0.08,IF(AND('Basic Data Entry'!$G$11="Y-Urban",'Arear Table Protected'!V45&lt;2021),0.16,IF(AND('Basic Data Entry'!$G$11="Z-Rural",'Arear Table Protected'!V45=2021,U45&gt;=7),0.09,IF(AND('Basic Data Entry'!$G$11="Y-Urban",'Arear Table Protected'!V45=2021,'Arear Table Protected'!U45&gt;=7),0.18,IF(AND('Basic Data Entry'!$G$11="Z-Rural",'Arear Table Protected'!V45=2021,U45&lt;7),0.08,IF(AND('Basic Data Entry'!$G$11="Y-Urban",'Arear Table Protected'!V45=2021,'Arear Table Protected'!U45&lt;7),0.16,IF(AND('Basic Data Entry'!$G$11="Z-Rural",'Arear Table Protected'!V45=2022),0.09,IF(AND('Basic Data Entry'!$G$11="Y-Urban",'Arear Table Protected'!V45=2022),0.18,IF(AND('Basic Data Entry'!$G$11="Z-Rural",'Arear Table Protected'!V45=2023),0.09,IF(AND('Basic Data Entry'!$G$11="Y-Urban",'Arear Table Protected'!V45=2023),0.18,IF(AND('Basic Data Entry'!$G$11="Z-Rural",'Arear Table Protected'!V45=2024,U45&lt;11),0.09,IF(AND('Basic Data Entry'!$G$11="Y-Urban",'Arear Table Protected'!V45=2024,U45&lt;11),0.18,IF(AND('Basic Data Entry'!$G$11="Z-Rural",'Arear Table Protected'!V45=2024,U45&gt;=11),0.1,IF(AND('Basic Data Entry'!$G$11="Y-Urban",'Arear Table Protected'!V45=2024,U45&gt;=11),0.2,IF(AND('Basic Data Entry'!$G$11="Z-Rural",'Arear Table Protected'!V45=2025),0.1,IF(AND('Basic Data Entry'!$G$11="Y-Urban",'Arear Table Protected'!V45=2025),0.2,"")))))))))))))))))</f>
        <v/>
      </c>
      <c r="J45" s="151" t="str">
        <f>IF(OR(Q45="",Q45=0),"",IF(AND('Basic Data Entry'!$G$11="Z-Rural",'Arear Table Protected'!V45&lt;2021),0.08,IF(AND('Basic Data Entry'!$G$11="Y-Urban",'Arear Table Protected'!V45&lt;2021),0.16,IF(AND('Basic Data Entry'!$G$11="Z-Rural",'Arear Table Protected'!V45=2021,U45&gt;=7),0.09,IF(AND('Basic Data Entry'!$G$11="Y-Urban",'Arear Table Protected'!V45=2021,'Arear Table Protected'!U45&gt;=7),0.18,IF(AND('Basic Data Entry'!$G$11="Z-Rural",'Arear Table Protected'!V45=2021,U45&lt;7),0.08,IF(AND('Basic Data Entry'!$G$11="Y-Urban",'Arear Table Protected'!V45=2021,'Arear Table Protected'!U45&lt;7),0.16,IF(AND('Basic Data Entry'!$G$11="Z-Rural",'Arear Table Protected'!V45=2022),0.09,IF(AND('Basic Data Entry'!$G$11="Y-Urban",'Arear Table Protected'!V45=2022),0.18,IF(AND('Basic Data Entry'!$G$11="Z-Rural",'Arear Table Protected'!V45=2023),0.09,IF(AND('Basic Data Entry'!$G$11="Y-Urban",'Arear Table Protected'!V45=2023),0.18,IF(AND('Basic Data Entry'!$G$11="Z-Rural",'Arear Table Protected'!V45=2024,U45&lt;11),0.09,IF(AND('Basic Data Entry'!$G$11="Y-Urban",'Arear Table Protected'!V45=2024,U45&lt;11),0.18,IF(AND('Basic Data Entry'!$G$11="Z-Rural",'Arear Table Protected'!V45=2024,U45&gt;=11),0.1,IF(AND('Basic Data Entry'!$G$11="Y-Urban",'Arear Table Protected'!V45=2024,U45&gt;=11),0.2,IF(AND('Basic Data Entry'!$G$11="Z-Rural",'Arear Table Protected'!V45=2025),0.1,IF(AND('Basic Data Entry'!$G$11="Y-Urban",'Arear Table Protected'!V45=2025),0.2,"")))))))))))))))))</f>
        <v/>
      </c>
      <c r="K45" s="152" t="str">
        <f t="shared" si="4"/>
        <v/>
      </c>
      <c r="L45" s="153" t="str">
        <f t="shared" si="5"/>
        <v/>
      </c>
      <c r="M45" s="154" t="str">
        <f t="shared" si="6"/>
        <v/>
      </c>
      <c r="N45" s="154" t="str">
        <f t="shared" si="7"/>
        <v/>
      </c>
      <c r="O45" s="242" t="str">
        <f t="shared" si="8"/>
        <v/>
      </c>
      <c r="P45" s="177">
        <v>33</v>
      </c>
      <c r="Q45" s="365">
        <f t="shared" si="11"/>
        <v>0</v>
      </c>
      <c r="R45" s="366"/>
      <c r="S45" s="366"/>
      <c r="T45" s="367"/>
      <c r="U45" s="145" t="str">
        <f t="array" ref="U45">IF(OR(Q45=0,Q45=""),"",MONTH(Q45))</f>
        <v/>
      </c>
      <c r="V45" s="145" t="str">
        <f t="array" ref="V45">IF(OR(Q45=0,Q45=""),"",YEAR(Q45))</f>
        <v/>
      </c>
      <c r="W45" s="145" t="str">
        <f t="shared" si="12"/>
        <v/>
      </c>
      <c r="X45" s="178" t="str">
        <f t="array" ref="X45">IF(OR(Q45=0,Q45=""),"",BG45)</f>
        <v/>
      </c>
      <c r="Y45" s="147" t="str">
        <f t="array" ref="Y45">IF(OR(Q45=0,Q45=""),"",ROUND(X45*H45,0))</f>
        <v/>
      </c>
      <c r="Z45" s="199">
        <f t="shared" si="13"/>
        <v>0</v>
      </c>
      <c r="AA45" s="147" t="str">
        <f t="array" ref="AA45">IF(OR(Q45=0,Q45=""),"",ROUND(X45*J45,0))</f>
        <v/>
      </c>
      <c r="AB45" s="179" t="str">
        <f t="array" ref="AB45">IF(OR(Q45=0,Q45=""),"",SUM(X45:AA45))</f>
        <v/>
      </c>
      <c r="AC45" s="180" t="str">
        <f t="array" ref="AC45">IF(OR(Q45=0,Q45=""),"",IF(X45=0,0,IF($E$2="FIXATION",$B$5,IF(X45=0,0,IF(BF45=7,ROUND(AC44*1.03,-2),AC44)))))</f>
        <v/>
      </c>
      <c r="AD45" s="181" t="str">
        <f t="array" ref="AD45">IF(OR(Q45=0,Q45=""),"",IF($E$2="fixation",0,ROUND(AC45*G45,0)))</f>
        <v/>
      </c>
      <c r="AE45" s="199" t="str">
        <f t="array" ref="AE45">IF(OR(Q45=0,Q45=""),"",AE44)</f>
        <v/>
      </c>
      <c r="AF45" s="181" t="str">
        <f t="array" ref="AF45">IF(OR(Q45=0,Q45=""),"",IF($E$2="fixation",0,ROUND(AC45*I45,0)))</f>
        <v/>
      </c>
      <c r="AG45" s="179" t="str">
        <f t="array" ref="AG45">IF(OR(Q45=0,Q45=""),"",SUM(AC45:AF45))</f>
        <v/>
      </c>
      <c r="AH45" s="180" t="str">
        <f t="array" ref="AH45">IF(OR(Q45=0,Q45=""),"",X45-AC45)</f>
        <v/>
      </c>
      <c r="AI45" s="181" t="str">
        <f t="array" ref="AI45">IF(OR(Q45=0,Q45=""),"",Y45-AD45)</f>
        <v/>
      </c>
      <c r="AJ45" s="181" t="str">
        <f t="array" ref="AJ45">IF(OR(Q45=0,Q45=""),"",Z45-AE45)</f>
        <v/>
      </c>
      <c r="AK45" s="181" t="str">
        <f t="array" ref="AK45">IF(OR(Q45=0,Q45=""),"",AA45-AF45)</f>
        <v/>
      </c>
      <c r="AL45" s="182" t="str">
        <f t="array" ref="AL45">IF(OR(Q45=0,Q45=""),"",AB45-AG45)</f>
        <v/>
      </c>
      <c r="AM45" s="4" t="str">
        <f t="array" ref="AM45">IF(OR(Q45=0,Q45=""),"",IF(M45="",$BB$2,$BB$2+M45))</f>
        <v/>
      </c>
      <c r="AN45" s="106" t="str">
        <f t="shared" si="9"/>
        <v/>
      </c>
      <c r="AO45" s="125" t="str">
        <f t="array" ref="AO45">IF(OR(Q45=0,Q45=""),"",AM45-AN45)</f>
        <v/>
      </c>
      <c r="AP45" s="3" t="str">
        <f t="array" ref="AP45">IF(OR(Q44=0,Q44="",AP44="",AP44=""),"",AP44)</f>
        <v/>
      </c>
      <c r="AQ45" s="2" t="str">
        <f t="array" ref="AQ45">IF(OR(Q44=0,Q44="",AQ44="",AQ44=""),"",AQ44)</f>
        <v/>
      </c>
      <c r="AR45" s="183" t="str">
        <f t="array" ref="AR45">IF(OR(Q45=0,Q45=""),"",SUM(AP45-AQ45))</f>
        <v/>
      </c>
      <c r="AS45" s="95" t="str">
        <f t="array" ref="AS45">IF(OR(Q45=0,Q45=""),"",IF(AND('Basic Data Entry'!$C$10="state Service",'Arear Table Protected'!V45=2020,U45=3),ROUND(X45/31*5,0),IF(AND('Basic Data Entry'!$C$10="state Service",'Arear Table Protected'!V45=2020,U45=9),ROUND(AB45/30*2,0),IF(AND('Basic Data Entry'!$C$10="state Service",'Arear Table Protected'!V45=2020,U45=10),ROUND(AB45/31*2,0),IF(AND('Basic Data Entry'!$C$10="subordinate",'Arear Table Protected'!V45=2020,U45=3),ROUND(X45/31*3,0),IF(AND('Basic Data Entry'!$C$10="subordinate",'Arear Table Protected'!V45=2020,U45=9),ROUND(AB45/30*1,0),IF(AND('Basic Data Entry'!$C$10="subordinate",'Arear Table Protected'!V45=2020,U45=10),ROUND(AB45/31*1,0),IF(AND('Basic Data Entry'!$C$10="ministrial",'Arear Table Protected'!V45=2020,U45=3),ROUND(X45/31*1,0),""))))))))</f>
        <v/>
      </c>
      <c r="AT45" s="96" t="str">
        <f t="array" ref="AT45">IF(OR(Q45=0,Q45=""),"",IF(AND('Basic Data Entry'!$C$10="state Service",'Arear Table Protected'!V45=2020,U45=3),ROUND(AC45/31*5,0),IF(AND('Basic Data Entry'!$C$10="state Service",'Arear Table Protected'!V45=2020,U45=9),ROUND(AG45/30*2,0),IF(AND('Basic Data Entry'!$C$10="state Service",'Arear Table Protected'!V45=2020,U45=10),ROUND(AG45/31*2,0),IF(AND('Basic Data Entry'!$C$10="subordinate",'Arear Table Protected'!V45=2020,U45=3),ROUND(AC45/31*3,0),IF(AND('Basic Data Entry'!$C$10="subordinate",'Arear Table Protected'!V45=2020,U45=9),ROUND(AG45/30*1,0),IF(AND('Basic Data Entry'!$C$10="subordinate",'Arear Table Protected'!V45=2020,U45=10),ROUND(AG45/31*1,0),IF(AND('Basic Data Entry'!$C$10="ministrial",'Arear Table Protected'!V45=2020,U45=3),ROUND(AC45/31*1,0),""))))))))</f>
        <v/>
      </c>
      <c r="AU45" s="184" t="str">
        <f t="array" ref="AU45">IF(OR(Q45=0,Q45="",AS45="",AT45=""),"",AS45-AT45)</f>
        <v/>
      </c>
      <c r="AV45" s="42" t="str">
        <f t="array" ref="AV45">IF(OR(Q44=0,Q44=""),"",AV44)</f>
        <v/>
      </c>
      <c r="AW45" s="43" t="str">
        <f t="array" ref="AW45">IF(OR(Q44=0,Q44=""),"",AW44)</f>
        <v/>
      </c>
      <c r="AX45" s="185" t="str">
        <f t="array" ref="AX45">IF(OR(Q45=0,Q45=""),"",SUM(AV45-AW45))</f>
        <v/>
      </c>
      <c r="AY45" s="186" t="str">
        <f t="array" ref="AY45">IF(OR(Q45=0,Q45=""),"",ROUND((AL45)*$E$3,0))</f>
        <v/>
      </c>
      <c r="AZ45" s="186" t="str">
        <f t="array" ref="AZ45">IF(OR(Q45=0,Q45=""),"",SUM(AO45,AR45,AU45,AX45,AY45))</f>
        <v/>
      </c>
      <c r="BA45" s="187" t="str">
        <f t="array" ref="BA45">IF(OR(Q45=0,Q45=""),"",AL45-AZ45)</f>
        <v/>
      </c>
      <c r="BB45" s="44"/>
      <c r="BC45" s="23"/>
      <c r="BD45" s="23"/>
      <c r="BE45" s="10">
        <f t="shared" si="23"/>
        <v>0</v>
      </c>
      <c r="BF45" s="79">
        <f t="shared" si="15"/>
        <v>0</v>
      </c>
      <c r="BG45" s="79">
        <f t="shared" si="21"/>
        <v>0</v>
      </c>
      <c r="BK45" s="21">
        <f t="shared" si="22"/>
        <v>46619</v>
      </c>
      <c r="BM45" s="18">
        <f t="shared" si="16"/>
        <v>1</v>
      </c>
      <c r="BN45" s="19" t="str">
        <f t="array" ref="BN45">IF(OR(Q45=0,Q45=""),"",W45)</f>
        <v/>
      </c>
      <c r="BO45" s="18" t="str">
        <f t="array" ref="BO45">IF(OR(Q45=0,Q45=""),"",BM45+BN45)</f>
        <v/>
      </c>
      <c r="BP45" s="20">
        <f t="shared" si="24"/>
        <v>0</v>
      </c>
      <c r="BQ45" s="20">
        <f t="shared" si="25"/>
        <v>0</v>
      </c>
      <c r="BR45" s="22">
        <f t="shared" si="19"/>
        <v>0</v>
      </c>
      <c r="BS45" s="20" t="str">
        <f t="shared" si="26"/>
        <v>00</v>
      </c>
      <c r="BY45" s="76" t="str">
        <f>IF(OR(Q45=0,Q45=""),"",IF('Basic Data Entry'!$C$9="fixation","yes",""))</f>
        <v/>
      </c>
      <c r="BZ45" s="76" t="str">
        <f>IF(OR(Q45=0,Q45=""),"",IF('Basic Data Entry'!$G$12="yes","yes","no"))</f>
        <v/>
      </c>
    </row>
    <row r="46" spans="1:78" ht="18" customHeight="1" thickBot="1">
      <c r="A46" s="9" t="str">
        <f t="shared" si="10"/>
        <v/>
      </c>
      <c r="B46" s="343"/>
      <c r="C46" s="343"/>
      <c r="D46" s="343"/>
      <c r="E46" s="343"/>
      <c r="F46" s="97" t="str">
        <f t="shared" si="1"/>
        <v/>
      </c>
      <c r="G46" s="149" t="str">
        <f t="shared" si="2"/>
        <v/>
      </c>
      <c r="H46" s="150" t="str">
        <f t="shared" si="3"/>
        <v/>
      </c>
      <c r="I46" s="150" t="str">
        <f>IF(OR($E$2="fixation",Q46="",Q46=0),"",IF(AND('Basic Data Entry'!$G$11="Z-Rural",'Arear Table Protected'!V46&lt;2021),0.08,IF(AND('Basic Data Entry'!$G$11="Y-Urban",'Arear Table Protected'!V46&lt;2021),0.16,IF(AND('Basic Data Entry'!$G$11="Z-Rural",'Arear Table Protected'!V46=2021,U46&gt;=7),0.09,IF(AND('Basic Data Entry'!$G$11="Y-Urban",'Arear Table Protected'!V46=2021,'Arear Table Protected'!U46&gt;=7),0.18,IF(AND('Basic Data Entry'!$G$11="Z-Rural",'Arear Table Protected'!V46=2021,U46&lt;7),0.08,IF(AND('Basic Data Entry'!$G$11="Y-Urban",'Arear Table Protected'!V46=2021,'Arear Table Protected'!U46&lt;7),0.16,IF(AND('Basic Data Entry'!$G$11="Z-Rural",'Arear Table Protected'!V46=2022),0.09,IF(AND('Basic Data Entry'!$G$11="Y-Urban",'Arear Table Protected'!V46=2022),0.18,IF(AND('Basic Data Entry'!$G$11="Z-Rural",'Arear Table Protected'!V46=2023),0.09,IF(AND('Basic Data Entry'!$G$11="Y-Urban",'Arear Table Protected'!V46=2023),0.18,IF(AND('Basic Data Entry'!$G$11="Z-Rural",'Arear Table Protected'!V46=2024,U46&lt;11),0.09,IF(AND('Basic Data Entry'!$G$11="Y-Urban",'Arear Table Protected'!V46=2024,U46&lt;11),0.18,IF(AND('Basic Data Entry'!$G$11="Z-Rural",'Arear Table Protected'!V46=2024,U46&gt;=11),0.1,IF(AND('Basic Data Entry'!$G$11="Y-Urban",'Arear Table Protected'!V46=2024,U46&gt;=11),0.2,IF(AND('Basic Data Entry'!$G$11="Z-Rural",'Arear Table Protected'!V46=2025),0.1,IF(AND('Basic Data Entry'!$G$11="Y-Urban",'Arear Table Protected'!V46=2025),0.2,"")))))))))))))))))</f>
        <v/>
      </c>
      <c r="J46" s="151" t="str">
        <f>IF(OR(Q46="",Q46=0),"",IF(AND('Basic Data Entry'!$G$11="Z-Rural",'Arear Table Protected'!V46&lt;2021),0.08,IF(AND('Basic Data Entry'!$G$11="Y-Urban",'Arear Table Protected'!V46&lt;2021),0.16,IF(AND('Basic Data Entry'!$G$11="Z-Rural",'Arear Table Protected'!V46=2021,U46&gt;=7),0.09,IF(AND('Basic Data Entry'!$G$11="Y-Urban",'Arear Table Protected'!V46=2021,'Arear Table Protected'!U46&gt;=7),0.18,IF(AND('Basic Data Entry'!$G$11="Z-Rural",'Arear Table Protected'!V46=2021,U46&lt;7),0.08,IF(AND('Basic Data Entry'!$G$11="Y-Urban",'Arear Table Protected'!V46=2021,'Arear Table Protected'!U46&lt;7),0.16,IF(AND('Basic Data Entry'!$G$11="Z-Rural",'Arear Table Protected'!V46=2022),0.09,IF(AND('Basic Data Entry'!$G$11="Y-Urban",'Arear Table Protected'!V46=2022),0.18,IF(AND('Basic Data Entry'!$G$11="Z-Rural",'Arear Table Protected'!V46=2023),0.09,IF(AND('Basic Data Entry'!$G$11="Y-Urban",'Arear Table Protected'!V46=2023),0.18,IF(AND('Basic Data Entry'!$G$11="Z-Rural",'Arear Table Protected'!V46=2024,U46&lt;11),0.09,IF(AND('Basic Data Entry'!$G$11="Y-Urban",'Arear Table Protected'!V46=2024,U46&lt;11),0.18,IF(AND('Basic Data Entry'!$G$11="Z-Rural",'Arear Table Protected'!V46=2024,U46&gt;=11),0.1,IF(AND('Basic Data Entry'!$G$11="Y-Urban",'Arear Table Protected'!V46=2024,U46&gt;=11),0.2,IF(AND('Basic Data Entry'!$G$11="Z-Rural",'Arear Table Protected'!V46=2025),0.1,IF(AND('Basic Data Entry'!$G$11="Y-Urban",'Arear Table Protected'!V46=2025),0.2,"")))))))))))))))))</f>
        <v/>
      </c>
      <c r="K46" s="152" t="str">
        <f t="shared" si="4"/>
        <v/>
      </c>
      <c r="L46" s="153" t="str">
        <f t="shared" si="5"/>
        <v/>
      </c>
      <c r="M46" s="154" t="str">
        <f t="shared" si="6"/>
        <v/>
      </c>
      <c r="N46" s="154" t="str">
        <f t="shared" si="7"/>
        <v/>
      </c>
      <c r="O46" s="242" t="str">
        <f t="shared" si="8"/>
        <v/>
      </c>
      <c r="P46" s="177">
        <v>34</v>
      </c>
      <c r="Q46" s="365">
        <f t="shared" si="11"/>
        <v>0</v>
      </c>
      <c r="R46" s="366"/>
      <c r="S46" s="366"/>
      <c r="T46" s="367"/>
      <c r="U46" s="145" t="str">
        <f t="array" ref="U46">IF(OR(Q46=0,Q46=""),"",MONTH(Q46))</f>
        <v/>
      </c>
      <c r="V46" s="145" t="str">
        <f t="array" ref="V46">IF(OR(Q46=0,Q46=""),"",YEAR(Q46))</f>
        <v/>
      </c>
      <c r="W46" s="145" t="str">
        <f t="shared" si="12"/>
        <v/>
      </c>
      <c r="X46" s="178" t="str">
        <f t="array" ref="X46">IF(OR(Q46=0,Q46=""),"",BG46)</f>
        <v/>
      </c>
      <c r="Y46" s="147" t="str">
        <f t="array" ref="Y46">IF(OR(Q46=0,Q46=""),"",ROUND(X46*H46,0))</f>
        <v/>
      </c>
      <c r="Z46" s="199">
        <f t="shared" si="13"/>
        <v>0</v>
      </c>
      <c r="AA46" s="147" t="str">
        <f t="array" ref="AA46">IF(OR(Q46=0,Q46=""),"",ROUND(X46*J46,0))</f>
        <v/>
      </c>
      <c r="AB46" s="179" t="str">
        <f t="array" ref="AB46">IF(OR(Q46=0,Q46=""),"",SUM(X46:AA46))</f>
        <v/>
      </c>
      <c r="AC46" s="180" t="str">
        <f t="array" ref="AC46">IF(OR(Q46=0,Q46=""),"",IF(X46=0,0,IF($E$2="FIXATION",$B$5,IF(X46=0,0,IF(BF46=7,ROUND(AC45*1.03,-2),AC45)))))</f>
        <v/>
      </c>
      <c r="AD46" s="181" t="str">
        <f t="array" ref="AD46">IF(OR(Q46=0,Q46=""),"",IF($E$2="fixation",0,ROUND(AC46*G46,0)))</f>
        <v/>
      </c>
      <c r="AE46" s="199" t="str">
        <f t="array" ref="AE46">IF(OR(Q46=0,Q46=""),"",AE45)</f>
        <v/>
      </c>
      <c r="AF46" s="181" t="str">
        <f t="array" ref="AF46">IF(OR(Q46=0,Q46=""),"",IF($E$2="fixation",0,ROUND(AC46*I46,0)))</f>
        <v/>
      </c>
      <c r="AG46" s="179" t="str">
        <f t="array" ref="AG46">IF(OR(Q46=0,Q46=""),"",SUM(AC46:AF46))</f>
        <v/>
      </c>
      <c r="AH46" s="180" t="str">
        <f t="array" ref="AH46">IF(OR(Q46=0,Q46=""),"",X46-AC46)</f>
        <v/>
      </c>
      <c r="AI46" s="181" t="str">
        <f t="array" ref="AI46">IF(OR(Q46=0,Q46=""),"",Y46-AD46)</f>
        <v/>
      </c>
      <c r="AJ46" s="181" t="str">
        <f t="array" ref="AJ46">IF(OR(Q46=0,Q46=""),"",Z46-AE46)</f>
        <v/>
      </c>
      <c r="AK46" s="181" t="str">
        <f t="array" ref="AK46">IF(OR(Q46=0,Q46=""),"",AA46-AF46)</f>
        <v/>
      </c>
      <c r="AL46" s="182" t="str">
        <f t="array" ref="AL46">IF(OR(Q46=0,Q46=""),"",AB46-AG46)</f>
        <v/>
      </c>
      <c r="AM46" s="4" t="str">
        <f t="array" ref="AM46">IF(OR(Q46=0,Q46=""),"",IF(M46="",$BB$2,$BB$2+M46))</f>
        <v/>
      </c>
      <c r="AN46" s="106" t="str">
        <f t="shared" si="9"/>
        <v/>
      </c>
      <c r="AO46" s="125" t="str">
        <f t="array" ref="AO46">IF(OR(Q46=0,Q46=""),"",AM46-AN46)</f>
        <v/>
      </c>
      <c r="AP46" s="3" t="str">
        <f t="array" ref="AP46">IF(OR(Q45=0,Q45="",AP45="",AP45=""),"",AP45)</f>
        <v/>
      </c>
      <c r="AQ46" s="2" t="str">
        <f t="array" ref="AQ46">IF(OR(Q45=0,Q45="",AQ45="",AQ45=""),"",AQ45)</f>
        <v/>
      </c>
      <c r="AR46" s="183" t="str">
        <f t="array" ref="AR46">IF(OR(Q46=0,Q46=""),"",SUM(AP46-AQ46))</f>
        <v/>
      </c>
      <c r="AS46" s="95" t="str">
        <f t="array" ref="AS46">IF(OR(Q46=0,Q46=""),"",IF(AND('Basic Data Entry'!$C$10="state Service",'Arear Table Protected'!V46=2020,U46=3),ROUND(X46/31*5,0),IF(AND('Basic Data Entry'!$C$10="state Service",'Arear Table Protected'!V46=2020,U46=9),ROUND(AB46/30*2,0),IF(AND('Basic Data Entry'!$C$10="state Service",'Arear Table Protected'!V46=2020,U46=10),ROUND(AB46/31*2,0),IF(AND('Basic Data Entry'!$C$10="subordinate",'Arear Table Protected'!V46=2020,U46=3),ROUND(X46/31*3,0),IF(AND('Basic Data Entry'!$C$10="subordinate",'Arear Table Protected'!V46=2020,U46=9),ROUND(AB46/30*1,0),IF(AND('Basic Data Entry'!$C$10="subordinate",'Arear Table Protected'!V46=2020,U46=10),ROUND(AB46/31*1,0),IF(AND('Basic Data Entry'!$C$10="ministrial",'Arear Table Protected'!V46=2020,U46=3),ROUND(X46/31*1,0),""))))))))</f>
        <v/>
      </c>
      <c r="AT46" s="96" t="str">
        <f t="array" ref="AT46">IF(OR(Q46=0,Q46=""),"",IF(AND('Basic Data Entry'!$C$10="state Service",'Arear Table Protected'!V46=2020,U46=3),ROUND(AC46/31*5,0),IF(AND('Basic Data Entry'!$C$10="state Service",'Arear Table Protected'!V46=2020,U46=9),ROUND(AG46/30*2,0),IF(AND('Basic Data Entry'!$C$10="state Service",'Arear Table Protected'!V46=2020,U46=10),ROUND(AG46/31*2,0),IF(AND('Basic Data Entry'!$C$10="subordinate",'Arear Table Protected'!V46=2020,U46=3),ROUND(AC46/31*3,0),IF(AND('Basic Data Entry'!$C$10="subordinate",'Arear Table Protected'!V46=2020,U46=9),ROUND(AG46/30*1,0),IF(AND('Basic Data Entry'!$C$10="subordinate",'Arear Table Protected'!V46=2020,U46=10),ROUND(AG46/31*1,0),IF(AND('Basic Data Entry'!$C$10="ministrial",'Arear Table Protected'!V46=2020,U46=3),ROUND(AC46/31*1,0),""))))))))</f>
        <v/>
      </c>
      <c r="AU46" s="184" t="str">
        <f t="array" ref="AU46">IF(OR(Q46=0,Q46="",AS46="",AT46=""),"",AS46-AT46)</f>
        <v/>
      </c>
      <c r="AV46" s="42" t="str">
        <f t="array" ref="AV46">IF(OR(Q45=0,Q45=""),"",AV45)</f>
        <v/>
      </c>
      <c r="AW46" s="43" t="str">
        <f t="array" ref="AW46">IF(OR(Q45=0,Q45=""),"",AW45)</f>
        <v/>
      </c>
      <c r="AX46" s="185" t="str">
        <f t="array" ref="AX46">IF(OR(Q46=0,Q46=""),"",SUM(AV46-AW46))</f>
        <v/>
      </c>
      <c r="AY46" s="186" t="str">
        <f t="array" ref="AY46">IF(OR(Q46=0,Q46=""),"",ROUND((AL46)*$E$3,0))</f>
        <v/>
      </c>
      <c r="AZ46" s="186" t="str">
        <f t="array" ref="AZ46">IF(OR(Q46=0,Q46=""),"",SUM(AO46,AR46,AU46,AX46,AY46))</f>
        <v/>
      </c>
      <c r="BA46" s="187" t="str">
        <f t="array" ref="BA46">IF(OR(Q46=0,Q46=""),"",AL46-AZ46)</f>
        <v/>
      </c>
      <c r="BB46" s="44"/>
      <c r="BC46" s="23"/>
      <c r="BD46" s="23"/>
      <c r="BE46" s="10">
        <f t="shared" si="23"/>
        <v>0</v>
      </c>
      <c r="BF46" s="79">
        <f t="shared" si="15"/>
        <v>0</v>
      </c>
      <c r="BG46" s="79">
        <f t="shared" si="21"/>
        <v>0</v>
      </c>
      <c r="BK46" s="21">
        <f t="shared" si="22"/>
        <v>46650</v>
      </c>
      <c r="BM46" s="18">
        <f t="shared" si="16"/>
        <v>1</v>
      </c>
      <c r="BN46" s="19" t="str">
        <f t="array" ref="BN46">IF(OR(Q46=0,Q46=""),"",W46)</f>
        <v/>
      </c>
      <c r="BO46" s="18" t="str">
        <f t="array" ref="BO46">IF(OR(Q46=0,Q46=""),"",BM46+BN46)</f>
        <v/>
      </c>
      <c r="BP46" s="20">
        <f t="shared" si="24"/>
        <v>0</v>
      </c>
      <c r="BQ46" s="20">
        <f t="shared" si="25"/>
        <v>0</v>
      </c>
      <c r="BR46" s="22">
        <f t="shared" si="19"/>
        <v>0</v>
      </c>
      <c r="BS46" s="20" t="str">
        <f t="shared" si="26"/>
        <v>00</v>
      </c>
      <c r="BY46" s="76" t="str">
        <f>IF(OR(Q46=0,Q46=""),"",IF('Basic Data Entry'!$C$9="fixation","yes",""))</f>
        <v/>
      </c>
      <c r="BZ46" s="76" t="str">
        <f>IF(OR(Q46=0,Q46=""),"",IF('Basic Data Entry'!$G$12="yes","yes","no"))</f>
        <v/>
      </c>
    </row>
    <row r="47" spans="1:78" ht="18" customHeight="1" thickBot="1">
      <c r="A47" s="9" t="str">
        <f t="shared" si="10"/>
        <v/>
      </c>
      <c r="B47" s="343"/>
      <c r="C47" s="343"/>
      <c r="D47" s="343"/>
      <c r="E47" s="343"/>
      <c r="F47" s="97" t="str">
        <f t="shared" si="1"/>
        <v/>
      </c>
      <c r="G47" s="149" t="str">
        <f t="shared" si="2"/>
        <v/>
      </c>
      <c r="H47" s="150" t="str">
        <f t="shared" si="3"/>
        <v/>
      </c>
      <c r="I47" s="150" t="str">
        <f>IF(OR($E$2="fixation",Q47="",Q47=0),"",IF(AND('Basic Data Entry'!$G$11="Z-Rural",'Arear Table Protected'!V47&lt;2021),0.08,IF(AND('Basic Data Entry'!$G$11="Y-Urban",'Arear Table Protected'!V47&lt;2021),0.16,IF(AND('Basic Data Entry'!$G$11="Z-Rural",'Arear Table Protected'!V47=2021,U47&gt;=7),0.09,IF(AND('Basic Data Entry'!$G$11="Y-Urban",'Arear Table Protected'!V47=2021,'Arear Table Protected'!U47&gt;=7),0.18,IF(AND('Basic Data Entry'!$G$11="Z-Rural",'Arear Table Protected'!V47=2021,U47&lt;7),0.08,IF(AND('Basic Data Entry'!$G$11="Y-Urban",'Arear Table Protected'!V47=2021,'Arear Table Protected'!U47&lt;7),0.16,IF(AND('Basic Data Entry'!$G$11="Z-Rural",'Arear Table Protected'!V47=2022),0.09,IF(AND('Basic Data Entry'!$G$11="Y-Urban",'Arear Table Protected'!V47=2022),0.18,IF(AND('Basic Data Entry'!$G$11="Z-Rural",'Arear Table Protected'!V47=2023),0.09,IF(AND('Basic Data Entry'!$G$11="Y-Urban",'Arear Table Protected'!V47=2023),0.18,IF(AND('Basic Data Entry'!$G$11="Z-Rural",'Arear Table Protected'!V47=2024,U47&lt;11),0.09,IF(AND('Basic Data Entry'!$G$11="Y-Urban",'Arear Table Protected'!V47=2024,U47&lt;11),0.18,IF(AND('Basic Data Entry'!$G$11="Z-Rural",'Arear Table Protected'!V47=2024,U47&gt;=11),0.1,IF(AND('Basic Data Entry'!$G$11="Y-Urban",'Arear Table Protected'!V47=2024,U47&gt;=11),0.2,IF(AND('Basic Data Entry'!$G$11="Z-Rural",'Arear Table Protected'!V47=2025),0.1,IF(AND('Basic Data Entry'!$G$11="Y-Urban",'Arear Table Protected'!V47=2025),0.2,"")))))))))))))))))</f>
        <v/>
      </c>
      <c r="J47" s="151" t="str">
        <f>IF(OR(Q47="",Q47=0),"",IF(AND('Basic Data Entry'!$G$11="Z-Rural",'Arear Table Protected'!V47&lt;2021),0.08,IF(AND('Basic Data Entry'!$G$11="Y-Urban",'Arear Table Protected'!V47&lt;2021),0.16,IF(AND('Basic Data Entry'!$G$11="Z-Rural",'Arear Table Protected'!V47=2021,U47&gt;=7),0.09,IF(AND('Basic Data Entry'!$G$11="Y-Urban",'Arear Table Protected'!V47=2021,'Arear Table Protected'!U47&gt;=7),0.18,IF(AND('Basic Data Entry'!$G$11="Z-Rural",'Arear Table Protected'!V47=2021,U47&lt;7),0.08,IF(AND('Basic Data Entry'!$G$11="Y-Urban",'Arear Table Protected'!V47=2021,'Arear Table Protected'!U47&lt;7),0.16,IF(AND('Basic Data Entry'!$G$11="Z-Rural",'Arear Table Protected'!V47=2022),0.09,IF(AND('Basic Data Entry'!$G$11="Y-Urban",'Arear Table Protected'!V47=2022),0.18,IF(AND('Basic Data Entry'!$G$11="Z-Rural",'Arear Table Protected'!V47=2023),0.09,IF(AND('Basic Data Entry'!$G$11="Y-Urban",'Arear Table Protected'!V47=2023),0.18,IF(AND('Basic Data Entry'!$G$11="Z-Rural",'Arear Table Protected'!V47=2024,U47&lt;11),0.09,IF(AND('Basic Data Entry'!$G$11="Y-Urban",'Arear Table Protected'!V47=2024,U47&lt;11),0.18,IF(AND('Basic Data Entry'!$G$11="Z-Rural",'Arear Table Protected'!V47=2024,U47&gt;=11),0.1,IF(AND('Basic Data Entry'!$G$11="Y-Urban",'Arear Table Protected'!V47=2024,U47&gt;=11),0.2,IF(AND('Basic Data Entry'!$G$11="Z-Rural",'Arear Table Protected'!V47=2025),0.1,IF(AND('Basic Data Entry'!$G$11="Y-Urban",'Arear Table Protected'!V47=2025),0.2,"")))))))))))))))))</f>
        <v/>
      </c>
      <c r="K47" s="152" t="str">
        <f t="shared" si="4"/>
        <v/>
      </c>
      <c r="L47" s="153" t="str">
        <f t="shared" si="5"/>
        <v/>
      </c>
      <c r="M47" s="154" t="str">
        <f t="shared" si="6"/>
        <v/>
      </c>
      <c r="N47" s="154" t="str">
        <f t="shared" si="7"/>
        <v/>
      </c>
      <c r="O47" s="242" t="str">
        <f t="shared" si="8"/>
        <v/>
      </c>
      <c r="P47" s="177">
        <v>35</v>
      </c>
      <c r="Q47" s="365">
        <f t="shared" si="11"/>
        <v>0</v>
      </c>
      <c r="R47" s="366"/>
      <c r="S47" s="366"/>
      <c r="T47" s="367"/>
      <c r="U47" s="145" t="str">
        <f t="array" ref="U47">IF(OR(Q47=0,Q47=""),"",MONTH(Q47))</f>
        <v/>
      </c>
      <c r="V47" s="145" t="str">
        <f t="array" ref="V47">IF(OR(Q47=0,Q47=""),"",YEAR(Q47))</f>
        <v/>
      </c>
      <c r="W47" s="145" t="str">
        <f t="shared" si="12"/>
        <v/>
      </c>
      <c r="X47" s="178" t="str">
        <f t="array" ref="X47">IF(OR(Q47=0,Q47=""),"",BG47)</f>
        <v/>
      </c>
      <c r="Y47" s="147" t="str">
        <f t="array" ref="Y47">IF(OR(Q47=0,Q47=""),"",ROUND(X47*H47,0))</f>
        <v/>
      </c>
      <c r="Z47" s="199">
        <f t="shared" si="13"/>
        <v>0</v>
      </c>
      <c r="AA47" s="147" t="str">
        <f t="array" ref="AA47">IF(OR(Q47=0,Q47=""),"",ROUND(X47*J47,0))</f>
        <v/>
      </c>
      <c r="AB47" s="179" t="str">
        <f t="array" ref="AB47">IF(OR(Q47=0,Q47=""),"",SUM(X47:AA47))</f>
        <v/>
      </c>
      <c r="AC47" s="180" t="str">
        <f t="array" ref="AC47">IF(OR(Q47=0,Q47=""),"",IF(X47=0,0,IF($E$2="FIXATION",$B$5,IF(X47=0,0,IF(BF47=7,ROUND(AC46*1.03,-2),AC46)))))</f>
        <v/>
      </c>
      <c r="AD47" s="181" t="str">
        <f t="array" ref="AD47">IF(OR(Q47=0,Q47=""),"",IF($E$2="fixation",0,ROUND(AC47*G47,0)))</f>
        <v/>
      </c>
      <c r="AE47" s="199" t="str">
        <f t="array" ref="AE47">IF(OR(Q47=0,Q47=""),"",AE46)</f>
        <v/>
      </c>
      <c r="AF47" s="181" t="str">
        <f t="array" ref="AF47">IF(OR(Q47=0,Q47=""),"",IF($E$2="fixation",0,ROUND(AC47*I47,0)))</f>
        <v/>
      </c>
      <c r="AG47" s="179" t="str">
        <f t="array" ref="AG47">IF(OR(Q47=0,Q47=""),"",SUM(AC47:AF47))</f>
        <v/>
      </c>
      <c r="AH47" s="180" t="str">
        <f t="array" ref="AH47">IF(OR(Q47=0,Q47=""),"",X47-AC47)</f>
        <v/>
      </c>
      <c r="AI47" s="181" t="str">
        <f t="array" ref="AI47">IF(OR(Q47=0,Q47=""),"",Y47-AD47)</f>
        <v/>
      </c>
      <c r="AJ47" s="181" t="str">
        <f t="array" ref="AJ47">IF(OR(Q47=0,Q47=""),"",Z47-AE47)</f>
        <v/>
      </c>
      <c r="AK47" s="181" t="str">
        <f t="array" ref="AK47">IF(OR(Q47=0,Q47=""),"",AA47-AF47)</f>
        <v/>
      </c>
      <c r="AL47" s="182" t="str">
        <f t="array" ref="AL47">IF(OR(Q47=0,Q47=""),"",AB47-AG47)</f>
        <v/>
      </c>
      <c r="AM47" s="4" t="str">
        <f t="array" ref="AM47">IF(OR(Q47=0,Q47=""),"",IF(M47="",$BB$2,$BB$2+M47))</f>
        <v/>
      </c>
      <c r="AN47" s="106" t="str">
        <f t="shared" si="9"/>
        <v/>
      </c>
      <c r="AO47" s="125" t="str">
        <f t="array" ref="AO47">IF(OR(Q47=0,Q47=""),"",AM47-AN47)</f>
        <v/>
      </c>
      <c r="AP47" s="3" t="str">
        <f t="array" ref="AP47">IF(OR(Q46=0,Q46="",AP46="",AP46=""),"",AP46)</f>
        <v/>
      </c>
      <c r="AQ47" s="2" t="str">
        <f t="array" ref="AQ47">IF(OR(Q46=0,Q46="",AQ46="",AQ46=""),"",AQ46)</f>
        <v/>
      </c>
      <c r="AR47" s="183" t="str">
        <f t="array" ref="AR47">IF(OR(Q47=0,Q47=""),"",SUM(AP47-AQ47))</f>
        <v/>
      </c>
      <c r="AS47" s="95" t="str">
        <f t="array" ref="AS47">IF(OR(Q47=0,Q47=""),"",IF(AND('Basic Data Entry'!$C$10="state Service",'Arear Table Protected'!V47=2020,U47=3),ROUND(X47/31*5,0),IF(AND('Basic Data Entry'!$C$10="state Service",'Arear Table Protected'!V47=2020,U47=9),ROUND(AB47/30*2,0),IF(AND('Basic Data Entry'!$C$10="state Service",'Arear Table Protected'!V47=2020,U47=10),ROUND(AB47/31*2,0),IF(AND('Basic Data Entry'!$C$10="subordinate",'Arear Table Protected'!V47=2020,U47=3),ROUND(X47/31*3,0),IF(AND('Basic Data Entry'!$C$10="subordinate",'Arear Table Protected'!V47=2020,U47=9),ROUND(AB47/30*1,0),IF(AND('Basic Data Entry'!$C$10="subordinate",'Arear Table Protected'!V47=2020,U47=10),ROUND(AB47/31*1,0),IF(AND('Basic Data Entry'!$C$10="ministrial",'Arear Table Protected'!V47=2020,U47=3),ROUND(X47/31*1,0),""))))))))</f>
        <v/>
      </c>
      <c r="AT47" s="96" t="str">
        <f t="array" ref="AT47">IF(OR(Q47=0,Q47=""),"",IF(AND('Basic Data Entry'!$C$10="state Service",'Arear Table Protected'!V47=2020,U47=3),ROUND(AC47/31*5,0),IF(AND('Basic Data Entry'!$C$10="state Service",'Arear Table Protected'!V47=2020,U47=9),ROUND(AG47/30*2,0),IF(AND('Basic Data Entry'!$C$10="state Service",'Arear Table Protected'!V47=2020,U47=10),ROUND(AG47/31*2,0),IF(AND('Basic Data Entry'!$C$10="subordinate",'Arear Table Protected'!V47=2020,U47=3),ROUND(AC47/31*3,0),IF(AND('Basic Data Entry'!$C$10="subordinate",'Arear Table Protected'!V47=2020,U47=9),ROUND(AG47/30*1,0),IF(AND('Basic Data Entry'!$C$10="subordinate",'Arear Table Protected'!V47=2020,U47=10),ROUND(AG47/31*1,0),IF(AND('Basic Data Entry'!$C$10="ministrial",'Arear Table Protected'!V47=2020,U47=3),ROUND(AC47/31*1,0),""))))))))</f>
        <v/>
      </c>
      <c r="AU47" s="184" t="str">
        <f t="array" ref="AU47">IF(OR(Q47=0,Q47="",AS47="",AT47=""),"",AS47-AT47)</f>
        <v/>
      </c>
      <c r="AV47" s="42" t="str">
        <f t="array" ref="AV47">IF(OR(Q46=0,Q46=""),"",AV46)</f>
        <v/>
      </c>
      <c r="AW47" s="43" t="str">
        <f t="array" ref="AW47">IF(OR(Q46=0,Q46=""),"",AW46)</f>
        <v/>
      </c>
      <c r="AX47" s="185" t="str">
        <f t="array" ref="AX47">IF(OR(Q47=0,Q47=""),"",SUM(AV47-AW47))</f>
        <v/>
      </c>
      <c r="AY47" s="186" t="str">
        <f t="array" ref="AY47">IF(OR(Q47=0,Q47=""),"",ROUND((AL47)*$E$3,0))</f>
        <v/>
      </c>
      <c r="AZ47" s="186" t="str">
        <f t="array" ref="AZ47">IF(OR(Q47=0,Q47=""),"",SUM(AO47,AR47,AU47,AX47,AY47))</f>
        <v/>
      </c>
      <c r="BA47" s="187" t="str">
        <f t="array" ref="BA47">IF(OR(Q47=0,Q47=""),"",AL47-AZ47)</f>
        <v/>
      </c>
      <c r="BB47" s="44"/>
      <c r="BC47" s="23"/>
      <c r="BD47" s="23"/>
      <c r="BE47" s="10">
        <f t="shared" si="23"/>
        <v>0</v>
      </c>
      <c r="BF47" s="79">
        <f t="shared" si="15"/>
        <v>0</v>
      </c>
      <c r="BG47" s="79">
        <f t="shared" si="21"/>
        <v>0</v>
      </c>
      <c r="BK47" s="21">
        <f t="shared" si="22"/>
        <v>46681</v>
      </c>
      <c r="BM47" s="18">
        <f t="shared" si="16"/>
        <v>1</v>
      </c>
      <c r="BN47" s="19" t="str">
        <f t="array" ref="BN47">IF(OR(Q47=0,Q47=""),"",W47)</f>
        <v/>
      </c>
      <c r="BO47" s="18" t="str">
        <f t="array" ref="BO47">IF(OR(Q47=0,Q47=""),"",BM47+BN47)</f>
        <v/>
      </c>
      <c r="BP47" s="20">
        <f t="shared" ref="BP47:BP60" si="27">IF(BO47=32025,"SSM",IF(BO47=32023,"SM",IF(BO47=32022,"MM",IF(BO47=32021,"FM",IF(BO47=92025,"SSS",IF(BO47=92023,"SS",IF(BO47=92022,"MS",IF(BO47=92021,"FS",IF(BO47=102025,"SSO",IF(BO47=102023,"SO",IF(BO47=102022,"MO",IF(BO47=102021,"FO",0))))))))))))</f>
        <v>0</v>
      </c>
      <c r="BQ47" s="20">
        <f t="shared" ref="BQ47:BQ60" si="28">IF(BN47="32020","M",IF(BN47="92020","S",IF(BN47="102020","O",0)))</f>
        <v>0</v>
      </c>
      <c r="BR47" s="22">
        <f t="shared" ref="BR47:BR60" si="29">IF(BQ47=0,0,"ss")</f>
        <v>0</v>
      </c>
      <c r="BS47" s="20" t="str">
        <f t="shared" ref="BS47:BS60" si="30">CONCATENATE(BQ47,BR47)</f>
        <v>00</v>
      </c>
      <c r="BY47" s="76" t="str">
        <f>IF(OR(Q47=0,Q47=""),"",IF('Basic Data Entry'!$C$9="fixation","yes",""))</f>
        <v/>
      </c>
      <c r="BZ47" s="76" t="str">
        <f>IF(OR(Q47=0,Q47=""),"",IF('Basic Data Entry'!$G$12="yes","yes","no"))</f>
        <v/>
      </c>
    </row>
    <row r="48" spans="1:78" ht="18" customHeight="1" thickBot="1">
      <c r="A48" s="9" t="str">
        <f t="shared" si="10"/>
        <v/>
      </c>
      <c r="B48" s="343"/>
      <c r="C48" s="343"/>
      <c r="D48" s="343"/>
      <c r="E48" s="343"/>
      <c r="F48" s="97" t="str">
        <f t="shared" si="1"/>
        <v/>
      </c>
      <c r="G48" s="149" t="str">
        <f t="shared" si="2"/>
        <v/>
      </c>
      <c r="H48" s="150" t="str">
        <f t="shared" si="3"/>
        <v/>
      </c>
      <c r="I48" s="150" t="str">
        <f>IF(OR($E$2="fixation",Q48="",Q48=0),"",IF(AND('Basic Data Entry'!$G$11="Z-Rural",'Arear Table Protected'!V48&lt;2021),0.08,IF(AND('Basic Data Entry'!$G$11="Y-Urban",'Arear Table Protected'!V48&lt;2021),0.16,IF(AND('Basic Data Entry'!$G$11="Z-Rural",'Arear Table Protected'!V48=2021,U48&gt;=7),0.09,IF(AND('Basic Data Entry'!$G$11="Y-Urban",'Arear Table Protected'!V48=2021,'Arear Table Protected'!U48&gt;=7),0.18,IF(AND('Basic Data Entry'!$G$11="Z-Rural",'Arear Table Protected'!V48=2021,U48&lt;7),0.08,IF(AND('Basic Data Entry'!$G$11="Y-Urban",'Arear Table Protected'!V48=2021,'Arear Table Protected'!U48&lt;7),0.16,IF(AND('Basic Data Entry'!$G$11="Z-Rural",'Arear Table Protected'!V48=2022),0.09,IF(AND('Basic Data Entry'!$G$11="Y-Urban",'Arear Table Protected'!V48=2022),0.18,IF(AND('Basic Data Entry'!$G$11="Z-Rural",'Arear Table Protected'!V48=2023),0.09,IF(AND('Basic Data Entry'!$G$11="Y-Urban",'Arear Table Protected'!V48=2023),0.18,IF(AND('Basic Data Entry'!$G$11="Z-Rural",'Arear Table Protected'!V48=2024,U48&lt;11),0.09,IF(AND('Basic Data Entry'!$G$11="Y-Urban",'Arear Table Protected'!V48=2024,U48&lt;11),0.18,IF(AND('Basic Data Entry'!$G$11="Z-Rural",'Arear Table Protected'!V48=2024,U48&gt;=11),0.1,IF(AND('Basic Data Entry'!$G$11="Y-Urban",'Arear Table Protected'!V48=2024,U48&gt;=11),0.2,IF(AND('Basic Data Entry'!$G$11="Z-Rural",'Arear Table Protected'!V48=2025),0.1,IF(AND('Basic Data Entry'!$G$11="Y-Urban",'Arear Table Protected'!V48=2025),0.2,"")))))))))))))))))</f>
        <v/>
      </c>
      <c r="J48" s="151" t="str">
        <f>IF(OR(Q48="",Q48=0),"",IF(AND('Basic Data Entry'!$G$11="Z-Rural",'Arear Table Protected'!V48&lt;2021),0.08,IF(AND('Basic Data Entry'!$G$11="Y-Urban",'Arear Table Protected'!V48&lt;2021),0.16,IF(AND('Basic Data Entry'!$G$11="Z-Rural",'Arear Table Protected'!V48=2021,U48&gt;=7),0.09,IF(AND('Basic Data Entry'!$G$11="Y-Urban",'Arear Table Protected'!V48=2021,'Arear Table Protected'!U48&gt;=7),0.18,IF(AND('Basic Data Entry'!$G$11="Z-Rural",'Arear Table Protected'!V48=2021,U48&lt;7),0.08,IF(AND('Basic Data Entry'!$G$11="Y-Urban",'Arear Table Protected'!V48=2021,'Arear Table Protected'!U48&lt;7),0.16,IF(AND('Basic Data Entry'!$G$11="Z-Rural",'Arear Table Protected'!V48=2022),0.09,IF(AND('Basic Data Entry'!$G$11="Y-Urban",'Arear Table Protected'!V48=2022),0.18,IF(AND('Basic Data Entry'!$G$11="Z-Rural",'Arear Table Protected'!V48=2023),0.09,IF(AND('Basic Data Entry'!$G$11="Y-Urban",'Arear Table Protected'!V48=2023),0.18,IF(AND('Basic Data Entry'!$G$11="Z-Rural",'Arear Table Protected'!V48=2024,U48&lt;11),0.09,IF(AND('Basic Data Entry'!$G$11="Y-Urban",'Arear Table Protected'!V48=2024,U48&lt;11),0.18,IF(AND('Basic Data Entry'!$G$11="Z-Rural",'Arear Table Protected'!V48=2024,U48&gt;=11),0.1,IF(AND('Basic Data Entry'!$G$11="Y-Urban",'Arear Table Protected'!V48=2024,U48&gt;=11),0.2,IF(AND('Basic Data Entry'!$G$11="Z-Rural",'Arear Table Protected'!V48=2025),0.1,IF(AND('Basic Data Entry'!$G$11="Y-Urban",'Arear Table Protected'!V48=2025),0.2,"")))))))))))))))))</f>
        <v/>
      </c>
      <c r="K48" s="152" t="str">
        <f t="shared" si="4"/>
        <v/>
      </c>
      <c r="L48" s="153" t="str">
        <f t="shared" si="5"/>
        <v/>
      </c>
      <c r="M48" s="154" t="str">
        <f t="shared" si="6"/>
        <v/>
      </c>
      <c r="N48" s="154" t="str">
        <f t="shared" si="7"/>
        <v/>
      </c>
      <c r="O48" s="242" t="str">
        <f t="shared" si="8"/>
        <v/>
      </c>
      <c r="P48" s="177">
        <v>36</v>
      </c>
      <c r="Q48" s="365">
        <f t="shared" si="11"/>
        <v>0</v>
      </c>
      <c r="R48" s="366"/>
      <c r="S48" s="366"/>
      <c r="T48" s="367"/>
      <c r="U48" s="145" t="str">
        <f t="array" ref="U48">IF(OR(Q48=0,Q48=""),"",MONTH(Q48))</f>
        <v/>
      </c>
      <c r="V48" s="145" t="str">
        <f t="array" ref="V48">IF(OR(Q48=0,Q48=""),"",YEAR(Q48))</f>
        <v/>
      </c>
      <c r="W48" s="145" t="str">
        <f t="shared" si="12"/>
        <v/>
      </c>
      <c r="X48" s="178" t="str">
        <f t="array" ref="X48">IF(OR(Q48=0,Q48=""),"",BG48)</f>
        <v/>
      </c>
      <c r="Y48" s="147" t="str">
        <f t="array" ref="Y48">IF(OR(Q48=0,Q48=""),"",ROUND(X48*H48,0))</f>
        <v/>
      </c>
      <c r="Z48" s="199">
        <f t="shared" si="13"/>
        <v>0</v>
      </c>
      <c r="AA48" s="147" t="str">
        <f t="array" ref="AA48">IF(OR(Q48=0,Q48=""),"",ROUND(X48*J48,0))</f>
        <v/>
      </c>
      <c r="AB48" s="179" t="str">
        <f t="array" ref="AB48">IF(OR(Q48=0,Q48=""),"",SUM(X48:AA48))</f>
        <v/>
      </c>
      <c r="AC48" s="180" t="str">
        <f t="array" ref="AC48">IF(OR(Q48=0,Q48=""),"",IF(X48=0,0,IF($E$2="FIXATION",$B$5,IF(X48=0,0,IF(BF48=7,ROUND(AC47*1.03,-2),AC47)))))</f>
        <v/>
      </c>
      <c r="AD48" s="181" t="str">
        <f t="array" ref="AD48">IF(OR(Q48=0,Q48=""),"",IF($E$2="fixation",0,ROUND(AC48*G48,0)))</f>
        <v/>
      </c>
      <c r="AE48" s="199" t="str">
        <f t="array" ref="AE48">IF(OR(Q48=0,Q48=""),"",AE47)</f>
        <v/>
      </c>
      <c r="AF48" s="181" t="str">
        <f t="array" ref="AF48">IF(OR(Q48=0,Q48=""),"",IF($E$2="fixation",0,ROUND(AC48*I48,0)))</f>
        <v/>
      </c>
      <c r="AG48" s="179" t="str">
        <f t="array" ref="AG48">IF(OR(Q48=0,Q48=""),"",SUM(AC48:AF48))</f>
        <v/>
      </c>
      <c r="AH48" s="180" t="str">
        <f t="array" ref="AH48">IF(OR(Q48=0,Q48=""),"",X48-AC48)</f>
        <v/>
      </c>
      <c r="AI48" s="181" t="str">
        <f t="array" ref="AI48">IF(OR(Q48=0,Q48=""),"",Y48-AD48)</f>
        <v/>
      </c>
      <c r="AJ48" s="181" t="str">
        <f t="array" ref="AJ48">IF(OR(Q48=0,Q48=""),"",Z48-AE48)</f>
        <v/>
      </c>
      <c r="AK48" s="181" t="str">
        <f t="array" ref="AK48">IF(OR(Q48=0,Q48=""),"",AA48-AF48)</f>
        <v/>
      </c>
      <c r="AL48" s="182" t="str">
        <f t="array" ref="AL48">IF(OR(Q48=0,Q48=""),"",AB48-AG48)</f>
        <v/>
      </c>
      <c r="AM48" s="4" t="str">
        <f t="array" ref="AM48">IF(OR(Q48=0,Q48=""),"",IF(M48="",$BB$2,$BB$2+M48))</f>
        <v/>
      </c>
      <c r="AN48" s="106" t="str">
        <f t="shared" si="9"/>
        <v/>
      </c>
      <c r="AO48" s="125" t="str">
        <f t="array" ref="AO48">IF(OR(Q48=0,Q48=""),"",AM48-AN48)</f>
        <v/>
      </c>
      <c r="AP48" s="3" t="str">
        <f t="array" ref="AP48">IF(OR(Q47=0,Q47="",AP47="",AP47=""),"",AP47)</f>
        <v/>
      </c>
      <c r="AQ48" s="2" t="str">
        <f t="array" ref="AQ48">IF(OR(Q47=0,Q47="",AQ47="",AQ47=""),"",AQ47)</f>
        <v/>
      </c>
      <c r="AR48" s="183" t="str">
        <f t="array" ref="AR48">IF(OR(Q48=0,Q48=""),"",SUM(AP48-AQ48))</f>
        <v/>
      </c>
      <c r="AS48" s="95" t="str">
        <f t="array" ref="AS48">IF(OR(Q48=0,Q48=""),"",IF(AND('Basic Data Entry'!$C$10="state Service",'Arear Table Protected'!V48=2020,U48=3),ROUND(X48/31*5,0),IF(AND('Basic Data Entry'!$C$10="state Service",'Arear Table Protected'!V48=2020,U48=9),ROUND(AB48/30*2,0),IF(AND('Basic Data Entry'!$C$10="state Service",'Arear Table Protected'!V48=2020,U48=10),ROUND(AB48/31*2,0),IF(AND('Basic Data Entry'!$C$10="subordinate",'Arear Table Protected'!V48=2020,U48=3),ROUND(X48/31*3,0),IF(AND('Basic Data Entry'!$C$10="subordinate",'Arear Table Protected'!V48=2020,U48=9),ROUND(AB48/30*1,0),IF(AND('Basic Data Entry'!$C$10="subordinate",'Arear Table Protected'!V48=2020,U48=10),ROUND(AB48/31*1,0),IF(AND('Basic Data Entry'!$C$10="ministrial",'Arear Table Protected'!V48=2020,U48=3),ROUND(X48/31*1,0),""))))))))</f>
        <v/>
      </c>
      <c r="AT48" s="96" t="str">
        <f t="array" ref="AT48">IF(OR(Q48=0,Q48=""),"",IF(AND('Basic Data Entry'!$C$10="state Service",'Arear Table Protected'!V48=2020,U48=3),ROUND(AC48/31*5,0),IF(AND('Basic Data Entry'!$C$10="state Service",'Arear Table Protected'!V48=2020,U48=9),ROUND(AG48/30*2,0),IF(AND('Basic Data Entry'!$C$10="state Service",'Arear Table Protected'!V48=2020,U48=10),ROUND(AG48/31*2,0),IF(AND('Basic Data Entry'!$C$10="subordinate",'Arear Table Protected'!V48=2020,U48=3),ROUND(AC48/31*3,0),IF(AND('Basic Data Entry'!$C$10="subordinate",'Arear Table Protected'!V48=2020,U48=9),ROUND(AG48/30*1,0),IF(AND('Basic Data Entry'!$C$10="subordinate",'Arear Table Protected'!V48=2020,U48=10),ROUND(AG48/31*1,0),IF(AND('Basic Data Entry'!$C$10="ministrial",'Arear Table Protected'!V48=2020,U48=3),ROUND(AC48/31*1,0),""))))))))</f>
        <v/>
      </c>
      <c r="AU48" s="184" t="str">
        <f t="array" ref="AU48">IF(OR(Q48=0,Q48="",AS48="",AT48=""),"",AS48-AT48)</f>
        <v/>
      </c>
      <c r="AV48" s="42" t="str">
        <f t="array" ref="AV48">IF(OR(Q47=0,Q47=""),"",AV47)</f>
        <v/>
      </c>
      <c r="AW48" s="43" t="str">
        <f t="array" ref="AW48">IF(OR(Q47=0,Q47=""),"",AW47)</f>
        <v/>
      </c>
      <c r="AX48" s="185" t="str">
        <f t="array" ref="AX48">IF(OR(Q48=0,Q48=""),"",SUM(AV48-AW48))</f>
        <v/>
      </c>
      <c r="AY48" s="186" t="str">
        <f t="array" ref="AY48">IF(OR(Q48=0,Q48=""),"",ROUND((AL48)*$E$3,0))</f>
        <v/>
      </c>
      <c r="AZ48" s="186" t="str">
        <f t="array" ref="AZ48">IF(OR(Q48=0,Q48=""),"",SUM(AO48,AR48,AU48,AX48,AY48))</f>
        <v/>
      </c>
      <c r="BA48" s="187" t="str">
        <f t="array" ref="BA48">IF(OR(Q48=0,Q48=""),"",AL48-AZ48)</f>
        <v/>
      </c>
      <c r="BB48" s="44"/>
      <c r="BC48" s="23"/>
      <c r="BD48" s="23"/>
      <c r="BE48" s="10">
        <f t="shared" si="23"/>
        <v>0</v>
      </c>
      <c r="BF48" s="79">
        <f t="shared" si="15"/>
        <v>0</v>
      </c>
      <c r="BG48" s="79">
        <f t="shared" si="21"/>
        <v>0</v>
      </c>
      <c r="BK48" s="21">
        <f t="shared" si="22"/>
        <v>46712</v>
      </c>
      <c r="BM48" s="18">
        <f t="shared" si="16"/>
        <v>1</v>
      </c>
      <c r="BN48" s="19" t="str">
        <f t="array" ref="BN48">IF(OR(Q48=0,Q48=""),"",W48)</f>
        <v/>
      </c>
      <c r="BO48" s="18" t="str">
        <f t="array" ref="BO48">IF(OR(Q48=0,Q48=""),"",BM48+BN48)</f>
        <v/>
      </c>
      <c r="BP48" s="20">
        <f t="shared" si="27"/>
        <v>0</v>
      </c>
      <c r="BQ48" s="20">
        <f t="shared" si="28"/>
        <v>0</v>
      </c>
      <c r="BR48" s="22">
        <f t="shared" si="29"/>
        <v>0</v>
      </c>
      <c r="BS48" s="20" t="str">
        <f t="shared" si="30"/>
        <v>00</v>
      </c>
      <c r="BY48" s="76" t="str">
        <f>IF(OR(Q48=0,Q48=""),"",IF('Basic Data Entry'!$C$9="fixation","yes",""))</f>
        <v/>
      </c>
      <c r="BZ48" s="76" t="str">
        <f>IF(OR(Q48=0,Q48=""),"",IF('Basic Data Entry'!$G$12="yes","yes","no"))</f>
        <v/>
      </c>
    </row>
    <row r="49" spans="1:78" ht="18" customHeight="1" thickBot="1">
      <c r="A49" s="9" t="str">
        <f t="shared" si="10"/>
        <v/>
      </c>
      <c r="B49" s="343"/>
      <c r="C49" s="343"/>
      <c r="D49" s="343"/>
      <c r="E49" s="343"/>
      <c r="F49" s="97" t="str">
        <f t="shared" si="1"/>
        <v/>
      </c>
      <c r="G49" s="149" t="str">
        <f t="shared" si="2"/>
        <v/>
      </c>
      <c r="H49" s="150" t="str">
        <f t="shared" si="3"/>
        <v/>
      </c>
      <c r="I49" s="150" t="str">
        <f>IF(OR($E$2="fixation",Q49="",Q49=0),"",IF(AND('Basic Data Entry'!$G$11="Z-Rural",'Arear Table Protected'!V49&lt;2021),0.08,IF(AND('Basic Data Entry'!$G$11="Y-Urban",'Arear Table Protected'!V49&lt;2021),0.16,IF(AND('Basic Data Entry'!$G$11="Z-Rural",'Arear Table Protected'!V49=2021,U49&gt;=7),0.09,IF(AND('Basic Data Entry'!$G$11="Y-Urban",'Arear Table Protected'!V49=2021,'Arear Table Protected'!U49&gt;=7),0.18,IF(AND('Basic Data Entry'!$G$11="Z-Rural",'Arear Table Protected'!V49=2021,U49&lt;7),0.08,IF(AND('Basic Data Entry'!$G$11="Y-Urban",'Arear Table Protected'!V49=2021,'Arear Table Protected'!U49&lt;7),0.16,IF(AND('Basic Data Entry'!$G$11="Z-Rural",'Arear Table Protected'!V49=2022),0.09,IF(AND('Basic Data Entry'!$G$11="Y-Urban",'Arear Table Protected'!V49=2022),0.18,IF(AND('Basic Data Entry'!$G$11="Z-Rural",'Arear Table Protected'!V49=2023),0.09,IF(AND('Basic Data Entry'!$G$11="Y-Urban",'Arear Table Protected'!V49=2023),0.18,IF(AND('Basic Data Entry'!$G$11="Z-Rural",'Arear Table Protected'!V49=2024,U49&lt;11),0.09,IF(AND('Basic Data Entry'!$G$11="Y-Urban",'Arear Table Protected'!V49=2024,U49&lt;11),0.18,IF(AND('Basic Data Entry'!$G$11="Z-Rural",'Arear Table Protected'!V49=2024,U49&gt;=11),0.1,IF(AND('Basic Data Entry'!$G$11="Y-Urban",'Arear Table Protected'!V49=2024,U49&gt;=11),0.2,IF(AND('Basic Data Entry'!$G$11="Z-Rural",'Arear Table Protected'!V49=2025),0.1,IF(AND('Basic Data Entry'!$G$11="Y-Urban",'Arear Table Protected'!V49=2025),0.2,"")))))))))))))))))</f>
        <v/>
      </c>
      <c r="J49" s="151" t="str">
        <f>IF(OR(Q49="",Q49=0),"",IF(AND('Basic Data Entry'!$G$11="Z-Rural",'Arear Table Protected'!V49&lt;2021),0.08,IF(AND('Basic Data Entry'!$G$11="Y-Urban",'Arear Table Protected'!V49&lt;2021),0.16,IF(AND('Basic Data Entry'!$G$11="Z-Rural",'Arear Table Protected'!V49=2021,U49&gt;=7),0.09,IF(AND('Basic Data Entry'!$G$11="Y-Urban",'Arear Table Protected'!V49=2021,'Arear Table Protected'!U49&gt;=7),0.18,IF(AND('Basic Data Entry'!$G$11="Z-Rural",'Arear Table Protected'!V49=2021,U49&lt;7),0.08,IF(AND('Basic Data Entry'!$G$11="Y-Urban",'Arear Table Protected'!V49=2021,'Arear Table Protected'!U49&lt;7),0.16,IF(AND('Basic Data Entry'!$G$11="Z-Rural",'Arear Table Protected'!V49=2022),0.09,IF(AND('Basic Data Entry'!$G$11="Y-Urban",'Arear Table Protected'!V49=2022),0.18,IF(AND('Basic Data Entry'!$G$11="Z-Rural",'Arear Table Protected'!V49=2023),0.09,IF(AND('Basic Data Entry'!$G$11="Y-Urban",'Arear Table Protected'!V49=2023),0.18,IF(AND('Basic Data Entry'!$G$11="Z-Rural",'Arear Table Protected'!V49=2024,U49&lt;11),0.09,IF(AND('Basic Data Entry'!$G$11="Y-Urban",'Arear Table Protected'!V49=2024,U49&lt;11),0.18,IF(AND('Basic Data Entry'!$G$11="Z-Rural",'Arear Table Protected'!V49=2024,U49&gt;=11),0.1,IF(AND('Basic Data Entry'!$G$11="Y-Urban",'Arear Table Protected'!V49=2024,U49&gt;=11),0.2,IF(AND('Basic Data Entry'!$G$11="Z-Rural",'Arear Table Protected'!V49=2025),0.1,IF(AND('Basic Data Entry'!$G$11="Y-Urban",'Arear Table Protected'!V49=2025),0.2,"")))))))))))))))))</f>
        <v/>
      </c>
      <c r="K49" s="152" t="str">
        <f t="shared" si="4"/>
        <v/>
      </c>
      <c r="L49" s="153" t="str">
        <f t="shared" si="5"/>
        <v/>
      </c>
      <c r="M49" s="154" t="str">
        <f t="shared" si="6"/>
        <v/>
      </c>
      <c r="N49" s="154" t="str">
        <f t="shared" si="7"/>
        <v/>
      </c>
      <c r="O49" s="242" t="str">
        <f t="shared" si="8"/>
        <v/>
      </c>
      <c r="P49" s="177">
        <v>37</v>
      </c>
      <c r="Q49" s="365">
        <f t="shared" si="11"/>
        <v>0</v>
      </c>
      <c r="R49" s="366"/>
      <c r="S49" s="366"/>
      <c r="T49" s="367"/>
      <c r="U49" s="145" t="str">
        <f t="array" ref="U49">IF(OR(Q49=0,Q49=""),"",MONTH(Q49))</f>
        <v/>
      </c>
      <c r="V49" s="145" t="str">
        <f t="array" ref="V49">IF(OR(Q49=0,Q49=""),"",YEAR(Q49))</f>
        <v/>
      </c>
      <c r="W49" s="145" t="str">
        <f t="shared" si="12"/>
        <v/>
      </c>
      <c r="X49" s="178" t="str">
        <f t="array" ref="X49">IF(OR(Q49=0,Q49=""),"",BG49)</f>
        <v/>
      </c>
      <c r="Y49" s="147" t="str">
        <f t="array" ref="Y49">IF(OR(Q49=0,Q49=""),"",ROUND(X49*H49,0))</f>
        <v/>
      </c>
      <c r="Z49" s="199">
        <f t="shared" si="13"/>
        <v>0</v>
      </c>
      <c r="AA49" s="147" t="str">
        <f t="array" ref="AA49">IF(OR(Q49=0,Q49=""),"",ROUND(X49*J49,0))</f>
        <v/>
      </c>
      <c r="AB49" s="179" t="str">
        <f t="array" ref="AB49">IF(OR(Q49=0,Q49=""),"",SUM(X49:AA49))</f>
        <v/>
      </c>
      <c r="AC49" s="180" t="str">
        <f t="array" ref="AC49">IF(OR(Q49=0,Q49=""),"",IF(X49=0,0,IF($E$2="FIXATION",$B$5,IF(X49=0,0,IF(BF49=7,ROUND(AC48*1.03,-2),AC48)))))</f>
        <v/>
      </c>
      <c r="AD49" s="181" t="str">
        <f t="array" ref="AD49">IF(OR(Q49=0,Q49=""),"",IF($E$2="fixation",0,ROUND(AC49*G49,0)))</f>
        <v/>
      </c>
      <c r="AE49" s="199" t="str">
        <f t="array" ref="AE49">IF(OR(Q49=0,Q49=""),"",AE48)</f>
        <v/>
      </c>
      <c r="AF49" s="181" t="str">
        <f t="array" ref="AF49">IF(OR(Q49=0,Q49=""),"",IF($E$2="fixation",0,ROUND(AC49*I49,0)))</f>
        <v/>
      </c>
      <c r="AG49" s="179" t="str">
        <f t="array" ref="AG49">IF(OR(Q49=0,Q49=""),"",SUM(AC49:AF49))</f>
        <v/>
      </c>
      <c r="AH49" s="180" t="str">
        <f t="array" ref="AH49">IF(OR(Q49=0,Q49=""),"",X49-AC49)</f>
        <v/>
      </c>
      <c r="AI49" s="181" t="str">
        <f t="array" ref="AI49">IF(OR(Q49=0,Q49=""),"",Y49-AD49)</f>
        <v/>
      </c>
      <c r="AJ49" s="181" t="str">
        <f t="array" ref="AJ49">IF(OR(Q49=0,Q49=""),"",Z49-AE49)</f>
        <v/>
      </c>
      <c r="AK49" s="181" t="str">
        <f t="array" ref="AK49">IF(OR(Q49=0,Q49=""),"",AA49-AF49)</f>
        <v/>
      </c>
      <c r="AL49" s="182" t="str">
        <f t="array" ref="AL49">IF(OR(Q49=0,Q49=""),"",AB49-AG49)</f>
        <v/>
      </c>
      <c r="AM49" s="4" t="str">
        <f t="array" ref="AM49">IF(OR(Q49=0,Q49=""),"",IF(M49="",$BB$2,$BB$2+M49))</f>
        <v/>
      </c>
      <c r="AN49" s="106" t="str">
        <f t="shared" si="9"/>
        <v/>
      </c>
      <c r="AO49" s="125" t="str">
        <f t="array" ref="AO49">IF(OR(Q49=0,Q49=""),"",AM49-AN49)</f>
        <v/>
      </c>
      <c r="AP49" s="3" t="str">
        <f t="array" ref="AP49">IF(OR(Q48=0,Q48="",AP48="",AP48=""),"",AP48)</f>
        <v/>
      </c>
      <c r="AQ49" s="2" t="str">
        <f t="array" ref="AQ49">IF(OR(Q48=0,Q48="",AQ48="",AQ48=""),"",AQ48)</f>
        <v/>
      </c>
      <c r="AR49" s="183" t="str">
        <f t="array" ref="AR49">IF(OR(Q49=0,Q49=""),"",SUM(AP49-AQ49))</f>
        <v/>
      </c>
      <c r="AS49" s="95" t="str">
        <f t="array" ref="AS49">IF(OR(Q49=0,Q49=""),"",IF(AND('Basic Data Entry'!$C$10="state Service",'Arear Table Protected'!V49=2020,U49=3),ROUND(X49/31*5,0),IF(AND('Basic Data Entry'!$C$10="state Service",'Arear Table Protected'!V49=2020,U49=9),ROUND(AB49/30*2,0),IF(AND('Basic Data Entry'!$C$10="state Service",'Arear Table Protected'!V49=2020,U49=10),ROUND(AB49/31*2,0),IF(AND('Basic Data Entry'!$C$10="subordinate",'Arear Table Protected'!V49=2020,U49=3),ROUND(X49/31*3,0),IF(AND('Basic Data Entry'!$C$10="subordinate",'Arear Table Protected'!V49=2020,U49=9),ROUND(AB49/30*1,0),IF(AND('Basic Data Entry'!$C$10="subordinate",'Arear Table Protected'!V49=2020,U49=10),ROUND(AB49/31*1,0),IF(AND('Basic Data Entry'!$C$10="ministrial",'Arear Table Protected'!V49=2020,U49=3),ROUND(X49/31*1,0),""))))))))</f>
        <v/>
      </c>
      <c r="AT49" s="96" t="str">
        <f t="array" ref="AT49">IF(OR(Q49=0,Q49=""),"",IF(AND('Basic Data Entry'!$C$10="state Service",'Arear Table Protected'!V49=2020,U49=3),ROUND(AC49/31*5,0),IF(AND('Basic Data Entry'!$C$10="state Service",'Arear Table Protected'!V49=2020,U49=9),ROUND(AG49/30*2,0),IF(AND('Basic Data Entry'!$C$10="state Service",'Arear Table Protected'!V49=2020,U49=10),ROUND(AG49/31*2,0),IF(AND('Basic Data Entry'!$C$10="subordinate",'Arear Table Protected'!V49=2020,U49=3),ROUND(AC49/31*3,0),IF(AND('Basic Data Entry'!$C$10="subordinate",'Arear Table Protected'!V49=2020,U49=9),ROUND(AG49/30*1,0),IF(AND('Basic Data Entry'!$C$10="subordinate",'Arear Table Protected'!V49=2020,U49=10),ROUND(AG49/31*1,0),IF(AND('Basic Data Entry'!$C$10="ministrial",'Arear Table Protected'!V49=2020,U49=3),ROUND(AC49/31*1,0),""))))))))</f>
        <v/>
      </c>
      <c r="AU49" s="184" t="str">
        <f t="array" ref="AU49">IF(OR(Q49=0,Q49="",AS49="",AT49=""),"",AS49-AT49)</f>
        <v/>
      </c>
      <c r="AV49" s="42" t="str">
        <f t="array" ref="AV49">IF(OR(Q48=0,Q48=""),"",AV48)</f>
        <v/>
      </c>
      <c r="AW49" s="43" t="str">
        <f t="array" ref="AW49">IF(OR(Q48=0,Q48=""),"",AW48)</f>
        <v/>
      </c>
      <c r="AX49" s="185" t="str">
        <f t="array" ref="AX49">IF(OR(Q49=0,Q49=""),"",SUM(AV49-AW49))</f>
        <v/>
      </c>
      <c r="AY49" s="186" t="str">
        <f t="array" ref="AY49">IF(OR(Q49=0,Q49=""),"",ROUND((AL49)*$E$3,0))</f>
        <v/>
      </c>
      <c r="AZ49" s="186" t="str">
        <f t="array" ref="AZ49">IF(OR(Q49=0,Q49=""),"",SUM(AO49,AR49,AU49,AX49,AY49))</f>
        <v/>
      </c>
      <c r="BA49" s="187" t="str">
        <f t="array" ref="BA49">IF(OR(Q49=0,Q49=""),"",AL49-AZ49)</f>
        <v/>
      </c>
      <c r="BB49" s="44"/>
      <c r="BC49" s="23"/>
      <c r="BD49" s="23"/>
      <c r="BE49" s="10">
        <f t="shared" si="23"/>
        <v>0</v>
      </c>
      <c r="BF49" s="79">
        <f t="shared" si="15"/>
        <v>0</v>
      </c>
      <c r="BG49" s="79">
        <f t="shared" si="21"/>
        <v>0</v>
      </c>
      <c r="BK49" s="21">
        <f t="shared" si="22"/>
        <v>46743</v>
      </c>
      <c r="BM49" s="18">
        <f t="shared" si="16"/>
        <v>1</v>
      </c>
      <c r="BN49" s="19" t="str">
        <f t="array" ref="BN49">IF(OR(Q49=0,Q49=""),"",W49)</f>
        <v/>
      </c>
      <c r="BO49" s="18" t="str">
        <f t="array" ref="BO49">IF(OR(Q49=0,Q49=""),"",BM49+BN49)</f>
        <v/>
      </c>
      <c r="BP49" s="20">
        <f t="shared" si="27"/>
        <v>0</v>
      </c>
      <c r="BQ49" s="20">
        <f t="shared" si="28"/>
        <v>0</v>
      </c>
      <c r="BR49" s="22">
        <f t="shared" si="29"/>
        <v>0</v>
      </c>
      <c r="BS49" s="20" t="str">
        <f t="shared" si="30"/>
        <v>00</v>
      </c>
      <c r="BY49" s="76" t="str">
        <f>IF(OR(Q49=0,Q49=""),"",IF('Basic Data Entry'!$C$9="fixation","yes",""))</f>
        <v/>
      </c>
      <c r="BZ49" s="76" t="str">
        <f>IF(OR(Q49=0,Q49=""),"",IF('Basic Data Entry'!$G$12="yes","yes","no"))</f>
        <v/>
      </c>
    </row>
    <row r="50" spans="1:78" ht="18" customHeight="1" thickBot="1">
      <c r="A50" s="9" t="str">
        <f t="shared" si="10"/>
        <v/>
      </c>
      <c r="B50" s="343"/>
      <c r="C50" s="343"/>
      <c r="D50" s="343"/>
      <c r="E50" s="343"/>
      <c r="F50" s="97" t="str">
        <f t="shared" si="1"/>
        <v/>
      </c>
      <c r="G50" s="149" t="str">
        <f t="shared" si="2"/>
        <v/>
      </c>
      <c r="H50" s="150" t="str">
        <f t="shared" si="3"/>
        <v/>
      </c>
      <c r="I50" s="150" t="str">
        <f>IF(OR($E$2="fixation",Q50="",Q50=0),"",IF(AND('Basic Data Entry'!$G$11="Z-Rural",'Arear Table Protected'!V50&lt;2021),0.08,IF(AND('Basic Data Entry'!$G$11="Y-Urban",'Arear Table Protected'!V50&lt;2021),0.16,IF(AND('Basic Data Entry'!$G$11="Z-Rural",'Arear Table Protected'!V50=2021,U50&gt;=7),0.09,IF(AND('Basic Data Entry'!$G$11="Y-Urban",'Arear Table Protected'!V50=2021,'Arear Table Protected'!U50&gt;=7),0.18,IF(AND('Basic Data Entry'!$G$11="Z-Rural",'Arear Table Protected'!V50=2021,U50&lt;7),0.08,IF(AND('Basic Data Entry'!$G$11="Y-Urban",'Arear Table Protected'!V50=2021,'Arear Table Protected'!U50&lt;7),0.16,IF(AND('Basic Data Entry'!$G$11="Z-Rural",'Arear Table Protected'!V50=2022),0.09,IF(AND('Basic Data Entry'!$G$11="Y-Urban",'Arear Table Protected'!V50=2022),0.18,IF(AND('Basic Data Entry'!$G$11="Z-Rural",'Arear Table Protected'!V50=2023),0.09,IF(AND('Basic Data Entry'!$G$11="Y-Urban",'Arear Table Protected'!V50=2023),0.18,IF(AND('Basic Data Entry'!$G$11="Z-Rural",'Arear Table Protected'!V50=2024,U50&lt;11),0.09,IF(AND('Basic Data Entry'!$G$11="Y-Urban",'Arear Table Protected'!V50=2024,U50&lt;11),0.18,IF(AND('Basic Data Entry'!$G$11="Z-Rural",'Arear Table Protected'!V50=2024,U50&gt;=11),0.1,IF(AND('Basic Data Entry'!$G$11="Y-Urban",'Arear Table Protected'!V50=2024,U50&gt;=11),0.2,IF(AND('Basic Data Entry'!$G$11="Z-Rural",'Arear Table Protected'!V50=2025),0.1,IF(AND('Basic Data Entry'!$G$11="Y-Urban",'Arear Table Protected'!V50=2025),0.2,"")))))))))))))))))</f>
        <v/>
      </c>
      <c r="J50" s="151" t="str">
        <f>IF(OR(Q50="",Q50=0),"",IF(AND('Basic Data Entry'!$G$11="Z-Rural",'Arear Table Protected'!V50&lt;2021),0.08,IF(AND('Basic Data Entry'!$G$11="Y-Urban",'Arear Table Protected'!V50&lt;2021),0.16,IF(AND('Basic Data Entry'!$G$11="Z-Rural",'Arear Table Protected'!V50=2021,U50&gt;=7),0.09,IF(AND('Basic Data Entry'!$G$11="Y-Urban",'Arear Table Protected'!V50=2021,'Arear Table Protected'!U50&gt;=7),0.18,IF(AND('Basic Data Entry'!$G$11="Z-Rural",'Arear Table Protected'!V50=2021,U50&lt;7),0.08,IF(AND('Basic Data Entry'!$G$11="Y-Urban",'Arear Table Protected'!V50=2021,'Arear Table Protected'!U50&lt;7),0.16,IF(AND('Basic Data Entry'!$G$11="Z-Rural",'Arear Table Protected'!V50=2022),0.09,IF(AND('Basic Data Entry'!$G$11="Y-Urban",'Arear Table Protected'!V50=2022),0.18,IF(AND('Basic Data Entry'!$G$11="Z-Rural",'Arear Table Protected'!V50=2023),0.09,IF(AND('Basic Data Entry'!$G$11="Y-Urban",'Arear Table Protected'!V50=2023),0.18,IF(AND('Basic Data Entry'!$G$11="Z-Rural",'Arear Table Protected'!V50=2024,U50&lt;11),0.09,IF(AND('Basic Data Entry'!$G$11="Y-Urban",'Arear Table Protected'!V50=2024,U50&lt;11),0.18,IF(AND('Basic Data Entry'!$G$11="Z-Rural",'Arear Table Protected'!V50=2024,U50&gt;=11),0.1,IF(AND('Basic Data Entry'!$G$11="Y-Urban",'Arear Table Protected'!V50=2024,U50&gt;=11),0.2,IF(AND('Basic Data Entry'!$G$11="Z-Rural",'Arear Table Protected'!V50=2025),0.1,IF(AND('Basic Data Entry'!$G$11="Y-Urban",'Arear Table Protected'!V50=2025),0.2,"")))))))))))))))))</f>
        <v/>
      </c>
      <c r="K50" s="152" t="str">
        <f t="shared" si="4"/>
        <v/>
      </c>
      <c r="L50" s="153" t="str">
        <f t="shared" si="5"/>
        <v/>
      </c>
      <c r="M50" s="154" t="str">
        <f t="shared" si="6"/>
        <v/>
      </c>
      <c r="N50" s="154" t="str">
        <f t="shared" si="7"/>
        <v/>
      </c>
      <c r="O50" s="242" t="str">
        <f t="shared" si="8"/>
        <v/>
      </c>
      <c r="P50" s="177">
        <v>38</v>
      </c>
      <c r="Q50" s="365">
        <f t="shared" si="11"/>
        <v>0</v>
      </c>
      <c r="R50" s="366"/>
      <c r="S50" s="366"/>
      <c r="T50" s="367"/>
      <c r="U50" s="145" t="str">
        <f t="array" ref="U50">IF(OR(Q50=0,Q50=""),"",MONTH(Q50))</f>
        <v/>
      </c>
      <c r="V50" s="145" t="str">
        <f t="array" ref="V50">IF(OR(Q50=0,Q50=""),"",YEAR(Q50))</f>
        <v/>
      </c>
      <c r="W50" s="145" t="str">
        <f t="shared" si="12"/>
        <v/>
      </c>
      <c r="X50" s="178" t="str">
        <f t="array" ref="X50">IF(OR(Q50=0,Q50=""),"",BG50)</f>
        <v/>
      </c>
      <c r="Y50" s="147" t="str">
        <f t="array" ref="Y50">IF(OR(Q50=0,Q50=""),"",ROUND(X50*H50,0))</f>
        <v/>
      </c>
      <c r="Z50" s="199">
        <f t="shared" si="13"/>
        <v>0</v>
      </c>
      <c r="AA50" s="147" t="str">
        <f t="array" ref="AA50">IF(OR(Q50=0,Q50=""),"",ROUND(X50*J50,0))</f>
        <v/>
      </c>
      <c r="AB50" s="179" t="str">
        <f t="array" ref="AB50">IF(OR(Q50=0,Q50=""),"",SUM(X50:AA50))</f>
        <v/>
      </c>
      <c r="AC50" s="180" t="str">
        <f t="array" ref="AC50">IF(OR(Q50=0,Q50=""),"",IF(X50=0,0,IF($E$2="FIXATION",$B$5,IF(X50=0,0,IF(BF50=7,ROUND(AC49*1.03,-2),AC49)))))</f>
        <v/>
      </c>
      <c r="AD50" s="181" t="str">
        <f t="array" ref="AD50">IF(OR(Q50=0,Q50=""),"",IF($E$2="fixation",0,ROUND(AC50*G50,0)))</f>
        <v/>
      </c>
      <c r="AE50" s="199" t="str">
        <f t="array" ref="AE50">IF(OR(Q50=0,Q50=""),"",AE49)</f>
        <v/>
      </c>
      <c r="AF50" s="181" t="str">
        <f t="array" ref="AF50">IF(OR(Q50=0,Q50=""),"",IF($E$2="fixation",0,ROUND(AC50*I50,0)))</f>
        <v/>
      </c>
      <c r="AG50" s="179" t="str">
        <f t="array" ref="AG50">IF(OR(Q50=0,Q50=""),"",SUM(AC50:AF50))</f>
        <v/>
      </c>
      <c r="AH50" s="180" t="str">
        <f t="array" ref="AH50">IF(OR(Q50=0,Q50=""),"",X50-AC50)</f>
        <v/>
      </c>
      <c r="AI50" s="181" t="str">
        <f t="array" ref="AI50">IF(OR(Q50=0,Q50=""),"",Y50-AD50)</f>
        <v/>
      </c>
      <c r="AJ50" s="181" t="str">
        <f t="array" ref="AJ50">IF(OR(Q50=0,Q50=""),"",Z50-AE50)</f>
        <v/>
      </c>
      <c r="AK50" s="181" t="str">
        <f t="array" ref="AK50">IF(OR(Q50=0,Q50=""),"",AA50-AF50)</f>
        <v/>
      </c>
      <c r="AL50" s="182" t="str">
        <f t="array" ref="AL50">IF(OR(Q50=0,Q50=""),"",AB50-AG50)</f>
        <v/>
      </c>
      <c r="AM50" s="4" t="str">
        <f t="array" ref="AM50">IF(OR(Q50=0,Q50=""),"",IF(M50="",$BB$2,$BB$2+M50))</f>
        <v/>
      </c>
      <c r="AN50" s="106" t="str">
        <f t="shared" si="9"/>
        <v/>
      </c>
      <c r="AO50" s="125" t="str">
        <f t="array" ref="AO50">IF(OR(Q50=0,Q50=""),"",AM50-AN50)</f>
        <v/>
      </c>
      <c r="AP50" s="3" t="str">
        <f t="array" ref="AP50">IF(OR(Q49=0,Q49="",AP49="",AP49=""),"",AP49)</f>
        <v/>
      </c>
      <c r="AQ50" s="2" t="str">
        <f t="array" ref="AQ50">IF(OR(Q49=0,Q49="",AQ49="",AQ49=""),"",AQ49)</f>
        <v/>
      </c>
      <c r="AR50" s="183" t="str">
        <f t="array" ref="AR50">IF(OR(Q50=0,Q50=""),"",SUM(AP50-AQ50))</f>
        <v/>
      </c>
      <c r="AS50" s="95" t="str">
        <f t="array" ref="AS50">IF(OR(Q50=0,Q50=""),"",IF(AND('Basic Data Entry'!$C$10="state Service",'Arear Table Protected'!V50=2020,U50=3),ROUND(X50/31*5,0),IF(AND('Basic Data Entry'!$C$10="state Service",'Arear Table Protected'!V50=2020,U50=9),ROUND(AB50/30*2,0),IF(AND('Basic Data Entry'!$C$10="state Service",'Arear Table Protected'!V50=2020,U50=10),ROUND(AB50/31*2,0),IF(AND('Basic Data Entry'!$C$10="subordinate",'Arear Table Protected'!V50=2020,U50=3),ROUND(X50/31*3,0),IF(AND('Basic Data Entry'!$C$10="subordinate",'Arear Table Protected'!V50=2020,U50=9),ROUND(AB50/30*1,0),IF(AND('Basic Data Entry'!$C$10="subordinate",'Arear Table Protected'!V50=2020,U50=10),ROUND(AB50/31*1,0),IF(AND('Basic Data Entry'!$C$10="ministrial",'Arear Table Protected'!V50=2020,U50=3),ROUND(X50/31*1,0),""))))))))</f>
        <v/>
      </c>
      <c r="AT50" s="96" t="str">
        <f t="array" ref="AT50">IF(OR(Q50=0,Q50=""),"",IF(AND('Basic Data Entry'!$C$10="state Service",'Arear Table Protected'!V50=2020,U50=3),ROUND(AC50/31*5,0),IF(AND('Basic Data Entry'!$C$10="state Service",'Arear Table Protected'!V50=2020,U50=9),ROUND(AG50/30*2,0),IF(AND('Basic Data Entry'!$C$10="state Service",'Arear Table Protected'!V50=2020,U50=10),ROUND(AG50/31*2,0),IF(AND('Basic Data Entry'!$C$10="subordinate",'Arear Table Protected'!V50=2020,U50=3),ROUND(AC50/31*3,0),IF(AND('Basic Data Entry'!$C$10="subordinate",'Arear Table Protected'!V50=2020,U50=9),ROUND(AG50/30*1,0),IF(AND('Basic Data Entry'!$C$10="subordinate",'Arear Table Protected'!V50=2020,U50=10),ROUND(AG50/31*1,0),IF(AND('Basic Data Entry'!$C$10="ministrial",'Arear Table Protected'!V50=2020,U50=3),ROUND(AC50/31*1,0),""))))))))</f>
        <v/>
      </c>
      <c r="AU50" s="184" t="str">
        <f t="array" ref="AU50">IF(OR(Q50=0,Q50="",AS50="",AT50=""),"",AS50-AT50)</f>
        <v/>
      </c>
      <c r="AV50" s="42" t="str">
        <f t="array" ref="AV50">IF(OR(Q49=0,Q49=""),"",AV49)</f>
        <v/>
      </c>
      <c r="AW50" s="43" t="str">
        <f t="array" ref="AW50">IF(OR(Q49=0,Q49=""),"",AW49)</f>
        <v/>
      </c>
      <c r="AX50" s="185" t="str">
        <f t="array" ref="AX50">IF(OR(Q50=0,Q50=""),"",SUM(AV50-AW50))</f>
        <v/>
      </c>
      <c r="AY50" s="186" t="str">
        <f t="array" ref="AY50">IF(OR(Q50=0,Q50=""),"",ROUND((AL50)*$E$3,0))</f>
        <v/>
      </c>
      <c r="AZ50" s="186" t="str">
        <f t="array" ref="AZ50">IF(OR(Q50=0,Q50=""),"",SUM(AO50,AR50,AU50,AX50,AY50))</f>
        <v/>
      </c>
      <c r="BA50" s="187" t="str">
        <f t="array" ref="BA50">IF(OR(Q50=0,Q50=""),"",AL50-AZ50)</f>
        <v/>
      </c>
      <c r="BB50" s="44"/>
      <c r="BC50" s="23"/>
      <c r="BD50" s="23"/>
      <c r="BE50" s="10">
        <f t="shared" si="23"/>
        <v>0</v>
      </c>
      <c r="BF50" s="79">
        <f t="shared" si="15"/>
        <v>0</v>
      </c>
      <c r="BG50" s="79">
        <f t="shared" si="21"/>
        <v>0</v>
      </c>
      <c r="BK50" s="21">
        <f t="shared" si="22"/>
        <v>46774</v>
      </c>
      <c r="BM50" s="18">
        <f t="shared" si="16"/>
        <v>1</v>
      </c>
      <c r="BN50" s="19" t="str">
        <f t="array" ref="BN50">IF(OR(Q50=0,Q50=""),"",W50)</f>
        <v/>
      </c>
      <c r="BO50" s="18" t="str">
        <f t="array" ref="BO50">IF(OR(Q50=0,Q50=""),"",BM50+BN50)</f>
        <v/>
      </c>
      <c r="BP50" s="20">
        <f t="shared" si="27"/>
        <v>0</v>
      </c>
      <c r="BQ50" s="20">
        <f t="shared" si="28"/>
        <v>0</v>
      </c>
      <c r="BR50" s="22">
        <f t="shared" si="29"/>
        <v>0</v>
      </c>
      <c r="BS50" s="20" t="str">
        <f t="shared" si="30"/>
        <v>00</v>
      </c>
      <c r="BY50" s="76" t="str">
        <f>IF(OR(Q50=0,Q50=""),"",IF('Basic Data Entry'!$C$9="fixation","yes",""))</f>
        <v/>
      </c>
      <c r="BZ50" s="76" t="str">
        <f>IF(OR(Q50=0,Q50=""),"",IF('Basic Data Entry'!$G$12="yes","yes","no"))</f>
        <v/>
      </c>
    </row>
    <row r="51" spans="1:78" ht="18" customHeight="1" thickBot="1">
      <c r="A51" s="9" t="str">
        <f t="shared" si="10"/>
        <v/>
      </c>
      <c r="B51" s="343"/>
      <c r="C51" s="343"/>
      <c r="D51" s="343"/>
      <c r="E51" s="343"/>
      <c r="F51" s="97" t="str">
        <f t="shared" si="1"/>
        <v/>
      </c>
      <c r="G51" s="149" t="str">
        <f t="shared" si="2"/>
        <v/>
      </c>
      <c r="H51" s="150" t="str">
        <f t="shared" si="3"/>
        <v/>
      </c>
      <c r="I51" s="150" t="str">
        <f>IF(OR($E$2="fixation",Q51="",Q51=0),"",IF(AND('Basic Data Entry'!$G$11="Z-Rural",'Arear Table Protected'!V51&lt;2021),0.08,IF(AND('Basic Data Entry'!$G$11="Y-Urban",'Arear Table Protected'!V51&lt;2021),0.16,IF(AND('Basic Data Entry'!$G$11="Z-Rural",'Arear Table Protected'!V51=2021,U51&gt;=7),0.09,IF(AND('Basic Data Entry'!$G$11="Y-Urban",'Arear Table Protected'!V51=2021,'Arear Table Protected'!U51&gt;=7),0.18,IF(AND('Basic Data Entry'!$G$11="Z-Rural",'Arear Table Protected'!V51=2021,U51&lt;7),0.08,IF(AND('Basic Data Entry'!$G$11="Y-Urban",'Arear Table Protected'!V51=2021,'Arear Table Protected'!U51&lt;7),0.16,IF(AND('Basic Data Entry'!$G$11="Z-Rural",'Arear Table Protected'!V51=2022),0.09,IF(AND('Basic Data Entry'!$G$11="Y-Urban",'Arear Table Protected'!V51=2022),0.18,IF(AND('Basic Data Entry'!$G$11="Z-Rural",'Arear Table Protected'!V51=2023),0.09,IF(AND('Basic Data Entry'!$G$11="Y-Urban",'Arear Table Protected'!V51=2023),0.18,IF(AND('Basic Data Entry'!$G$11="Z-Rural",'Arear Table Protected'!V51=2024,U51&lt;11),0.09,IF(AND('Basic Data Entry'!$G$11="Y-Urban",'Arear Table Protected'!V51=2024,U51&lt;11),0.18,IF(AND('Basic Data Entry'!$G$11="Z-Rural",'Arear Table Protected'!V51=2024,U51&gt;=11),0.1,IF(AND('Basic Data Entry'!$G$11="Y-Urban",'Arear Table Protected'!V51=2024,U51&gt;=11),0.2,IF(AND('Basic Data Entry'!$G$11="Z-Rural",'Arear Table Protected'!V51=2025),0.1,IF(AND('Basic Data Entry'!$G$11="Y-Urban",'Arear Table Protected'!V51=2025),0.2,"")))))))))))))))))</f>
        <v/>
      </c>
      <c r="J51" s="151" t="str">
        <f>IF(OR(Q51="",Q51=0),"",IF(AND('Basic Data Entry'!$G$11="Z-Rural",'Arear Table Protected'!V51&lt;2021),0.08,IF(AND('Basic Data Entry'!$G$11="Y-Urban",'Arear Table Protected'!V51&lt;2021),0.16,IF(AND('Basic Data Entry'!$G$11="Z-Rural",'Arear Table Protected'!V51=2021,U51&gt;=7),0.09,IF(AND('Basic Data Entry'!$G$11="Y-Urban",'Arear Table Protected'!V51=2021,'Arear Table Protected'!U51&gt;=7),0.18,IF(AND('Basic Data Entry'!$G$11="Z-Rural",'Arear Table Protected'!V51=2021,U51&lt;7),0.08,IF(AND('Basic Data Entry'!$G$11="Y-Urban",'Arear Table Protected'!V51=2021,'Arear Table Protected'!U51&lt;7),0.16,IF(AND('Basic Data Entry'!$G$11="Z-Rural",'Arear Table Protected'!V51=2022),0.09,IF(AND('Basic Data Entry'!$G$11="Y-Urban",'Arear Table Protected'!V51=2022),0.18,IF(AND('Basic Data Entry'!$G$11="Z-Rural",'Arear Table Protected'!V51=2023),0.09,IF(AND('Basic Data Entry'!$G$11="Y-Urban",'Arear Table Protected'!V51=2023),0.18,IF(AND('Basic Data Entry'!$G$11="Z-Rural",'Arear Table Protected'!V51=2024,U51&lt;11),0.09,IF(AND('Basic Data Entry'!$G$11="Y-Urban",'Arear Table Protected'!V51=2024,U51&lt;11),0.18,IF(AND('Basic Data Entry'!$G$11="Z-Rural",'Arear Table Protected'!V51=2024,U51&gt;=11),0.1,IF(AND('Basic Data Entry'!$G$11="Y-Urban",'Arear Table Protected'!V51=2024,U51&gt;=11),0.2,IF(AND('Basic Data Entry'!$G$11="Z-Rural",'Arear Table Protected'!V51=2025),0.1,IF(AND('Basic Data Entry'!$G$11="Y-Urban",'Arear Table Protected'!V51=2025),0.2,"")))))))))))))))))</f>
        <v/>
      </c>
      <c r="K51" s="152" t="str">
        <f t="shared" si="4"/>
        <v/>
      </c>
      <c r="L51" s="153" t="str">
        <f t="shared" si="5"/>
        <v/>
      </c>
      <c r="M51" s="154" t="str">
        <f t="shared" si="6"/>
        <v/>
      </c>
      <c r="N51" s="154" t="str">
        <f t="shared" si="7"/>
        <v/>
      </c>
      <c r="O51" s="242" t="str">
        <f t="shared" si="8"/>
        <v/>
      </c>
      <c r="P51" s="177">
        <v>39</v>
      </c>
      <c r="Q51" s="365">
        <f t="shared" si="11"/>
        <v>0</v>
      </c>
      <c r="R51" s="366"/>
      <c r="S51" s="366"/>
      <c r="T51" s="367"/>
      <c r="U51" s="145" t="str">
        <f t="array" ref="U51">IF(OR(Q51=0,Q51=""),"",MONTH(Q51))</f>
        <v/>
      </c>
      <c r="V51" s="145" t="str">
        <f t="array" ref="V51">IF(OR(Q51=0,Q51=""),"",YEAR(Q51))</f>
        <v/>
      </c>
      <c r="W51" s="145" t="str">
        <f t="shared" si="12"/>
        <v/>
      </c>
      <c r="X51" s="178" t="str">
        <f t="array" ref="X51">IF(OR(Q51=0,Q51=""),"",BG51)</f>
        <v/>
      </c>
      <c r="Y51" s="147" t="str">
        <f t="array" ref="Y51">IF(OR(Q51=0,Q51=""),"",ROUND(X51*H51,0))</f>
        <v/>
      </c>
      <c r="Z51" s="199">
        <f t="shared" si="13"/>
        <v>0</v>
      </c>
      <c r="AA51" s="147" t="str">
        <f t="array" ref="AA51">IF(OR(Q51=0,Q51=""),"",ROUND(X51*J51,0))</f>
        <v/>
      </c>
      <c r="AB51" s="179" t="str">
        <f t="array" ref="AB51">IF(OR(Q51=0,Q51=""),"",SUM(X51:AA51))</f>
        <v/>
      </c>
      <c r="AC51" s="180" t="str">
        <f t="array" ref="AC51">IF(OR(Q51=0,Q51=""),"",IF(X51=0,0,IF($E$2="FIXATION",$B$5,IF(X51=0,0,IF(BF51=7,ROUND(AC50*1.03,-2),AC50)))))</f>
        <v/>
      </c>
      <c r="AD51" s="181" t="str">
        <f t="array" ref="AD51">IF(OR(Q51=0,Q51=""),"",IF($E$2="fixation",0,ROUND(AC51*G51,0)))</f>
        <v/>
      </c>
      <c r="AE51" s="199" t="str">
        <f t="array" ref="AE51">IF(OR(Q51=0,Q51=""),"",AE50)</f>
        <v/>
      </c>
      <c r="AF51" s="181" t="str">
        <f t="array" ref="AF51">IF(OR(Q51=0,Q51=""),"",IF($E$2="fixation",0,ROUND(AC51*I51,0)))</f>
        <v/>
      </c>
      <c r="AG51" s="179" t="str">
        <f t="array" ref="AG51">IF(OR(Q51=0,Q51=""),"",SUM(AC51:AF51))</f>
        <v/>
      </c>
      <c r="AH51" s="180" t="str">
        <f t="array" ref="AH51">IF(OR(Q51=0,Q51=""),"",X51-AC51)</f>
        <v/>
      </c>
      <c r="AI51" s="181" t="str">
        <f t="array" ref="AI51">IF(OR(Q51=0,Q51=""),"",Y51-AD51)</f>
        <v/>
      </c>
      <c r="AJ51" s="181" t="str">
        <f t="array" ref="AJ51">IF(OR(Q51=0,Q51=""),"",Z51-AE51)</f>
        <v/>
      </c>
      <c r="AK51" s="181" t="str">
        <f t="array" ref="AK51">IF(OR(Q51=0,Q51=""),"",AA51-AF51)</f>
        <v/>
      </c>
      <c r="AL51" s="182" t="str">
        <f t="array" ref="AL51">IF(OR(Q51=0,Q51=""),"",AB51-AG51)</f>
        <v/>
      </c>
      <c r="AM51" s="4" t="str">
        <f t="array" ref="AM51">IF(OR(Q51=0,Q51=""),"",IF(M51="",$BB$2,$BB$2+M51))</f>
        <v/>
      </c>
      <c r="AN51" s="106" t="str">
        <f t="shared" si="9"/>
        <v/>
      </c>
      <c r="AO51" s="125" t="str">
        <f t="array" ref="AO51">IF(OR(Q51=0,Q51=""),"",AM51-AN51)</f>
        <v/>
      </c>
      <c r="AP51" s="3" t="str">
        <f t="array" ref="AP51">IF(OR(Q50=0,Q50="",AP50="",AP50=""),"",AP50)</f>
        <v/>
      </c>
      <c r="AQ51" s="2" t="str">
        <f t="array" ref="AQ51">IF(OR(Q50=0,Q50="",AQ50="",AQ50=""),"",AQ50)</f>
        <v/>
      </c>
      <c r="AR51" s="183" t="str">
        <f t="array" ref="AR51">IF(OR(Q51=0,Q51=""),"",SUM(AP51-AQ51))</f>
        <v/>
      </c>
      <c r="AS51" s="95" t="str">
        <f t="array" ref="AS51">IF(OR(Q51=0,Q51=""),"",IF(AND('Basic Data Entry'!$C$10="state Service",'Arear Table Protected'!V51=2020,U51=3),ROUND(X51/31*5,0),IF(AND('Basic Data Entry'!$C$10="state Service",'Arear Table Protected'!V51=2020,U51=9),ROUND(AB51/30*2,0),IF(AND('Basic Data Entry'!$C$10="state Service",'Arear Table Protected'!V51=2020,U51=10),ROUND(AB51/31*2,0),IF(AND('Basic Data Entry'!$C$10="subordinate",'Arear Table Protected'!V51=2020,U51=3),ROUND(X51/31*3,0),IF(AND('Basic Data Entry'!$C$10="subordinate",'Arear Table Protected'!V51=2020,U51=9),ROUND(AB51/30*1,0),IF(AND('Basic Data Entry'!$C$10="subordinate",'Arear Table Protected'!V51=2020,U51=10),ROUND(AB51/31*1,0),IF(AND('Basic Data Entry'!$C$10="ministrial",'Arear Table Protected'!V51=2020,U51=3),ROUND(X51/31*1,0),""))))))))</f>
        <v/>
      </c>
      <c r="AT51" s="96" t="str">
        <f t="array" ref="AT51">IF(OR(Q51=0,Q51=""),"",IF(AND('Basic Data Entry'!$C$10="state Service",'Arear Table Protected'!V51=2020,U51=3),ROUND(AC51/31*5,0),IF(AND('Basic Data Entry'!$C$10="state Service",'Arear Table Protected'!V51=2020,U51=9),ROUND(AG51/30*2,0),IF(AND('Basic Data Entry'!$C$10="state Service",'Arear Table Protected'!V51=2020,U51=10),ROUND(AG51/31*2,0),IF(AND('Basic Data Entry'!$C$10="subordinate",'Arear Table Protected'!V51=2020,U51=3),ROUND(AC51/31*3,0),IF(AND('Basic Data Entry'!$C$10="subordinate",'Arear Table Protected'!V51=2020,U51=9),ROUND(AG51/30*1,0),IF(AND('Basic Data Entry'!$C$10="subordinate",'Arear Table Protected'!V51=2020,U51=10),ROUND(AG51/31*1,0),IF(AND('Basic Data Entry'!$C$10="ministrial",'Arear Table Protected'!V51=2020,U51=3),ROUND(AC51/31*1,0),""))))))))</f>
        <v/>
      </c>
      <c r="AU51" s="184" t="str">
        <f t="array" ref="AU51">IF(OR(Q51=0,Q51="",AS51="",AT51=""),"",AS51-AT51)</f>
        <v/>
      </c>
      <c r="AV51" s="42" t="str">
        <f t="array" ref="AV51">IF(OR(Q50=0,Q50=""),"",AV50)</f>
        <v/>
      </c>
      <c r="AW51" s="43" t="str">
        <f t="array" ref="AW51">IF(OR(Q50=0,Q50=""),"",AW50)</f>
        <v/>
      </c>
      <c r="AX51" s="185" t="str">
        <f t="array" ref="AX51">IF(OR(Q51=0,Q51=""),"",SUM(AV51-AW51))</f>
        <v/>
      </c>
      <c r="AY51" s="186" t="str">
        <f t="array" ref="AY51">IF(OR(Q51=0,Q51=""),"",ROUND((AL51)*$E$3,0))</f>
        <v/>
      </c>
      <c r="AZ51" s="186" t="str">
        <f t="array" ref="AZ51">IF(OR(Q51=0,Q51=""),"",SUM(AO51,AR51,AU51,AX51,AY51))</f>
        <v/>
      </c>
      <c r="BA51" s="187" t="str">
        <f t="array" ref="BA51">IF(OR(Q51=0,Q51=""),"",AL51-AZ51)</f>
        <v/>
      </c>
      <c r="BB51" s="44"/>
      <c r="BC51" s="23"/>
      <c r="BD51" s="23"/>
      <c r="BE51" s="10">
        <f t="shared" si="23"/>
        <v>0</v>
      </c>
      <c r="BF51" s="79">
        <f t="shared" si="15"/>
        <v>0</v>
      </c>
      <c r="BG51" s="79">
        <f t="shared" si="21"/>
        <v>0</v>
      </c>
      <c r="BK51" s="21">
        <f t="shared" si="22"/>
        <v>46805</v>
      </c>
      <c r="BM51" s="18">
        <f t="shared" si="16"/>
        <v>1</v>
      </c>
      <c r="BN51" s="19" t="str">
        <f t="array" ref="BN51">IF(OR(Q51=0,Q51=""),"",W51)</f>
        <v/>
      </c>
      <c r="BO51" s="18" t="str">
        <f t="array" ref="BO51">IF(OR(Q51=0,Q51=""),"",BM51+BN51)</f>
        <v/>
      </c>
      <c r="BP51" s="20">
        <f t="shared" si="27"/>
        <v>0</v>
      </c>
      <c r="BQ51" s="20">
        <f t="shared" si="28"/>
        <v>0</v>
      </c>
      <c r="BR51" s="22">
        <f t="shared" si="29"/>
        <v>0</v>
      </c>
      <c r="BS51" s="20" t="str">
        <f t="shared" si="30"/>
        <v>00</v>
      </c>
      <c r="BY51" s="76" t="str">
        <f>IF(OR(Q51=0,Q51=""),"",IF('Basic Data Entry'!$C$9="fixation","yes",""))</f>
        <v/>
      </c>
      <c r="BZ51" s="76" t="str">
        <f>IF(OR(Q51=0,Q51=""),"",IF('Basic Data Entry'!$G$12="yes","yes","no"))</f>
        <v/>
      </c>
    </row>
    <row r="52" spans="1:78" ht="18" customHeight="1" thickBot="1">
      <c r="A52" s="9" t="str">
        <f t="shared" si="10"/>
        <v/>
      </c>
      <c r="B52" s="343"/>
      <c r="C52" s="343"/>
      <c r="D52" s="343"/>
      <c r="E52" s="343"/>
      <c r="F52" s="97" t="str">
        <f t="shared" si="1"/>
        <v/>
      </c>
      <c r="G52" s="149" t="str">
        <f t="shared" si="2"/>
        <v/>
      </c>
      <c r="H52" s="150" t="str">
        <f t="shared" si="3"/>
        <v/>
      </c>
      <c r="I52" s="150" t="str">
        <f>IF(OR($E$2="fixation",Q52="",Q52=0),"",IF(AND('Basic Data Entry'!$G$11="Z-Rural",'Arear Table Protected'!V52&lt;2021),0.08,IF(AND('Basic Data Entry'!$G$11="Y-Urban",'Arear Table Protected'!V52&lt;2021),0.16,IF(AND('Basic Data Entry'!$G$11="Z-Rural",'Arear Table Protected'!V52=2021,U52&gt;=7),0.09,IF(AND('Basic Data Entry'!$G$11="Y-Urban",'Arear Table Protected'!V52=2021,'Arear Table Protected'!U52&gt;=7),0.18,IF(AND('Basic Data Entry'!$G$11="Z-Rural",'Arear Table Protected'!V52=2021,U52&lt;7),0.08,IF(AND('Basic Data Entry'!$G$11="Y-Urban",'Arear Table Protected'!V52=2021,'Arear Table Protected'!U52&lt;7),0.16,IF(AND('Basic Data Entry'!$G$11="Z-Rural",'Arear Table Protected'!V52=2022),0.09,IF(AND('Basic Data Entry'!$G$11="Y-Urban",'Arear Table Protected'!V52=2022),0.18,IF(AND('Basic Data Entry'!$G$11="Z-Rural",'Arear Table Protected'!V52=2023),0.09,IF(AND('Basic Data Entry'!$G$11="Y-Urban",'Arear Table Protected'!V52=2023),0.18,IF(AND('Basic Data Entry'!$G$11="Z-Rural",'Arear Table Protected'!V52=2024,U52&lt;11),0.09,IF(AND('Basic Data Entry'!$G$11="Y-Urban",'Arear Table Protected'!V52=2024,U52&lt;11),0.18,IF(AND('Basic Data Entry'!$G$11="Z-Rural",'Arear Table Protected'!V52=2024,U52&gt;=11),0.1,IF(AND('Basic Data Entry'!$G$11="Y-Urban",'Arear Table Protected'!V52=2024,U52&gt;=11),0.2,IF(AND('Basic Data Entry'!$G$11="Z-Rural",'Arear Table Protected'!V52=2025),0.1,IF(AND('Basic Data Entry'!$G$11="Y-Urban",'Arear Table Protected'!V52=2025),0.2,"")))))))))))))))))</f>
        <v/>
      </c>
      <c r="J52" s="151" t="str">
        <f>IF(OR(Q52="",Q52=0),"",IF(AND('Basic Data Entry'!$G$11="Z-Rural",'Arear Table Protected'!V52&lt;2021),0.08,IF(AND('Basic Data Entry'!$G$11="Y-Urban",'Arear Table Protected'!V52&lt;2021),0.16,IF(AND('Basic Data Entry'!$G$11="Z-Rural",'Arear Table Protected'!V52=2021,U52&gt;=7),0.09,IF(AND('Basic Data Entry'!$G$11="Y-Urban",'Arear Table Protected'!V52=2021,'Arear Table Protected'!U52&gt;=7),0.18,IF(AND('Basic Data Entry'!$G$11="Z-Rural",'Arear Table Protected'!V52=2021,U52&lt;7),0.08,IF(AND('Basic Data Entry'!$G$11="Y-Urban",'Arear Table Protected'!V52=2021,'Arear Table Protected'!U52&lt;7),0.16,IF(AND('Basic Data Entry'!$G$11="Z-Rural",'Arear Table Protected'!V52=2022),0.09,IF(AND('Basic Data Entry'!$G$11="Y-Urban",'Arear Table Protected'!V52=2022),0.18,IF(AND('Basic Data Entry'!$G$11="Z-Rural",'Arear Table Protected'!V52=2023),0.09,IF(AND('Basic Data Entry'!$G$11="Y-Urban",'Arear Table Protected'!V52=2023),0.18,IF(AND('Basic Data Entry'!$G$11="Z-Rural",'Arear Table Protected'!V52=2024,U52&lt;11),0.09,IF(AND('Basic Data Entry'!$G$11="Y-Urban",'Arear Table Protected'!V52=2024,U52&lt;11),0.18,IF(AND('Basic Data Entry'!$G$11="Z-Rural",'Arear Table Protected'!V52=2024,U52&gt;=11),0.1,IF(AND('Basic Data Entry'!$G$11="Y-Urban",'Arear Table Protected'!V52=2024,U52&gt;=11),0.2,IF(AND('Basic Data Entry'!$G$11="Z-Rural",'Arear Table Protected'!V52=2025),0.1,IF(AND('Basic Data Entry'!$G$11="Y-Urban",'Arear Table Protected'!V52=2025),0.2,"")))))))))))))))))</f>
        <v/>
      </c>
      <c r="K52" s="152" t="str">
        <f t="shared" si="4"/>
        <v/>
      </c>
      <c r="L52" s="153" t="str">
        <f t="shared" si="5"/>
        <v/>
      </c>
      <c r="M52" s="154" t="str">
        <f t="shared" si="6"/>
        <v/>
      </c>
      <c r="N52" s="154" t="str">
        <f t="shared" si="7"/>
        <v/>
      </c>
      <c r="O52" s="242" t="str">
        <f t="shared" si="8"/>
        <v/>
      </c>
      <c r="P52" s="177">
        <v>40</v>
      </c>
      <c r="Q52" s="365">
        <f t="shared" si="11"/>
        <v>0</v>
      </c>
      <c r="R52" s="366"/>
      <c r="S52" s="366"/>
      <c r="T52" s="367"/>
      <c r="U52" s="145" t="str">
        <f t="array" ref="U52">IF(OR(Q52=0,Q52=""),"",MONTH(Q52))</f>
        <v/>
      </c>
      <c r="V52" s="145" t="str">
        <f t="array" ref="V52">IF(OR(Q52=0,Q52=""),"",YEAR(Q52))</f>
        <v/>
      </c>
      <c r="W52" s="145" t="str">
        <f t="shared" si="12"/>
        <v/>
      </c>
      <c r="X52" s="178" t="str">
        <f t="array" ref="X52">IF(OR(Q52=0,Q52=""),"",BG52)</f>
        <v/>
      </c>
      <c r="Y52" s="147" t="str">
        <f t="array" ref="Y52">IF(OR(Q52=0,Q52=""),"",ROUND(X52*H52,0))</f>
        <v/>
      </c>
      <c r="Z52" s="199">
        <f t="shared" si="13"/>
        <v>0</v>
      </c>
      <c r="AA52" s="147" t="str">
        <f t="array" ref="AA52">IF(OR(Q52=0,Q52=""),"",ROUND(X52*J52,0))</f>
        <v/>
      </c>
      <c r="AB52" s="179" t="str">
        <f t="array" ref="AB52">IF(OR(Q52=0,Q52=""),"",SUM(X52:AA52))</f>
        <v/>
      </c>
      <c r="AC52" s="180" t="str">
        <f t="array" ref="AC52">IF(OR(Q52=0,Q52=""),"",IF(X52=0,0,IF($E$2="FIXATION",$B$5,IF(X52=0,0,IF(BF52=7,ROUND(AC51*1.03,-2),AC51)))))</f>
        <v/>
      </c>
      <c r="AD52" s="181" t="str">
        <f t="array" ref="AD52">IF(OR(Q52=0,Q52=""),"",IF($E$2="fixation",0,ROUND(AC52*G52,0)))</f>
        <v/>
      </c>
      <c r="AE52" s="199" t="str">
        <f t="array" ref="AE52">IF(OR(Q52=0,Q52=""),"",AE51)</f>
        <v/>
      </c>
      <c r="AF52" s="181" t="str">
        <f t="array" ref="AF52">IF(OR(Q52=0,Q52=""),"",IF($E$2="fixation",0,ROUND(AC52*I52,0)))</f>
        <v/>
      </c>
      <c r="AG52" s="179" t="str">
        <f t="array" ref="AG52">IF(OR(Q52=0,Q52=""),"",SUM(AC52:AF52))</f>
        <v/>
      </c>
      <c r="AH52" s="180" t="str">
        <f t="array" ref="AH52">IF(OR(Q52=0,Q52=""),"",X52-AC52)</f>
        <v/>
      </c>
      <c r="AI52" s="181" t="str">
        <f t="array" ref="AI52">IF(OR(Q52=0,Q52=""),"",Y52-AD52)</f>
        <v/>
      </c>
      <c r="AJ52" s="181" t="str">
        <f t="array" ref="AJ52">IF(OR(Q52=0,Q52=""),"",Z52-AE52)</f>
        <v/>
      </c>
      <c r="AK52" s="181" t="str">
        <f t="array" ref="AK52">IF(OR(Q52=0,Q52=""),"",AA52-AF52)</f>
        <v/>
      </c>
      <c r="AL52" s="182" t="str">
        <f t="array" ref="AL52">IF(OR(Q52=0,Q52=""),"",AB52-AG52)</f>
        <v/>
      </c>
      <c r="AM52" s="4" t="str">
        <f t="array" ref="AM52">IF(OR(Q52=0,Q52=""),"",IF(M52="",$BB$2,$BB$2+M52))</f>
        <v/>
      </c>
      <c r="AN52" s="106" t="str">
        <f t="shared" si="9"/>
        <v/>
      </c>
      <c r="AO52" s="125" t="str">
        <f t="array" ref="AO52">IF(OR(Q52=0,Q52=""),"",AM52-AN52)</f>
        <v/>
      </c>
      <c r="AP52" s="3" t="str">
        <f t="array" ref="AP52">IF(OR(Q51=0,Q51="",AP51="",AP51=""),"",AP51)</f>
        <v/>
      </c>
      <c r="AQ52" s="2" t="str">
        <f t="array" ref="AQ52">IF(OR(Q51=0,Q51="",AQ51="",AQ51=""),"",AQ51)</f>
        <v/>
      </c>
      <c r="AR52" s="183" t="str">
        <f t="array" ref="AR52">IF(OR(Q52=0,Q52=""),"",SUM(AP52-AQ52))</f>
        <v/>
      </c>
      <c r="AS52" s="95" t="str">
        <f t="array" ref="AS52">IF(OR(Q52=0,Q52=""),"",IF(AND('Basic Data Entry'!$C$10="state Service",'Arear Table Protected'!V52=2020,U52=3),ROUND(X52/31*5,0),IF(AND('Basic Data Entry'!$C$10="state Service",'Arear Table Protected'!V52=2020,U52=9),ROUND(AB52/30*2,0),IF(AND('Basic Data Entry'!$C$10="state Service",'Arear Table Protected'!V52=2020,U52=10),ROUND(AB52/31*2,0),IF(AND('Basic Data Entry'!$C$10="subordinate",'Arear Table Protected'!V52=2020,U52=3),ROUND(X52/31*3,0),IF(AND('Basic Data Entry'!$C$10="subordinate",'Arear Table Protected'!V52=2020,U52=9),ROUND(AB52/30*1,0),IF(AND('Basic Data Entry'!$C$10="subordinate",'Arear Table Protected'!V52=2020,U52=10),ROUND(AB52/31*1,0),IF(AND('Basic Data Entry'!$C$10="ministrial",'Arear Table Protected'!V52=2020,U52=3),ROUND(X52/31*1,0),""))))))))</f>
        <v/>
      </c>
      <c r="AT52" s="96" t="str">
        <f t="array" ref="AT52">IF(OR(Q52=0,Q52=""),"",IF(AND('Basic Data Entry'!$C$10="state Service",'Arear Table Protected'!V52=2020,U52=3),ROUND(AC52/31*5,0),IF(AND('Basic Data Entry'!$C$10="state Service",'Arear Table Protected'!V52=2020,U52=9),ROUND(AG52/30*2,0),IF(AND('Basic Data Entry'!$C$10="state Service",'Arear Table Protected'!V52=2020,U52=10),ROUND(AG52/31*2,0),IF(AND('Basic Data Entry'!$C$10="subordinate",'Arear Table Protected'!V52=2020,U52=3),ROUND(AC52/31*3,0),IF(AND('Basic Data Entry'!$C$10="subordinate",'Arear Table Protected'!V52=2020,U52=9),ROUND(AG52/30*1,0),IF(AND('Basic Data Entry'!$C$10="subordinate",'Arear Table Protected'!V52=2020,U52=10),ROUND(AG52/31*1,0),IF(AND('Basic Data Entry'!$C$10="ministrial",'Arear Table Protected'!V52=2020,U52=3),ROUND(AC52/31*1,0),""))))))))</f>
        <v/>
      </c>
      <c r="AU52" s="184" t="str">
        <f t="array" ref="AU52">IF(OR(Q52=0,Q52="",AS52="",AT52=""),"",AS52-AT52)</f>
        <v/>
      </c>
      <c r="AV52" s="42" t="str">
        <f t="array" ref="AV52">IF(OR(Q51=0,Q51=""),"",AV51)</f>
        <v/>
      </c>
      <c r="AW52" s="43" t="str">
        <f t="array" ref="AW52">IF(OR(Q51=0,Q51=""),"",AW51)</f>
        <v/>
      </c>
      <c r="AX52" s="185" t="str">
        <f t="array" ref="AX52">IF(OR(Q52=0,Q52=""),"",SUM(AV52-AW52))</f>
        <v/>
      </c>
      <c r="AY52" s="186" t="str">
        <f t="array" ref="AY52">IF(OR(Q52=0,Q52=""),"",ROUND((AL52)*$E$3,0))</f>
        <v/>
      </c>
      <c r="AZ52" s="186" t="str">
        <f t="array" ref="AZ52">IF(OR(Q52=0,Q52=""),"",SUM(AO52,AR52,AU52,AX52,AY52))</f>
        <v/>
      </c>
      <c r="BA52" s="187" t="str">
        <f t="array" ref="BA52">IF(OR(Q52=0,Q52=""),"",AL52-AZ52)</f>
        <v/>
      </c>
      <c r="BB52" s="44"/>
      <c r="BC52" s="23"/>
      <c r="BD52" s="23"/>
      <c r="BE52" s="10">
        <f t="shared" si="23"/>
        <v>0</v>
      </c>
      <c r="BF52" s="79">
        <f t="shared" si="15"/>
        <v>0</v>
      </c>
      <c r="BG52" s="79">
        <f t="shared" si="21"/>
        <v>0</v>
      </c>
      <c r="BK52" s="21">
        <f t="shared" si="22"/>
        <v>46836</v>
      </c>
      <c r="BM52" s="18">
        <f t="shared" si="16"/>
        <v>1</v>
      </c>
      <c r="BN52" s="19" t="str">
        <f t="array" ref="BN52">IF(OR(Q52=0,Q52=""),"",W52)</f>
        <v/>
      </c>
      <c r="BO52" s="18" t="str">
        <f t="array" ref="BO52">IF(OR(Q52=0,Q52=""),"",BM52+BN52)</f>
        <v/>
      </c>
      <c r="BP52" s="20">
        <f t="shared" si="27"/>
        <v>0</v>
      </c>
      <c r="BQ52" s="20">
        <f t="shared" si="28"/>
        <v>0</v>
      </c>
      <c r="BR52" s="22">
        <f t="shared" si="29"/>
        <v>0</v>
      </c>
      <c r="BS52" s="20" t="str">
        <f t="shared" si="30"/>
        <v>00</v>
      </c>
      <c r="BY52" s="76" t="str">
        <f>IF(OR(Q52=0,Q52=""),"",IF('Basic Data Entry'!$C$9="fixation","yes",""))</f>
        <v/>
      </c>
      <c r="BZ52" s="76" t="str">
        <f>IF(OR(Q52=0,Q52=""),"",IF('Basic Data Entry'!$G$12="yes","yes","no"))</f>
        <v/>
      </c>
    </row>
    <row r="53" spans="1:78" ht="18" customHeight="1" thickBot="1">
      <c r="A53" s="9" t="str">
        <f t="shared" si="10"/>
        <v/>
      </c>
      <c r="B53" s="343"/>
      <c r="C53" s="343"/>
      <c r="D53" s="343"/>
      <c r="E53" s="343"/>
      <c r="F53" s="97" t="str">
        <f t="shared" si="1"/>
        <v/>
      </c>
      <c r="G53" s="149" t="str">
        <f t="shared" si="2"/>
        <v/>
      </c>
      <c r="H53" s="150" t="str">
        <f t="shared" si="3"/>
        <v/>
      </c>
      <c r="I53" s="150" t="str">
        <f>IF(OR($E$2="fixation",Q53="",Q53=0),"",IF(AND('Basic Data Entry'!$G$11="Z-Rural",'Arear Table Protected'!V53&lt;2021),0.08,IF(AND('Basic Data Entry'!$G$11="Y-Urban",'Arear Table Protected'!V53&lt;2021),0.16,IF(AND('Basic Data Entry'!$G$11="Z-Rural",'Arear Table Protected'!V53=2021,U53&gt;=7),0.09,IF(AND('Basic Data Entry'!$G$11="Y-Urban",'Arear Table Protected'!V53=2021,'Arear Table Protected'!U53&gt;=7),0.18,IF(AND('Basic Data Entry'!$G$11="Z-Rural",'Arear Table Protected'!V53=2021,U53&lt;7),0.08,IF(AND('Basic Data Entry'!$G$11="Y-Urban",'Arear Table Protected'!V53=2021,'Arear Table Protected'!U53&lt;7),0.16,IF(AND('Basic Data Entry'!$G$11="Z-Rural",'Arear Table Protected'!V53=2022),0.09,IF(AND('Basic Data Entry'!$G$11="Y-Urban",'Arear Table Protected'!V53=2022),0.18,IF(AND('Basic Data Entry'!$G$11="Z-Rural",'Arear Table Protected'!V53=2023),0.09,IF(AND('Basic Data Entry'!$G$11="Y-Urban",'Arear Table Protected'!V53=2023),0.18,IF(AND('Basic Data Entry'!$G$11="Z-Rural",'Arear Table Protected'!V53=2024,U53&lt;11),0.09,IF(AND('Basic Data Entry'!$G$11="Y-Urban",'Arear Table Protected'!V53=2024,U53&lt;11),0.18,IF(AND('Basic Data Entry'!$G$11="Z-Rural",'Arear Table Protected'!V53=2024,U53&gt;=11),0.1,IF(AND('Basic Data Entry'!$G$11="Y-Urban",'Arear Table Protected'!V53=2024,U53&gt;=11),0.2,IF(AND('Basic Data Entry'!$G$11="Z-Rural",'Arear Table Protected'!V53=2025),0.1,IF(AND('Basic Data Entry'!$G$11="Y-Urban",'Arear Table Protected'!V53=2025),0.2,"")))))))))))))))))</f>
        <v/>
      </c>
      <c r="J53" s="151" t="str">
        <f>IF(OR(Q53="",Q53=0),"",IF(AND('Basic Data Entry'!$G$11="Z-Rural",'Arear Table Protected'!V53&lt;2021),0.08,IF(AND('Basic Data Entry'!$G$11="Y-Urban",'Arear Table Protected'!V53&lt;2021),0.16,IF(AND('Basic Data Entry'!$G$11="Z-Rural",'Arear Table Protected'!V53=2021,U53&gt;=7),0.09,IF(AND('Basic Data Entry'!$G$11="Y-Urban",'Arear Table Protected'!V53=2021,'Arear Table Protected'!U53&gt;=7),0.18,IF(AND('Basic Data Entry'!$G$11="Z-Rural",'Arear Table Protected'!V53=2021,U53&lt;7),0.08,IF(AND('Basic Data Entry'!$G$11="Y-Urban",'Arear Table Protected'!V53=2021,'Arear Table Protected'!U53&lt;7),0.16,IF(AND('Basic Data Entry'!$G$11="Z-Rural",'Arear Table Protected'!V53=2022),0.09,IF(AND('Basic Data Entry'!$G$11="Y-Urban",'Arear Table Protected'!V53=2022),0.18,IF(AND('Basic Data Entry'!$G$11="Z-Rural",'Arear Table Protected'!V53=2023),0.09,IF(AND('Basic Data Entry'!$G$11="Y-Urban",'Arear Table Protected'!V53=2023),0.18,IF(AND('Basic Data Entry'!$G$11="Z-Rural",'Arear Table Protected'!V53=2024,U53&lt;11),0.09,IF(AND('Basic Data Entry'!$G$11="Y-Urban",'Arear Table Protected'!V53=2024,U53&lt;11),0.18,IF(AND('Basic Data Entry'!$G$11="Z-Rural",'Arear Table Protected'!V53=2024,U53&gt;=11),0.1,IF(AND('Basic Data Entry'!$G$11="Y-Urban",'Arear Table Protected'!V53=2024,U53&gt;=11),0.2,IF(AND('Basic Data Entry'!$G$11="Z-Rural",'Arear Table Protected'!V53=2025),0.1,IF(AND('Basic Data Entry'!$G$11="Y-Urban",'Arear Table Protected'!V53=2025),0.2,"")))))))))))))))))</f>
        <v/>
      </c>
      <c r="K53" s="152" t="str">
        <f t="shared" si="4"/>
        <v/>
      </c>
      <c r="L53" s="153" t="str">
        <f t="shared" si="5"/>
        <v/>
      </c>
      <c r="M53" s="154" t="str">
        <f t="shared" si="6"/>
        <v/>
      </c>
      <c r="N53" s="154" t="str">
        <f t="shared" si="7"/>
        <v/>
      </c>
      <c r="O53" s="242" t="str">
        <f t="shared" si="8"/>
        <v/>
      </c>
      <c r="P53" s="177">
        <v>41</v>
      </c>
      <c r="Q53" s="365">
        <f t="shared" si="11"/>
        <v>0</v>
      </c>
      <c r="R53" s="366"/>
      <c r="S53" s="366"/>
      <c r="T53" s="367"/>
      <c r="U53" s="145" t="str">
        <f t="array" ref="U53">IF(OR(Q53=0,Q53=""),"",MONTH(Q53))</f>
        <v/>
      </c>
      <c r="V53" s="145" t="str">
        <f t="array" ref="V53">IF(OR(Q53=0,Q53=""),"",YEAR(Q53))</f>
        <v/>
      </c>
      <c r="W53" s="145" t="str">
        <f t="shared" si="12"/>
        <v/>
      </c>
      <c r="X53" s="178" t="str">
        <f t="array" ref="X53">IF(OR(Q53=0,Q53=""),"",BG53)</f>
        <v/>
      </c>
      <c r="Y53" s="147" t="str">
        <f t="array" ref="Y53">IF(OR(Q53=0,Q53=""),"",ROUND(X53*H53,0))</f>
        <v/>
      </c>
      <c r="Z53" s="199">
        <f t="shared" si="13"/>
        <v>0</v>
      </c>
      <c r="AA53" s="147" t="str">
        <f t="array" ref="AA53">IF(OR(Q53=0,Q53=""),"",ROUND(X53*J53,0))</f>
        <v/>
      </c>
      <c r="AB53" s="179" t="str">
        <f t="array" ref="AB53">IF(OR(Q53=0,Q53=""),"",SUM(X53:AA53))</f>
        <v/>
      </c>
      <c r="AC53" s="180" t="str">
        <f t="array" ref="AC53">IF(OR(Q53=0,Q53=""),"",IF(X53=0,0,IF($E$2="FIXATION",$B$5,IF(X53=0,0,IF(BF53=7,ROUND(AC52*1.03,-2),AC52)))))</f>
        <v/>
      </c>
      <c r="AD53" s="181" t="str">
        <f t="array" ref="AD53">IF(OR(Q53=0,Q53=""),"",IF($E$2="fixation",0,ROUND(AC53*G53,0)))</f>
        <v/>
      </c>
      <c r="AE53" s="199" t="str">
        <f t="array" ref="AE53">IF(OR(Q53=0,Q53=""),"",AE52)</f>
        <v/>
      </c>
      <c r="AF53" s="181" t="str">
        <f t="array" ref="AF53">IF(OR(Q53=0,Q53=""),"",IF($E$2="fixation",0,ROUND(AC53*I53,0)))</f>
        <v/>
      </c>
      <c r="AG53" s="179" t="str">
        <f t="array" ref="AG53">IF(OR(Q53=0,Q53=""),"",SUM(AC53:AF53))</f>
        <v/>
      </c>
      <c r="AH53" s="180" t="str">
        <f t="array" ref="AH53">IF(OR(Q53=0,Q53=""),"",X53-AC53)</f>
        <v/>
      </c>
      <c r="AI53" s="181" t="str">
        <f t="array" ref="AI53">IF(OR(Q53=0,Q53=""),"",Y53-AD53)</f>
        <v/>
      </c>
      <c r="AJ53" s="181" t="str">
        <f t="array" ref="AJ53">IF(OR(Q53=0,Q53=""),"",Z53-AE53)</f>
        <v/>
      </c>
      <c r="AK53" s="181" t="str">
        <f t="array" ref="AK53">IF(OR(Q53=0,Q53=""),"",AA53-AF53)</f>
        <v/>
      </c>
      <c r="AL53" s="182" t="str">
        <f t="array" ref="AL53">IF(OR(Q53=0,Q53=""),"",AB53-AG53)</f>
        <v/>
      </c>
      <c r="AM53" s="4" t="str">
        <f t="array" ref="AM53">IF(OR(Q53=0,Q53=""),"",IF(M53="",$BB$2,$BB$2+M53))</f>
        <v/>
      </c>
      <c r="AN53" s="106" t="str">
        <f t="shared" si="9"/>
        <v/>
      </c>
      <c r="AO53" s="125" t="str">
        <f t="array" ref="AO53">IF(OR(Q53=0,Q53=""),"",AM53-AN53)</f>
        <v/>
      </c>
      <c r="AP53" s="3" t="str">
        <f t="array" ref="AP53">IF(OR(Q52=0,Q52="",AP52="",AP52=""),"",AP52)</f>
        <v/>
      </c>
      <c r="AQ53" s="2" t="str">
        <f t="array" ref="AQ53">IF(OR(Q52=0,Q52="",AQ52="",AQ52=""),"",AQ52)</f>
        <v/>
      </c>
      <c r="AR53" s="183" t="str">
        <f t="array" ref="AR53">IF(OR(Q53=0,Q53=""),"",SUM(AP53-AQ53))</f>
        <v/>
      </c>
      <c r="AS53" s="95" t="str">
        <f t="array" ref="AS53">IF(OR(Q53=0,Q53=""),"",IF(AND('Basic Data Entry'!$C$10="state Service",'Arear Table Protected'!V53=2020,U53=3),ROUND(X53/31*5,0),IF(AND('Basic Data Entry'!$C$10="state Service",'Arear Table Protected'!V53=2020,U53=9),ROUND(AB53/30*2,0),IF(AND('Basic Data Entry'!$C$10="state Service",'Arear Table Protected'!V53=2020,U53=10),ROUND(AB53/31*2,0),IF(AND('Basic Data Entry'!$C$10="subordinate",'Arear Table Protected'!V53=2020,U53=3),ROUND(X53/31*3,0),IF(AND('Basic Data Entry'!$C$10="subordinate",'Arear Table Protected'!V53=2020,U53=9),ROUND(AB53/30*1,0),IF(AND('Basic Data Entry'!$C$10="subordinate",'Arear Table Protected'!V53=2020,U53=10),ROUND(AB53/31*1,0),IF(AND('Basic Data Entry'!$C$10="ministrial",'Arear Table Protected'!V53=2020,U53=3),ROUND(X53/31*1,0),""))))))))</f>
        <v/>
      </c>
      <c r="AT53" s="96" t="str">
        <f t="array" ref="AT53">IF(OR(Q53=0,Q53=""),"",IF(AND('Basic Data Entry'!$C$10="state Service",'Arear Table Protected'!V53=2020,U53=3),ROUND(AC53/31*5,0),IF(AND('Basic Data Entry'!$C$10="state Service",'Arear Table Protected'!V53=2020,U53=9),ROUND(AG53/30*2,0),IF(AND('Basic Data Entry'!$C$10="state Service",'Arear Table Protected'!V53=2020,U53=10),ROUND(AG53/31*2,0),IF(AND('Basic Data Entry'!$C$10="subordinate",'Arear Table Protected'!V53=2020,U53=3),ROUND(AC53/31*3,0),IF(AND('Basic Data Entry'!$C$10="subordinate",'Arear Table Protected'!V53=2020,U53=9),ROUND(AG53/30*1,0),IF(AND('Basic Data Entry'!$C$10="subordinate",'Arear Table Protected'!V53=2020,U53=10),ROUND(AG53/31*1,0),IF(AND('Basic Data Entry'!$C$10="ministrial",'Arear Table Protected'!V53=2020,U53=3),ROUND(AC53/31*1,0),""))))))))</f>
        <v/>
      </c>
      <c r="AU53" s="184" t="str">
        <f t="array" ref="AU53">IF(OR(Q53=0,Q53="",AS53="",AT53=""),"",AS53-AT53)</f>
        <v/>
      </c>
      <c r="AV53" s="42" t="str">
        <f t="array" ref="AV53">IF(OR(Q52=0,Q52=""),"",AV52)</f>
        <v/>
      </c>
      <c r="AW53" s="43" t="str">
        <f t="array" ref="AW53">IF(OR(Q52=0,Q52=""),"",AW52)</f>
        <v/>
      </c>
      <c r="AX53" s="185" t="str">
        <f t="array" ref="AX53">IF(OR(Q53=0,Q53=""),"",SUM(AV53-AW53))</f>
        <v/>
      </c>
      <c r="AY53" s="186" t="str">
        <f t="array" ref="AY53">IF(OR(Q53=0,Q53=""),"",ROUND((AL53)*$E$3,0))</f>
        <v/>
      </c>
      <c r="AZ53" s="186" t="str">
        <f t="array" ref="AZ53">IF(OR(Q53=0,Q53=""),"",SUM(AO53,AR53,AU53,AX53,AY53))</f>
        <v/>
      </c>
      <c r="BA53" s="187" t="str">
        <f t="array" ref="BA53">IF(OR(Q53=0,Q53=""),"",AL53-AZ53)</f>
        <v/>
      </c>
      <c r="BB53" s="44"/>
      <c r="BC53" s="23"/>
      <c r="BD53" s="23"/>
      <c r="BE53" s="10">
        <f t="shared" si="23"/>
        <v>0</v>
      </c>
      <c r="BF53" s="79">
        <f t="shared" si="15"/>
        <v>0</v>
      </c>
      <c r="BG53" s="79">
        <f t="shared" si="21"/>
        <v>0</v>
      </c>
      <c r="BK53" s="21">
        <f t="shared" si="22"/>
        <v>46867</v>
      </c>
      <c r="BM53" s="18">
        <f t="shared" si="16"/>
        <v>1</v>
      </c>
      <c r="BN53" s="19" t="str">
        <f t="array" ref="BN53">IF(OR(Q53=0,Q53=""),"",W53)</f>
        <v/>
      </c>
      <c r="BO53" s="18" t="str">
        <f t="array" ref="BO53">IF(OR(Q53=0,Q53=""),"",BM53+BN53)</f>
        <v/>
      </c>
      <c r="BP53" s="20">
        <f t="shared" si="27"/>
        <v>0</v>
      </c>
      <c r="BQ53" s="20">
        <f t="shared" si="28"/>
        <v>0</v>
      </c>
      <c r="BR53" s="22">
        <f t="shared" si="29"/>
        <v>0</v>
      </c>
      <c r="BS53" s="20" t="str">
        <f t="shared" si="30"/>
        <v>00</v>
      </c>
      <c r="BY53" s="76" t="str">
        <f>IF(OR(Q53=0,Q53=""),"",IF('Basic Data Entry'!$C$9="fixation","yes",""))</f>
        <v/>
      </c>
      <c r="BZ53" s="76" t="str">
        <f>IF(OR(Q53=0,Q53=""),"",IF('Basic Data Entry'!$G$12="yes","yes","no"))</f>
        <v/>
      </c>
    </row>
    <row r="54" spans="1:78" ht="18" customHeight="1" thickBot="1">
      <c r="A54" s="9" t="str">
        <f t="shared" si="10"/>
        <v/>
      </c>
      <c r="B54" s="343"/>
      <c r="C54" s="343"/>
      <c r="D54" s="343"/>
      <c r="E54" s="343"/>
      <c r="F54" s="97" t="str">
        <f t="shared" si="1"/>
        <v/>
      </c>
      <c r="G54" s="149" t="str">
        <f t="shared" si="2"/>
        <v/>
      </c>
      <c r="H54" s="150" t="str">
        <f t="shared" si="3"/>
        <v/>
      </c>
      <c r="I54" s="150" t="str">
        <f>IF(OR($E$2="fixation",Q54="",Q54=0),"",IF(AND('Basic Data Entry'!$G$11="Z-Rural",'Arear Table Protected'!V54&lt;2021),0.08,IF(AND('Basic Data Entry'!$G$11="Y-Urban",'Arear Table Protected'!V54&lt;2021),0.16,IF(AND('Basic Data Entry'!$G$11="Z-Rural",'Arear Table Protected'!V54=2021,U54&gt;=7),0.09,IF(AND('Basic Data Entry'!$G$11="Y-Urban",'Arear Table Protected'!V54=2021,'Arear Table Protected'!U54&gt;=7),0.18,IF(AND('Basic Data Entry'!$G$11="Z-Rural",'Arear Table Protected'!V54=2021,U54&lt;7),0.08,IF(AND('Basic Data Entry'!$G$11="Y-Urban",'Arear Table Protected'!V54=2021,'Arear Table Protected'!U54&lt;7),0.16,IF(AND('Basic Data Entry'!$G$11="Z-Rural",'Arear Table Protected'!V54=2022),0.09,IF(AND('Basic Data Entry'!$G$11="Y-Urban",'Arear Table Protected'!V54=2022),0.18,IF(AND('Basic Data Entry'!$G$11="Z-Rural",'Arear Table Protected'!V54=2023),0.09,IF(AND('Basic Data Entry'!$G$11="Y-Urban",'Arear Table Protected'!V54=2023),0.18,IF(AND('Basic Data Entry'!$G$11="Z-Rural",'Arear Table Protected'!V54=2024,U54&lt;11),0.09,IF(AND('Basic Data Entry'!$G$11="Y-Urban",'Arear Table Protected'!V54=2024,U54&lt;11),0.18,IF(AND('Basic Data Entry'!$G$11="Z-Rural",'Arear Table Protected'!V54=2024,U54&gt;=11),0.1,IF(AND('Basic Data Entry'!$G$11="Y-Urban",'Arear Table Protected'!V54=2024,U54&gt;=11),0.2,IF(AND('Basic Data Entry'!$G$11="Z-Rural",'Arear Table Protected'!V54=2025),0.1,IF(AND('Basic Data Entry'!$G$11="Y-Urban",'Arear Table Protected'!V54=2025),0.2,"")))))))))))))))))</f>
        <v/>
      </c>
      <c r="J54" s="151" t="str">
        <f>IF(OR(Q54="",Q54=0),"",IF(AND('Basic Data Entry'!$G$11="Z-Rural",'Arear Table Protected'!V54&lt;2021),0.08,IF(AND('Basic Data Entry'!$G$11="Y-Urban",'Arear Table Protected'!V54&lt;2021),0.16,IF(AND('Basic Data Entry'!$G$11="Z-Rural",'Arear Table Protected'!V54=2021,U54&gt;=7),0.09,IF(AND('Basic Data Entry'!$G$11="Y-Urban",'Arear Table Protected'!V54=2021,'Arear Table Protected'!U54&gt;=7),0.18,IF(AND('Basic Data Entry'!$G$11="Z-Rural",'Arear Table Protected'!V54=2021,U54&lt;7),0.08,IF(AND('Basic Data Entry'!$G$11="Y-Urban",'Arear Table Protected'!V54=2021,'Arear Table Protected'!U54&lt;7),0.16,IF(AND('Basic Data Entry'!$G$11="Z-Rural",'Arear Table Protected'!V54=2022),0.09,IF(AND('Basic Data Entry'!$G$11="Y-Urban",'Arear Table Protected'!V54=2022),0.18,IF(AND('Basic Data Entry'!$G$11="Z-Rural",'Arear Table Protected'!V54=2023),0.09,IF(AND('Basic Data Entry'!$G$11="Y-Urban",'Arear Table Protected'!V54=2023),0.18,IF(AND('Basic Data Entry'!$G$11="Z-Rural",'Arear Table Protected'!V54=2024,U54&lt;11),0.09,IF(AND('Basic Data Entry'!$G$11="Y-Urban",'Arear Table Protected'!V54=2024,U54&lt;11),0.18,IF(AND('Basic Data Entry'!$G$11="Z-Rural",'Arear Table Protected'!V54=2024,U54&gt;=11),0.1,IF(AND('Basic Data Entry'!$G$11="Y-Urban",'Arear Table Protected'!V54=2024,U54&gt;=11),0.2,IF(AND('Basic Data Entry'!$G$11="Z-Rural",'Arear Table Protected'!V54=2025),0.1,IF(AND('Basic Data Entry'!$G$11="Y-Urban",'Arear Table Protected'!V54=2025),0.2,"")))))))))))))))))</f>
        <v/>
      </c>
      <c r="K54" s="152" t="str">
        <f t="shared" si="4"/>
        <v/>
      </c>
      <c r="L54" s="153" t="str">
        <f t="shared" si="5"/>
        <v/>
      </c>
      <c r="M54" s="154" t="str">
        <f t="shared" si="6"/>
        <v/>
      </c>
      <c r="N54" s="154" t="str">
        <f t="shared" si="7"/>
        <v/>
      </c>
      <c r="O54" s="242" t="str">
        <f t="shared" si="8"/>
        <v/>
      </c>
      <c r="P54" s="177">
        <v>42</v>
      </c>
      <c r="Q54" s="365">
        <f t="shared" si="11"/>
        <v>0</v>
      </c>
      <c r="R54" s="366"/>
      <c r="S54" s="366"/>
      <c r="T54" s="367"/>
      <c r="U54" s="145" t="str">
        <f t="array" ref="U54">IF(OR(Q54=0,Q54=""),"",MONTH(Q54))</f>
        <v/>
      </c>
      <c r="V54" s="145" t="str">
        <f t="array" ref="V54">IF(OR(Q54=0,Q54=""),"",YEAR(Q54))</f>
        <v/>
      </c>
      <c r="W54" s="145" t="str">
        <f t="shared" si="12"/>
        <v/>
      </c>
      <c r="X54" s="178" t="str">
        <f t="array" ref="X54">IF(OR(Q54=0,Q54=""),"",BG54)</f>
        <v/>
      </c>
      <c r="Y54" s="147" t="str">
        <f t="array" ref="Y54">IF(OR(Q54=0,Q54=""),"",ROUND(X54*H54,0))</f>
        <v/>
      </c>
      <c r="Z54" s="199">
        <f t="shared" si="13"/>
        <v>0</v>
      </c>
      <c r="AA54" s="147" t="str">
        <f t="array" ref="AA54">IF(OR(Q54=0,Q54=""),"",ROUND(X54*J54,0))</f>
        <v/>
      </c>
      <c r="AB54" s="179" t="str">
        <f t="array" ref="AB54">IF(OR(Q54=0,Q54=""),"",SUM(X54:AA54))</f>
        <v/>
      </c>
      <c r="AC54" s="180" t="str">
        <f t="array" ref="AC54">IF(OR(Q54=0,Q54=""),"",IF(X54=0,0,IF($E$2="FIXATION",$B$5,IF(X54=0,0,IF(BF54=7,ROUND(AC53*1.03,-2),AC53)))))</f>
        <v/>
      </c>
      <c r="AD54" s="181" t="str">
        <f t="array" ref="AD54">IF(OR(Q54=0,Q54=""),"",IF($E$2="fixation",0,ROUND(AC54*G54,0)))</f>
        <v/>
      </c>
      <c r="AE54" s="199" t="str">
        <f t="array" ref="AE54">IF(OR(Q54=0,Q54=""),"",AE53)</f>
        <v/>
      </c>
      <c r="AF54" s="181" t="str">
        <f t="array" ref="AF54">IF(OR(Q54=0,Q54=""),"",IF($E$2="fixation",0,ROUND(AC54*I54,0)))</f>
        <v/>
      </c>
      <c r="AG54" s="179" t="str">
        <f t="array" ref="AG54">IF(OR(Q54=0,Q54=""),"",SUM(AC54:AF54))</f>
        <v/>
      </c>
      <c r="AH54" s="180" t="str">
        <f t="array" ref="AH54">IF(OR(Q54=0,Q54=""),"",X54-AC54)</f>
        <v/>
      </c>
      <c r="AI54" s="181" t="str">
        <f t="array" ref="AI54">IF(OR(Q54=0,Q54=""),"",Y54-AD54)</f>
        <v/>
      </c>
      <c r="AJ54" s="181" t="str">
        <f t="array" ref="AJ54">IF(OR(Q54=0,Q54=""),"",Z54-AE54)</f>
        <v/>
      </c>
      <c r="AK54" s="181" t="str">
        <f t="array" ref="AK54">IF(OR(Q54=0,Q54=""),"",AA54-AF54)</f>
        <v/>
      </c>
      <c r="AL54" s="182" t="str">
        <f t="array" ref="AL54">IF(OR(Q54=0,Q54=""),"",AB54-AG54)</f>
        <v/>
      </c>
      <c r="AM54" s="4" t="str">
        <f t="array" ref="AM54">IF(OR(Q54=0,Q54=""),"",IF(M54="",$BB$2,$BB$2+M54))</f>
        <v/>
      </c>
      <c r="AN54" s="106" t="str">
        <f t="shared" si="9"/>
        <v/>
      </c>
      <c r="AO54" s="125" t="str">
        <f t="array" ref="AO54">IF(OR(Q54=0,Q54=""),"",AM54-AN54)</f>
        <v/>
      </c>
      <c r="AP54" s="3" t="str">
        <f t="array" ref="AP54">IF(OR(Q53=0,Q53="",AP53="",AP53=""),"",AP53)</f>
        <v/>
      </c>
      <c r="AQ54" s="2" t="str">
        <f t="array" ref="AQ54">IF(OR(Q53=0,Q53="",AQ53="",AQ53=""),"",AQ53)</f>
        <v/>
      </c>
      <c r="AR54" s="183" t="str">
        <f t="array" ref="AR54">IF(OR(Q54=0,Q54=""),"",SUM(AP54-AQ54))</f>
        <v/>
      </c>
      <c r="AS54" s="95" t="str">
        <f t="array" ref="AS54">IF(OR(Q54=0,Q54=""),"",IF(AND('Basic Data Entry'!$C$10="state Service",'Arear Table Protected'!V54=2020,U54=3),ROUND(X54/31*5,0),IF(AND('Basic Data Entry'!$C$10="state Service",'Arear Table Protected'!V54=2020,U54=9),ROUND(AB54/30*2,0),IF(AND('Basic Data Entry'!$C$10="state Service",'Arear Table Protected'!V54=2020,U54=10),ROUND(AB54/31*2,0),IF(AND('Basic Data Entry'!$C$10="subordinate",'Arear Table Protected'!V54=2020,U54=3),ROUND(X54/31*3,0),IF(AND('Basic Data Entry'!$C$10="subordinate",'Arear Table Protected'!V54=2020,U54=9),ROUND(AB54/30*1,0),IF(AND('Basic Data Entry'!$C$10="subordinate",'Arear Table Protected'!V54=2020,U54=10),ROUND(AB54/31*1,0),IF(AND('Basic Data Entry'!$C$10="ministrial",'Arear Table Protected'!V54=2020,U54=3),ROUND(X54/31*1,0),""))))))))</f>
        <v/>
      </c>
      <c r="AT54" s="96" t="str">
        <f t="array" ref="AT54">IF(OR(Q54=0,Q54=""),"",IF(AND('Basic Data Entry'!$C$10="state Service",'Arear Table Protected'!V54=2020,U54=3),ROUND(AC54/31*5,0),IF(AND('Basic Data Entry'!$C$10="state Service",'Arear Table Protected'!V54=2020,U54=9),ROUND(AG54/30*2,0),IF(AND('Basic Data Entry'!$C$10="state Service",'Arear Table Protected'!V54=2020,U54=10),ROUND(AG54/31*2,0),IF(AND('Basic Data Entry'!$C$10="subordinate",'Arear Table Protected'!V54=2020,U54=3),ROUND(AC54/31*3,0),IF(AND('Basic Data Entry'!$C$10="subordinate",'Arear Table Protected'!V54=2020,U54=9),ROUND(AG54/30*1,0),IF(AND('Basic Data Entry'!$C$10="subordinate",'Arear Table Protected'!V54=2020,U54=10),ROUND(AG54/31*1,0),IF(AND('Basic Data Entry'!$C$10="ministrial",'Arear Table Protected'!V54=2020,U54=3),ROUND(AC54/31*1,0),""))))))))</f>
        <v/>
      </c>
      <c r="AU54" s="184" t="str">
        <f t="array" ref="AU54">IF(OR(Q54=0,Q54="",AS54="",AT54=""),"",AS54-AT54)</f>
        <v/>
      </c>
      <c r="AV54" s="42" t="str">
        <f t="array" ref="AV54">IF(OR(Q53=0,Q53=""),"",AV53)</f>
        <v/>
      </c>
      <c r="AW54" s="43" t="str">
        <f t="array" ref="AW54">IF(OR(Q53=0,Q53=""),"",AW53)</f>
        <v/>
      </c>
      <c r="AX54" s="185" t="str">
        <f t="array" ref="AX54">IF(OR(Q54=0,Q54=""),"",SUM(AV54-AW54))</f>
        <v/>
      </c>
      <c r="AY54" s="186" t="str">
        <f t="array" ref="AY54">IF(OR(Q54=0,Q54=""),"",ROUND((AL54)*$E$3,0))</f>
        <v/>
      </c>
      <c r="AZ54" s="186" t="str">
        <f t="array" ref="AZ54">IF(OR(Q54=0,Q54=""),"",SUM(AO54,AR54,AU54,AX54,AY54))</f>
        <v/>
      </c>
      <c r="BA54" s="187" t="str">
        <f t="array" ref="BA54">IF(OR(Q54=0,Q54=""),"",AL54-AZ54)</f>
        <v/>
      </c>
      <c r="BB54" s="44"/>
      <c r="BC54" s="23"/>
      <c r="BD54" s="23"/>
      <c r="BE54" s="10">
        <f t="shared" si="23"/>
        <v>0</v>
      </c>
      <c r="BF54" s="79">
        <f t="shared" si="15"/>
        <v>0</v>
      </c>
      <c r="BG54" s="79">
        <f t="shared" si="21"/>
        <v>0</v>
      </c>
      <c r="BK54" s="21">
        <f t="shared" si="22"/>
        <v>46898</v>
      </c>
      <c r="BM54" s="18">
        <f t="shared" si="16"/>
        <v>1</v>
      </c>
      <c r="BN54" s="19" t="str">
        <f t="array" ref="BN54">IF(OR(Q54=0,Q54=""),"",W54)</f>
        <v/>
      </c>
      <c r="BO54" s="18" t="str">
        <f t="array" ref="BO54">IF(OR(Q54=0,Q54=""),"",BM54+BN54)</f>
        <v/>
      </c>
      <c r="BP54" s="20">
        <f t="shared" si="27"/>
        <v>0</v>
      </c>
      <c r="BQ54" s="20">
        <f t="shared" si="28"/>
        <v>0</v>
      </c>
      <c r="BR54" s="22">
        <f t="shared" si="29"/>
        <v>0</v>
      </c>
      <c r="BS54" s="20" t="str">
        <f t="shared" si="30"/>
        <v>00</v>
      </c>
      <c r="BY54" s="76" t="str">
        <f>IF(OR(Q54=0,Q54=""),"",IF('Basic Data Entry'!$C$9="fixation","yes",""))</f>
        <v/>
      </c>
      <c r="BZ54" s="76" t="str">
        <f>IF(OR(Q54=0,Q54=""),"",IF('Basic Data Entry'!$G$12="yes","yes","no"))</f>
        <v/>
      </c>
    </row>
    <row r="55" spans="1:78" ht="18" customHeight="1" thickBot="1">
      <c r="A55" s="9" t="str">
        <f t="shared" si="10"/>
        <v/>
      </c>
      <c r="B55" s="343"/>
      <c r="C55" s="343"/>
      <c r="D55" s="343"/>
      <c r="E55" s="343"/>
      <c r="F55" s="97" t="str">
        <f t="shared" si="1"/>
        <v/>
      </c>
      <c r="G55" s="149" t="str">
        <f t="shared" si="2"/>
        <v/>
      </c>
      <c r="H55" s="150" t="str">
        <f t="shared" si="3"/>
        <v/>
      </c>
      <c r="I55" s="150" t="str">
        <f>IF(OR($E$2="fixation",Q55="",Q55=0),"",IF(AND('Basic Data Entry'!$G$11="Z-Rural",'Arear Table Protected'!V55&lt;2021),0.08,IF(AND('Basic Data Entry'!$G$11="Y-Urban",'Arear Table Protected'!V55&lt;2021),0.16,IF(AND('Basic Data Entry'!$G$11="Z-Rural",'Arear Table Protected'!V55=2021,U55&gt;=7),0.09,IF(AND('Basic Data Entry'!$G$11="Y-Urban",'Arear Table Protected'!V55=2021,'Arear Table Protected'!U55&gt;=7),0.18,IF(AND('Basic Data Entry'!$G$11="Z-Rural",'Arear Table Protected'!V55=2021,U55&lt;7),0.08,IF(AND('Basic Data Entry'!$G$11="Y-Urban",'Arear Table Protected'!V55=2021,'Arear Table Protected'!U55&lt;7),0.16,IF(AND('Basic Data Entry'!$G$11="Z-Rural",'Arear Table Protected'!V55=2022),0.09,IF(AND('Basic Data Entry'!$G$11="Y-Urban",'Arear Table Protected'!V55=2022),0.18,IF(AND('Basic Data Entry'!$G$11="Z-Rural",'Arear Table Protected'!V55=2023),0.09,IF(AND('Basic Data Entry'!$G$11="Y-Urban",'Arear Table Protected'!V55=2023),0.18,IF(AND('Basic Data Entry'!$G$11="Z-Rural",'Arear Table Protected'!V55=2024,U55&lt;11),0.09,IF(AND('Basic Data Entry'!$G$11="Y-Urban",'Arear Table Protected'!V55=2024,U55&lt;11),0.18,IF(AND('Basic Data Entry'!$G$11="Z-Rural",'Arear Table Protected'!V55=2024,U55&gt;=11),0.1,IF(AND('Basic Data Entry'!$G$11="Y-Urban",'Arear Table Protected'!V55=2024,U55&gt;=11),0.2,IF(AND('Basic Data Entry'!$G$11="Z-Rural",'Arear Table Protected'!V55=2025),0.1,IF(AND('Basic Data Entry'!$G$11="Y-Urban",'Arear Table Protected'!V55=2025),0.2,"")))))))))))))))))</f>
        <v/>
      </c>
      <c r="J55" s="151" t="str">
        <f>IF(OR(Q55="",Q55=0),"",IF(AND('Basic Data Entry'!$G$11="Z-Rural",'Arear Table Protected'!V55&lt;2021),0.08,IF(AND('Basic Data Entry'!$G$11="Y-Urban",'Arear Table Protected'!V55&lt;2021),0.16,IF(AND('Basic Data Entry'!$G$11="Z-Rural",'Arear Table Protected'!V55=2021,U55&gt;=7),0.09,IF(AND('Basic Data Entry'!$G$11="Y-Urban",'Arear Table Protected'!V55=2021,'Arear Table Protected'!U55&gt;=7),0.18,IF(AND('Basic Data Entry'!$G$11="Z-Rural",'Arear Table Protected'!V55=2021,U55&lt;7),0.08,IF(AND('Basic Data Entry'!$G$11="Y-Urban",'Arear Table Protected'!V55=2021,'Arear Table Protected'!U55&lt;7),0.16,IF(AND('Basic Data Entry'!$G$11="Z-Rural",'Arear Table Protected'!V55=2022),0.09,IF(AND('Basic Data Entry'!$G$11="Y-Urban",'Arear Table Protected'!V55=2022),0.18,IF(AND('Basic Data Entry'!$G$11="Z-Rural",'Arear Table Protected'!V55=2023),0.09,IF(AND('Basic Data Entry'!$G$11="Y-Urban",'Arear Table Protected'!V55=2023),0.18,IF(AND('Basic Data Entry'!$G$11="Z-Rural",'Arear Table Protected'!V55=2024,U55&lt;11),0.09,IF(AND('Basic Data Entry'!$G$11="Y-Urban",'Arear Table Protected'!V55=2024,U55&lt;11),0.18,IF(AND('Basic Data Entry'!$G$11="Z-Rural",'Arear Table Protected'!V55=2024,U55&gt;=11),0.1,IF(AND('Basic Data Entry'!$G$11="Y-Urban",'Arear Table Protected'!V55=2024,U55&gt;=11),0.2,IF(AND('Basic Data Entry'!$G$11="Z-Rural",'Arear Table Protected'!V55=2025),0.1,IF(AND('Basic Data Entry'!$G$11="Y-Urban",'Arear Table Protected'!V55=2025),0.2,"")))))))))))))))))</f>
        <v/>
      </c>
      <c r="K55" s="152" t="str">
        <f t="shared" si="4"/>
        <v/>
      </c>
      <c r="L55" s="153" t="str">
        <f t="shared" si="5"/>
        <v/>
      </c>
      <c r="M55" s="154" t="str">
        <f t="shared" si="6"/>
        <v/>
      </c>
      <c r="N55" s="154" t="str">
        <f t="shared" si="7"/>
        <v/>
      </c>
      <c r="O55" s="242" t="str">
        <f t="shared" si="8"/>
        <v/>
      </c>
      <c r="P55" s="177">
        <v>43</v>
      </c>
      <c r="Q55" s="365">
        <f t="shared" si="11"/>
        <v>0</v>
      </c>
      <c r="R55" s="366"/>
      <c r="S55" s="366"/>
      <c r="T55" s="367"/>
      <c r="U55" s="145" t="str">
        <f t="array" ref="U55">IF(OR(Q55=0,Q55=""),"",MONTH(Q55))</f>
        <v/>
      </c>
      <c r="V55" s="145" t="str">
        <f t="array" ref="V55">IF(OR(Q55=0,Q55=""),"",YEAR(Q55))</f>
        <v/>
      </c>
      <c r="W55" s="145" t="str">
        <f t="shared" si="12"/>
        <v/>
      </c>
      <c r="X55" s="178" t="str">
        <f t="array" ref="X55">IF(OR(Q55=0,Q55=""),"",BG55)</f>
        <v/>
      </c>
      <c r="Y55" s="147" t="str">
        <f t="array" ref="Y55">IF(OR(Q55=0,Q55=""),"",ROUND(X55*H55,0))</f>
        <v/>
      </c>
      <c r="Z55" s="199">
        <f t="shared" si="13"/>
        <v>0</v>
      </c>
      <c r="AA55" s="147" t="str">
        <f t="array" ref="AA55">IF(OR(Q55=0,Q55=""),"",ROUND(X55*J55,0))</f>
        <v/>
      </c>
      <c r="AB55" s="179" t="str">
        <f t="array" ref="AB55">IF(OR(Q55=0,Q55=""),"",SUM(X55:AA55))</f>
        <v/>
      </c>
      <c r="AC55" s="180" t="str">
        <f t="array" ref="AC55">IF(OR(Q55=0,Q55=""),"",IF(X55=0,0,IF($E$2="FIXATION",$B$5,IF(X55=0,0,IF(BF55=7,ROUND(AC54*1.03,-2),AC54)))))</f>
        <v/>
      </c>
      <c r="AD55" s="181" t="str">
        <f t="array" ref="AD55">IF(OR(Q55=0,Q55=""),"",IF($E$2="fixation",0,ROUND(AC55*G55,0)))</f>
        <v/>
      </c>
      <c r="AE55" s="199" t="str">
        <f t="array" ref="AE55">IF(OR(Q55=0,Q55=""),"",AE54)</f>
        <v/>
      </c>
      <c r="AF55" s="181" t="str">
        <f t="array" ref="AF55">IF(OR(Q55=0,Q55=""),"",IF($E$2="fixation",0,ROUND(AC55*I55,0)))</f>
        <v/>
      </c>
      <c r="AG55" s="179" t="str">
        <f t="array" ref="AG55">IF(OR(Q55=0,Q55=""),"",SUM(AC55:AF55))</f>
        <v/>
      </c>
      <c r="AH55" s="180" t="str">
        <f t="array" ref="AH55">IF(OR(Q55=0,Q55=""),"",X55-AC55)</f>
        <v/>
      </c>
      <c r="AI55" s="181" t="str">
        <f t="array" ref="AI55">IF(OR(Q55=0,Q55=""),"",Y55-AD55)</f>
        <v/>
      </c>
      <c r="AJ55" s="181" t="str">
        <f t="array" ref="AJ55">IF(OR(Q55=0,Q55=""),"",Z55-AE55)</f>
        <v/>
      </c>
      <c r="AK55" s="181" t="str">
        <f t="array" ref="AK55">IF(OR(Q55=0,Q55=""),"",AA55-AF55)</f>
        <v/>
      </c>
      <c r="AL55" s="182" t="str">
        <f t="array" ref="AL55">IF(OR(Q55=0,Q55=""),"",AB55-AG55)</f>
        <v/>
      </c>
      <c r="AM55" s="4" t="str">
        <f t="array" ref="AM55">IF(OR(Q55=0,Q55=""),"",IF(M55="",$BB$2,$BB$2+M55))</f>
        <v/>
      </c>
      <c r="AN55" s="106" t="str">
        <f t="shared" si="9"/>
        <v/>
      </c>
      <c r="AO55" s="125" t="str">
        <f t="array" ref="AO55">IF(OR(Q55=0,Q55=""),"",AM55-AN55)</f>
        <v/>
      </c>
      <c r="AP55" s="3" t="str">
        <f t="array" ref="AP55">IF(OR(Q54=0,Q54="",AP54="",AP54=""),"",AP54)</f>
        <v/>
      </c>
      <c r="AQ55" s="2" t="str">
        <f t="array" ref="AQ55">IF(OR(Q54=0,Q54="",AQ54="",AQ54=""),"",AQ54)</f>
        <v/>
      </c>
      <c r="AR55" s="183" t="str">
        <f t="array" ref="AR55">IF(OR(Q55=0,Q55=""),"",SUM(AP55-AQ55))</f>
        <v/>
      </c>
      <c r="AS55" s="95" t="str">
        <f t="array" ref="AS55">IF(OR(Q55=0,Q55=""),"",IF(AND('Basic Data Entry'!$C$10="state Service",'Arear Table Protected'!V55=2020,U55=3),ROUND(X55/31*5,0),IF(AND('Basic Data Entry'!$C$10="state Service",'Arear Table Protected'!V55=2020,U55=9),ROUND(AB55/30*2,0),IF(AND('Basic Data Entry'!$C$10="state Service",'Arear Table Protected'!V55=2020,U55=10),ROUND(AB55/31*2,0),IF(AND('Basic Data Entry'!$C$10="subordinate",'Arear Table Protected'!V55=2020,U55=3),ROUND(X55/31*3,0),IF(AND('Basic Data Entry'!$C$10="subordinate",'Arear Table Protected'!V55=2020,U55=9),ROUND(AB55/30*1,0),IF(AND('Basic Data Entry'!$C$10="subordinate",'Arear Table Protected'!V55=2020,U55=10),ROUND(AB55/31*1,0),IF(AND('Basic Data Entry'!$C$10="ministrial",'Arear Table Protected'!V55=2020,U55=3),ROUND(X55/31*1,0),""))))))))</f>
        <v/>
      </c>
      <c r="AT55" s="96" t="str">
        <f t="array" ref="AT55">IF(OR(Q55=0,Q55=""),"",IF(AND('Basic Data Entry'!$C$10="state Service",'Arear Table Protected'!V55=2020,U55=3),ROUND(AC55/31*5,0),IF(AND('Basic Data Entry'!$C$10="state Service",'Arear Table Protected'!V55=2020,U55=9),ROUND(AG55/30*2,0),IF(AND('Basic Data Entry'!$C$10="state Service",'Arear Table Protected'!V55=2020,U55=10),ROUND(AG55/31*2,0),IF(AND('Basic Data Entry'!$C$10="subordinate",'Arear Table Protected'!V55=2020,U55=3),ROUND(AC55/31*3,0),IF(AND('Basic Data Entry'!$C$10="subordinate",'Arear Table Protected'!V55=2020,U55=9),ROUND(AG55/30*1,0),IF(AND('Basic Data Entry'!$C$10="subordinate",'Arear Table Protected'!V55=2020,U55=10),ROUND(AG55/31*1,0),IF(AND('Basic Data Entry'!$C$10="ministrial",'Arear Table Protected'!V55=2020,U55=3),ROUND(AC55/31*1,0),""))))))))</f>
        <v/>
      </c>
      <c r="AU55" s="184" t="str">
        <f t="array" ref="AU55">IF(OR(Q55=0,Q55="",AS55="",AT55=""),"",AS55-AT55)</f>
        <v/>
      </c>
      <c r="AV55" s="42" t="str">
        <f t="array" ref="AV55">IF(OR(Q54=0,Q54=""),"",AV54)</f>
        <v/>
      </c>
      <c r="AW55" s="43" t="str">
        <f t="array" ref="AW55">IF(OR(Q54=0,Q54=""),"",AW54)</f>
        <v/>
      </c>
      <c r="AX55" s="185" t="str">
        <f t="array" ref="AX55">IF(OR(Q55=0,Q55=""),"",SUM(AV55-AW55))</f>
        <v/>
      </c>
      <c r="AY55" s="186" t="str">
        <f t="array" ref="AY55">IF(OR(Q55=0,Q55=""),"",ROUND((AL55)*$E$3,0))</f>
        <v/>
      </c>
      <c r="AZ55" s="186" t="str">
        <f t="array" ref="AZ55">IF(OR(Q55=0,Q55=""),"",SUM(AO55,AR55,AU55,AX55,AY55))</f>
        <v/>
      </c>
      <c r="BA55" s="187" t="str">
        <f t="array" ref="BA55">IF(OR(Q55=0,Q55=""),"",AL55-AZ55)</f>
        <v/>
      </c>
      <c r="BB55" s="44"/>
      <c r="BC55" s="23"/>
      <c r="BD55" s="23"/>
      <c r="BE55" s="10">
        <f t="shared" si="23"/>
        <v>0</v>
      </c>
      <c r="BF55" s="79">
        <f t="shared" si="15"/>
        <v>0</v>
      </c>
      <c r="BG55" s="79">
        <f t="shared" si="21"/>
        <v>0</v>
      </c>
      <c r="BK55" s="21">
        <f t="shared" si="22"/>
        <v>46929</v>
      </c>
      <c r="BM55" s="18">
        <f t="shared" si="16"/>
        <v>1</v>
      </c>
      <c r="BN55" s="19" t="str">
        <f t="array" ref="BN55">IF(OR(Q55=0,Q55=""),"",W55)</f>
        <v/>
      </c>
      <c r="BO55" s="18" t="str">
        <f t="array" ref="BO55">IF(OR(Q55=0,Q55=""),"",BM55+BN55)</f>
        <v/>
      </c>
      <c r="BP55" s="20">
        <f t="shared" si="27"/>
        <v>0</v>
      </c>
      <c r="BQ55" s="20">
        <f t="shared" si="28"/>
        <v>0</v>
      </c>
      <c r="BR55" s="22">
        <f t="shared" si="29"/>
        <v>0</v>
      </c>
      <c r="BS55" s="20" t="str">
        <f t="shared" si="30"/>
        <v>00</v>
      </c>
      <c r="BY55" s="76" t="str">
        <f>IF(OR(Q55=0,Q55=""),"",IF('Basic Data Entry'!$C$9="fixation","yes",""))</f>
        <v/>
      </c>
      <c r="BZ55" s="76" t="str">
        <f>IF(OR(Q55=0,Q55=""),"",IF('Basic Data Entry'!$G$12="yes","yes","no"))</f>
        <v/>
      </c>
    </row>
    <row r="56" spans="1:78" ht="18" customHeight="1" thickBot="1">
      <c r="A56" s="9" t="str">
        <f t="shared" si="10"/>
        <v/>
      </c>
      <c r="B56" s="343"/>
      <c r="C56" s="343"/>
      <c r="D56" s="343"/>
      <c r="E56" s="343"/>
      <c r="F56" s="97" t="str">
        <f t="shared" si="1"/>
        <v/>
      </c>
      <c r="G56" s="149" t="str">
        <f t="shared" si="2"/>
        <v/>
      </c>
      <c r="H56" s="150" t="str">
        <f t="shared" si="3"/>
        <v/>
      </c>
      <c r="I56" s="150" t="str">
        <f>IF(OR($E$2="fixation",Q56="",Q56=0),"",IF(AND('Basic Data Entry'!$G$11="Z-Rural",'Arear Table Protected'!V56&lt;2021),0.08,IF(AND('Basic Data Entry'!$G$11="Y-Urban",'Arear Table Protected'!V56&lt;2021),0.16,IF(AND('Basic Data Entry'!$G$11="Z-Rural",'Arear Table Protected'!V56=2021,U56&gt;=7),0.09,IF(AND('Basic Data Entry'!$G$11="Y-Urban",'Arear Table Protected'!V56=2021,'Arear Table Protected'!U56&gt;=7),0.18,IF(AND('Basic Data Entry'!$G$11="Z-Rural",'Arear Table Protected'!V56=2021,U56&lt;7),0.08,IF(AND('Basic Data Entry'!$G$11="Y-Urban",'Arear Table Protected'!V56=2021,'Arear Table Protected'!U56&lt;7),0.16,IF(AND('Basic Data Entry'!$G$11="Z-Rural",'Arear Table Protected'!V56=2022),0.09,IF(AND('Basic Data Entry'!$G$11="Y-Urban",'Arear Table Protected'!V56=2022),0.18,IF(AND('Basic Data Entry'!$G$11="Z-Rural",'Arear Table Protected'!V56=2023),0.09,IF(AND('Basic Data Entry'!$G$11="Y-Urban",'Arear Table Protected'!V56=2023),0.18,IF(AND('Basic Data Entry'!$G$11="Z-Rural",'Arear Table Protected'!V56=2024,U56&lt;11),0.09,IF(AND('Basic Data Entry'!$G$11="Y-Urban",'Arear Table Protected'!V56=2024,U56&lt;11),0.18,IF(AND('Basic Data Entry'!$G$11="Z-Rural",'Arear Table Protected'!V56=2024,U56&gt;=11),0.1,IF(AND('Basic Data Entry'!$G$11="Y-Urban",'Arear Table Protected'!V56=2024,U56&gt;=11),0.2,IF(AND('Basic Data Entry'!$G$11="Z-Rural",'Arear Table Protected'!V56=2025),0.1,IF(AND('Basic Data Entry'!$G$11="Y-Urban",'Arear Table Protected'!V56=2025),0.2,"")))))))))))))))))</f>
        <v/>
      </c>
      <c r="J56" s="151" t="str">
        <f>IF(OR(Q56="",Q56=0),"",IF(AND('Basic Data Entry'!$G$11="Z-Rural",'Arear Table Protected'!V56&lt;2021),0.08,IF(AND('Basic Data Entry'!$G$11="Y-Urban",'Arear Table Protected'!V56&lt;2021),0.16,IF(AND('Basic Data Entry'!$G$11="Z-Rural",'Arear Table Protected'!V56=2021,U56&gt;=7),0.09,IF(AND('Basic Data Entry'!$G$11="Y-Urban",'Arear Table Protected'!V56=2021,'Arear Table Protected'!U56&gt;=7),0.18,IF(AND('Basic Data Entry'!$G$11="Z-Rural",'Arear Table Protected'!V56=2021,U56&lt;7),0.08,IF(AND('Basic Data Entry'!$G$11="Y-Urban",'Arear Table Protected'!V56=2021,'Arear Table Protected'!U56&lt;7),0.16,IF(AND('Basic Data Entry'!$G$11="Z-Rural",'Arear Table Protected'!V56=2022),0.09,IF(AND('Basic Data Entry'!$G$11="Y-Urban",'Arear Table Protected'!V56=2022),0.18,IF(AND('Basic Data Entry'!$G$11="Z-Rural",'Arear Table Protected'!V56=2023),0.09,IF(AND('Basic Data Entry'!$G$11="Y-Urban",'Arear Table Protected'!V56=2023),0.18,IF(AND('Basic Data Entry'!$G$11="Z-Rural",'Arear Table Protected'!V56=2024,U56&lt;11),0.09,IF(AND('Basic Data Entry'!$G$11="Y-Urban",'Arear Table Protected'!V56=2024,U56&lt;11),0.18,IF(AND('Basic Data Entry'!$G$11="Z-Rural",'Arear Table Protected'!V56=2024,U56&gt;=11),0.1,IF(AND('Basic Data Entry'!$G$11="Y-Urban",'Arear Table Protected'!V56=2024,U56&gt;=11),0.2,IF(AND('Basic Data Entry'!$G$11="Z-Rural",'Arear Table Protected'!V56=2025),0.1,IF(AND('Basic Data Entry'!$G$11="Y-Urban",'Arear Table Protected'!V56=2025),0.2,"")))))))))))))))))</f>
        <v/>
      </c>
      <c r="K56" s="152" t="str">
        <f t="shared" si="4"/>
        <v/>
      </c>
      <c r="L56" s="153" t="str">
        <f t="shared" si="5"/>
        <v/>
      </c>
      <c r="M56" s="154" t="str">
        <f t="shared" si="6"/>
        <v/>
      </c>
      <c r="N56" s="154" t="str">
        <f t="shared" si="7"/>
        <v/>
      </c>
      <c r="O56" s="242" t="str">
        <f t="shared" si="8"/>
        <v/>
      </c>
      <c r="P56" s="177">
        <v>44</v>
      </c>
      <c r="Q56" s="365">
        <f t="shared" si="11"/>
        <v>0</v>
      </c>
      <c r="R56" s="366"/>
      <c r="S56" s="366"/>
      <c r="T56" s="367"/>
      <c r="U56" s="145" t="str">
        <f t="array" ref="U56">IF(OR(Q56=0,Q56=""),"",MONTH(Q56))</f>
        <v/>
      </c>
      <c r="V56" s="145" t="str">
        <f t="array" ref="V56">IF(OR(Q56=0,Q56=""),"",YEAR(Q56))</f>
        <v/>
      </c>
      <c r="W56" s="145" t="str">
        <f t="shared" si="12"/>
        <v/>
      </c>
      <c r="X56" s="178" t="str">
        <f t="array" ref="X56">IF(OR(Q56=0,Q56=""),"",BG56)</f>
        <v/>
      </c>
      <c r="Y56" s="147" t="str">
        <f t="array" ref="Y56">IF(OR(Q56=0,Q56=""),"",ROUND(X56*H56,0))</f>
        <v/>
      </c>
      <c r="Z56" s="199">
        <f t="shared" si="13"/>
        <v>0</v>
      </c>
      <c r="AA56" s="147" t="str">
        <f t="array" ref="AA56">IF(OR(Q56=0,Q56=""),"",ROUND(X56*J56,0))</f>
        <v/>
      </c>
      <c r="AB56" s="179" t="str">
        <f t="array" ref="AB56">IF(OR(Q56=0,Q56=""),"",SUM(X56:AA56))</f>
        <v/>
      </c>
      <c r="AC56" s="180" t="str">
        <f t="array" ref="AC56">IF(OR(Q56=0,Q56=""),"",IF(X56=0,0,IF($E$2="FIXATION",$B$5,IF(X56=0,0,IF(BF56=7,ROUND(AC55*1.03,-2),AC55)))))</f>
        <v/>
      </c>
      <c r="AD56" s="181" t="str">
        <f t="array" ref="AD56">IF(OR(Q56=0,Q56=""),"",IF($E$2="fixation",0,ROUND(AC56*G56,0)))</f>
        <v/>
      </c>
      <c r="AE56" s="199" t="str">
        <f t="array" ref="AE56">IF(OR(Q56=0,Q56=""),"",AE55)</f>
        <v/>
      </c>
      <c r="AF56" s="181" t="str">
        <f t="array" ref="AF56">IF(OR(Q56=0,Q56=""),"",IF($E$2="fixation",0,ROUND(AC56*I56,0)))</f>
        <v/>
      </c>
      <c r="AG56" s="179" t="str">
        <f t="array" ref="AG56">IF(OR(Q56=0,Q56=""),"",SUM(AC56:AF56))</f>
        <v/>
      </c>
      <c r="AH56" s="180" t="str">
        <f t="array" ref="AH56">IF(OR(Q56=0,Q56=""),"",X56-AC56)</f>
        <v/>
      </c>
      <c r="AI56" s="181" t="str">
        <f t="array" ref="AI56">IF(OR(Q56=0,Q56=""),"",Y56-AD56)</f>
        <v/>
      </c>
      <c r="AJ56" s="181" t="str">
        <f t="array" ref="AJ56">IF(OR(Q56=0,Q56=""),"",Z56-AE56)</f>
        <v/>
      </c>
      <c r="AK56" s="181" t="str">
        <f t="array" ref="AK56">IF(OR(Q56=0,Q56=""),"",AA56-AF56)</f>
        <v/>
      </c>
      <c r="AL56" s="182" t="str">
        <f t="array" ref="AL56">IF(OR(Q56=0,Q56=""),"",AB56-AG56)</f>
        <v/>
      </c>
      <c r="AM56" s="4" t="str">
        <f t="array" ref="AM56">IF(OR(Q56=0,Q56=""),"",IF(M56="",$BB$2,$BB$2+M56))</f>
        <v/>
      </c>
      <c r="AN56" s="106" t="str">
        <f t="shared" si="9"/>
        <v/>
      </c>
      <c r="AO56" s="125" t="str">
        <f t="array" ref="AO56">IF(OR(Q56=0,Q56=""),"",AM56-AN56)</f>
        <v/>
      </c>
      <c r="AP56" s="3" t="str">
        <f t="array" ref="AP56">IF(OR(Q55=0,Q55="",AP55="",AP55=""),"",AP55)</f>
        <v/>
      </c>
      <c r="AQ56" s="2" t="str">
        <f t="array" ref="AQ56">IF(OR(Q55=0,Q55="",AQ55="",AQ55=""),"",AQ55)</f>
        <v/>
      </c>
      <c r="AR56" s="183" t="str">
        <f t="array" ref="AR56">IF(OR(Q56=0,Q56=""),"",SUM(AP56-AQ56))</f>
        <v/>
      </c>
      <c r="AS56" s="95" t="str">
        <f t="array" ref="AS56">IF(OR(Q56=0,Q56=""),"",IF(AND('Basic Data Entry'!$C$10="state Service",'Arear Table Protected'!V56=2020,U56=3),ROUND(X56/31*5,0),IF(AND('Basic Data Entry'!$C$10="state Service",'Arear Table Protected'!V56=2020,U56=9),ROUND(AB56/30*2,0),IF(AND('Basic Data Entry'!$C$10="state Service",'Arear Table Protected'!V56=2020,U56=10),ROUND(AB56/31*2,0),IF(AND('Basic Data Entry'!$C$10="subordinate",'Arear Table Protected'!V56=2020,U56=3),ROUND(X56/31*3,0),IF(AND('Basic Data Entry'!$C$10="subordinate",'Arear Table Protected'!V56=2020,U56=9),ROUND(AB56/30*1,0),IF(AND('Basic Data Entry'!$C$10="subordinate",'Arear Table Protected'!V56=2020,U56=10),ROUND(AB56/31*1,0),IF(AND('Basic Data Entry'!$C$10="ministrial",'Arear Table Protected'!V56=2020,U56=3),ROUND(X56/31*1,0),""))))))))</f>
        <v/>
      </c>
      <c r="AT56" s="96" t="str">
        <f t="array" ref="AT56">IF(OR(Q56=0,Q56=""),"",IF(AND('Basic Data Entry'!$C$10="state Service",'Arear Table Protected'!V56=2020,U56=3),ROUND(AC56/31*5,0),IF(AND('Basic Data Entry'!$C$10="state Service",'Arear Table Protected'!V56=2020,U56=9),ROUND(AG56/30*2,0),IF(AND('Basic Data Entry'!$C$10="state Service",'Arear Table Protected'!V56=2020,U56=10),ROUND(AG56/31*2,0),IF(AND('Basic Data Entry'!$C$10="subordinate",'Arear Table Protected'!V56=2020,U56=3),ROUND(AC56/31*3,0),IF(AND('Basic Data Entry'!$C$10="subordinate",'Arear Table Protected'!V56=2020,U56=9),ROUND(AG56/30*1,0),IF(AND('Basic Data Entry'!$C$10="subordinate",'Arear Table Protected'!V56=2020,U56=10),ROUND(AG56/31*1,0),IF(AND('Basic Data Entry'!$C$10="ministrial",'Arear Table Protected'!V56=2020,U56=3),ROUND(AC56/31*1,0),""))))))))</f>
        <v/>
      </c>
      <c r="AU56" s="184" t="str">
        <f t="array" ref="AU56">IF(OR(Q56=0,Q56="",AS56="",AT56=""),"",AS56-AT56)</f>
        <v/>
      </c>
      <c r="AV56" s="42" t="str">
        <f t="array" ref="AV56">IF(OR(Q55=0,Q55=""),"",AV55)</f>
        <v/>
      </c>
      <c r="AW56" s="43" t="str">
        <f t="array" ref="AW56">IF(OR(Q55=0,Q55=""),"",AW55)</f>
        <v/>
      </c>
      <c r="AX56" s="185" t="str">
        <f t="array" ref="AX56">IF(OR(Q56=0,Q56=""),"",SUM(AV56-AW56))</f>
        <v/>
      </c>
      <c r="AY56" s="186" t="str">
        <f t="array" ref="AY56">IF(OR(Q56=0,Q56=""),"",ROUND((AL56)*$E$3,0))</f>
        <v/>
      </c>
      <c r="AZ56" s="186" t="str">
        <f t="array" ref="AZ56">IF(OR(Q56=0,Q56=""),"",SUM(AO56,AR56,AU56,AX56,AY56))</f>
        <v/>
      </c>
      <c r="BA56" s="187" t="str">
        <f t="array" ref="BA56">IF(OR(Q56=0,Q56=""),"",AL56-AZ56)</f>
        <v/>
      </c>
      <c r="BB56" s="44"/>
      <c r="BC56" s="23"/>
      <c r="BD56" s="23"/>
      <c r="BE56" s="10">
        <f t="shared" si="23"/>
        <v>0</v>
      </c>
      <c r="BF56" s="79">
        <f t="shared" si="15"/>
        <v>0</v>
      </c>
      <c r="BG56" s="79">
        <f t="shared" si="21"/>
        <v>0</v>
      </c>
      <c r="BK56" s="21">
        <f t="shared" si="22"/>
        <v>46960</v>
      </c>
      <c r="BM56" s="18">
        <f t="shared" si="16"/>
        <v>1</v>
      </c>
      <c r="BN56" s="19" t="str">
        <f t="array" ref="BN56">IF(OR(Q56=0,Q56=""),"",W56)</f>
        <v/>
      </c>
      <c r="BO56" s="18" t="str">
        <f t="array" ref="BO56">IF(OR(Q56=0,Q56=""),"",BM56+BN56)</f>
        <v/>
      </c>
      <c r="BP56" s="20">
        <f t="shared" si="27"/>
        <v>0</v>
      </c>
      <c r="BQ56" s="20">
        <f t="shared" si="28"/>
        <v>0</v>
      </c>
      <c r="BR56" s="22">
        <f t="shared" si="29"/>
        <v>0</v>
      </c>
      <c r="BS56" s="20" t="str">
        <f t="shared" si="30"/>
        <v>00</v>
      </c>
      <c r="BY56" s="76" t="str">
        <f>IF(OR(Q56=0,Q56=""),"",IF('Basic Data Entry'!$C$9="fixation","yes",""))</f>
        <v/>
      </c>
      <c r="BZ56" s="76" t="str">
        <f>IF(OR(Q56=0,Q56=""),"",IF('Basic Data Entry'!$G$12="yes","yes","no"))</f>
        <v/>
      </c>
    </row>
    <row r="57" spans="1:78" ht="18" customHeight="1" thickBot="1">
      <c r="A57" s="9" t="str">
        <f t="shared" si="10"/>
        <v/>
      </c>
      <c r="B57" s="343"/>
      <c r="C57" s="343"/>
      <c r="D57" s="343"/>
      <c r="E57" s="343"/>
      <c r="F57" s="97" t="str">
        <f t="shared" si="1"/>
        <v/>
      </c>
      <c r="G57" s="149" t="str">
        <f t="shared" si="2"/>
        <v/>
      </c>
      <c r="H57" s="150" t="str">
        <f t="shared" si="3"/>
        <v/>
      </c>
      <c r="I57" s="150" t="str">
        <f>IF(OR($E$2="fixation",Q57="",Q57=0),"",IF(AND('Basic Data Entry'!$G$11="Z-Rural",'Arear Table Protected'!V57&lt;2021),0.08,IF(AND('Basic Data Entry'!$G$11="Y-Urban",'Arear Table Protected'!V57&lt;2021),0.16,IF(AND('Basic Data Entry'!$G$11="Z-Rural",'Arear Table Protected'!V57=2021,U57&gt;=7),0.09,IF(AND('Basic Data Entry'!$G$11="Y-Urban",'Arear Table Protected'!V57=2021,'Arear Table Protected'!U57&gt;=7),0.18,IF(AND('Basic Data Entry'!$G$11="Z-Rural",'Arear Table Protected'!V57=2021,U57&lt;7),0.08,IF(AND('Basic Data Entry'!$G$11="Y-Urban",'Arear Table Protected'!V57=2021,'Arear Table Protected'!U57&lt;7),0.16,IF(AND('Basic Data Entry'!$G$11="Z-Rural",'Arear Table Protected'!V57=2022),0.09,IF(AND('Basic Data Entry'!$G$11="Y-Urban",'Arear Table Protected'!V57=2022),0.18,IF(AND('Basic Data Entry'!$G$11="Z-Rural",'Arear Table Protected'!V57=2023),0.09,IF(AND('Basic Data Entry'!$G$11="Y-Urban",'Arear Table Protected'!V57=2023),0.18,IF(AND('Basic Data Entry'!$G$11="Z-Rural",'Arear Table Protected'!V57=2024,U57&lt;11),0.09,IF(AND('Basic Data Entry'!$G$11="Y-Urban",'Arear Table Protected'!V57=2024,U57&lt;11),0.18,IF(AND('Basic Data Entry'!$G$11="Z-Rural",'Arear Table Protected'!V57=2024,U57&gt;=11),0.1,IF(AND('Basic Data Entry'!$G$11="Y-Urban",'Arear Table Protected'!V57=2024,U57&gt;=11),0.2,IF(AND('Basic Data Entry'!$G$11="Z-Rural",'Arear Table Protected'!V57=2025),0.1,IF(AND('Basic Data Entry'!$G$11="Y-Urban",'Arear Table Protected'!V57=2025),0.2,"")))))))))))))))))</f>
        <v/>
      </c>
      <c r="J57" s="151" t="str">
        <f>IF(OR(Q57="",Q57=0),"",IF(AND('Basic Data Entry'!$G$11="Z-Rural",'Arear Table Protected'!V57&lt;2021),0.08,IF(AND('Basic Data Entry'!$G$11="Y-Urban",'Arear Table Protected'!V57&lt;2021),0.16,IF(AND('Basic Data Entry'!$G$11="Z-Rural",'Arear Table Protected'!V57=2021,U57&gt;=7),0.09,IF(AND('Basic Data Entry'!$G$11="Y-Urban",'Arear Table Protected'!V57=2021,'Arear Table Protected'!U57&gt;=7),0.18,IF(AND('Basic Data Entry'!$G$11="Z-Rural",'Arear Table Protected'!V57=2021,U57&lt;7),0.08,IF(AND('Basic Data Entry'!$G$11="Y-Urban",'Arear Table Protected'!V57=2021,'Arear Table Protected'!U57&lt;7),0.16,IF(AND('Basic Data Entry'!$G$11="Z-Rural",'Arear Table Protected'!V57=2022),0.09,IF(AND('Basic Data Entry'!$G$11="Y-Urban",'Arear Table Protected'!V57=2022),0.18,IF(AND('Basic Data Entry'!$G$11="Z-Rural",'Arear Table Protected'!V57=2023),0.09,IF(AND('Basic Data Entry'!$G$11="Y-Urban",'Arear Table Protected'!V57=2023),0.18,IF(AND('Basic Data Entry'!$G$11="Z-Rural",'Arear Table Protected'!V57=2024,U57&lt;11),0.09,IF(AND('Basic Data Entry'!$G$11="Y-Urban",'Arear Table Protected'!V57=2024,U57&lt;11),0.18,IF(AND('Basic Data Entry'!$G$11="Z-Rural",'Arear Table Protected'!V57=2024,U57&gt;=11),0.1,IF(AND('Basic Data Entry'!$G$11="Y-Urban",'Arear Table Protected'!V57=2024,U57&gt;=11),0.2,IF(AND('Basic Data Entry'!$G$11="Z-Rural",'Arear Table Protected'!V57=2025),0.1,IF(AND('Basic Data Entry'!$G$11="Y-Urban",'Arear Table Protected'!V57=2025),0.2,"")))))))))))))))))</f>
        <v/>
      </c>
      <c r="K57" s="152" t="str">
        <f t="shared" si="4"/>
        <v/>
      </c>
      <c r="L57" s="153" t="str">
        <f t="shared" si="5"/>
        <v/>
      </c>
      <c r="M57" s="154" t="str">
        <f t="shared" si="6"/>
        <v/>
      </c>
      <c r="N57" s="154" t="str">
        <f t="shared" si="7"/>
        <v/>
      </c>
      <c r="O57" s="242" t="str">
        <f t="shared" si="8"/>
        <v/>
      </c>
      <c r="P57" s="177">
        <v>45</v>
      </c>
      <c r="Q57" s="365">
        <f t="shared" si="11"/>
        <v>0</v>
      </c>
      <c r="R57" s="366"/>
      <c r="S57" s="366"/>
      <c r="T57" s="367"/>
      <c r="U57" s="145" t="str">
        <f t="array" ref="U57">IF(OR(Q57=0,Q57=""),"",MONTH(Q57))</f>
        <v/>
      </c>
      <c r="V57" s="145" t="str">
        <f t="array" ref="V57">IF(OR(Q57=0,Q57=""),"",YEAR(Q57))</f>
        <v/>
      </c>
      <c r="W57" s="145" t="str">
        <f t="shared" si="12"/>
        <v/>
      </c>
      <c r="X57" s="178" t="str">
        <f t="array" ref="X57">IF(OR(Q57=0,Q57=""),"",BG57)</f>
        <v/>
      </c>
      <c r="Y57" s="147" t="str">
        <f t="array" ref="Y57">IF(OR(Q57=0,Q57=""),"",ROUND(X57*H57,0))</f>
        <v/>
      </c>
      <c r="Z57" s="199">
        <f t="shared" si="13"/>
        <v>0</v>
      </c>
      <c r="AA57" s="147" t="str">
        <f t="array" ref="AA57">IF(OR(Q57=0,Q57=""),"",ROUND(X57*J57,0))</f>
        <v/>
      </c>
      <c r="AB57" s="179" t="str">
        <f t="array" ref="AB57">IF(OR(Q57=0,Q57=""),"",SUM(X57:AA57))</f>
        <v/>
      </c>
      <c r="AC57" s="180" t="str">
        <f t="array" ref="AC57">IF(OR(Q57=0,Q57=""),"",IF(X57=0,0,IF($E$2="FIXATION",$B$5,IF(X57=0,0,IF(BF57=7,ROUND(AC56*1.03,-2),AC56)))))</f>
        <v/>
      </c>
      <c r="AD57" s="181" t="str">
        <f t="array" ref="AD57">IF(OR(Q57=0,Q57=""),"",IF($E$2="fixation",0,ROUND(AC57*G57,0)))</f>
        <v/>
      </c>
      <c r="AE57" s="199" t="str">
        <f t="array" ref="AE57">IF(OR(Q57=0,Q57=""),"",AE56)</f>
        <v/>
      </c>
      <c r="AF57" s="181" t="str">
        <f t="array" ref="AF57">IF(OR(Q57=0,Q57=""),"",IF($E$2="fixation",0,ROUND(AC57*I57,0)))</f>
        <v/>
      </c>
      <c r="AG57" s="179" t="str">
        <f t="array" ref="AG57">IF(OR(Q57=0,Q57=""),"",SUM(AC57:AF57))</f>
        <v/>
      </c>
      <c r="AH57" s="180" t="str">
        <f t="array" ref="AH57">IF(OR(Q57=0,Q57=""),"",X57-AC57)</f>
        <v/>
      </c>
      <c r="AI57" s="181" t="str">
        <f t="array" ref="AI57">IF(OR(Q57=0,Q57=""),"",Y57-AD57)</f>
        <v/>
      </c>
      <c r="AJ57" s="181" t="str">
        <f t="array" ref="AJ57">IF(OR(Q57=0,Q57=""),"",Z57-AE57)</f>
        <v/>
      </c>
      <c r="AK57" s="181" t="str">
        <f t="array" ref="AK57">IF(OR(Q57=0,Q57=""),"",AA57-AF57)</f>
        <v/>
      </c>
      <c r="AL57" s="182" t="str">
        <f t="array" ref="AL57">IF(OR(Q57=0,Q57=""),"",AB57-AG57)</f>
        <v/>
      </c>
      <c r="AM57" s="4" t="str">
        <f t="array" ref="AM57">IF(OR(Q57=0,Q57=""),"",IF(M57="",$BB$2,$BB$2+M57))</f>
        <v/>
      </c>
      <c r="AN57" s="106" t="str">
        <f t="shared" si="9"/>
        <v/>
      </c>
      <c r="AO57" s="125" t="str">
        <f t="array" ref="AO57">IF(OR(Q57=0,Q57=""),"",AM57-AN57)</f>
        <v/>
      </c>
      <c r="AP57" s="3" t="str">
        <f t="array" ref="AP57">IF(OR(Q56=0,Q56="",AP56="",AP56=""),"",AP56)</f>
        <v/>
      </c>
      <c r="AQ57" s="2" t="str">
        <f t="array" ref="AQ57">IF(OR(Q56=0,Q56="",AQ56="",AQ56=""),"",AQ56)</f>
        <v/>
      </c>
      <c r="AR57" s="183" t="str">
        <f t="array" ref="AR57">IF(OR(Q57=0,Q57=""),"",SUM(AP57-AQ57))</f>
        <v/>
      </c>
      <c r="AS57" s="95" t="str">
        <f t="array" ref="AS57">IF(OR(Q57=0,Q57=""),"",IF(AND('Basic Data Entry'!$C$10="state Service",'Arear Table Protected'!V57=2020,U57=3),ROUND(X57/31*5,0),IF(AND('Basic Data Entry'!$C$10="state Service",'Arear Table Protected'!V57=2020,U57=9),ROUND(AB57/30*2,0),IF(AND('Basic Data Entry'!$C$10="state Service",'Arear Table Protected'!V57=2020,U57=10),ROUND(AB57/31*2,0),IF(AND('Basic Data Entry'!$C$10="subordinate",'Arear Table Protected'!V57=2020,U57=3),ROUND(X57/31*3,0),IF(AND('Basic Data Entry'!$C$10="subordinate",'Arear Table Protected'!V57=2020,U57=9),ROUND(AB57/30*1,0),IF(AND('Basic Data Entry'!$C$10="subordinate",'Arear Table Protected'!V57=2020,U57=10),ROUND(AB57/31*1,0),IF(AND('Basic Data Entry'!$C$10="ministrial",'Arear Table Protected'!V57=2020,U57=3),ROUND(X57/31*1,0),""))))))))</f>
        <v/>
      </c>
      <c r="AT57" s="96" t="str">
        <f t="array" ref="AT57">IF(OR(Q57=0,Q57=""),"",IF(AND('Basic Data Entry'!$C$10="state Service",'Arear Table Protected'!V57=2020,U57=3),ROUND(AC57/31*5,0),IF(AND('Basic Data Entry'!$C$10="state Service",'Arear Table Protected'!V57=2020,U57=9),ROUND(AG57/30*2,0),IF(AND('Basic Data Entry'!$C$10="state Service",'Arear Table Protected'!V57=2020,U57=10),ROUND(AG57/31*2,0),IF(AND('Basic Data Entry'!$C$10="subordinate",'Arear Table Protected'!V57=2020,U57=3),ROUND(AC57/31*3,0),IF(AND('Basic Data Entry'!$C$10="subordinate",'Arear Table Protected'!V57=2020,U57=9),ROUND(AG57/30*1,0),IF(AND('Basic Data Entry'!$C$10="subordinate",'Arear Table Protected'!V57=2020,U57=10),ROUND(AG57/31*1,0),IF(AND('Basic Data Entry'!$C$10="ministrial",'Arear Table Protected'!V57=2020,U57=3),ROUND(AC57/31*1,0),""))))))))</f>
        <v/>
      </c>
      <c r="AU57" s="184" t="str">
        <f t="array" ref="AU57">IF(OR(Q57=0,Q57="",AS57="",AT57=""),"",AS57-AT57)</f>
        <v/>
      </c>
      <c r="AV57" s="42" t="str">
        <f t="array" ref="AV57">IF(OR(Q56=0,Q56=""),"",AV56)</f>
        <v/>
      </c>
      <c r="AW57" s="43" t="str">
        <f t="array" ref="AW57">IF(OR(Q56=0,Q56=""),"",AW56)</f>
        <v/>
      </c>
      <c r="AX57" s="185" t="str">
        <f t="array" ref="AX57">IF(OR(Q57=0,Q57=""),"",SUM(AV57-AW57))</f>
        <v/>
      </c>
      <c r="AY57" s="186" t="str">
        <f t="array" ref="AY57">IF(OR(Q57=0,Q57=""),"",ROUND((AL57)*$E$3,0))</f>
        <v/>
      </c>
      <c r="AZ57" s="186" t="str">
        <f t="array" ref="AZ57">IF(OR(Q57=0,Q57=""),"",SUM(AO57,AR57,AU57,AX57,AY57))</f>
        <v/>
      </c>
      <c r="BA57" s="187" t="str">
        <f t="array" ref="BA57">IF(OR(Q57=0,Q57=""),"",AL57-AZ57)</f>
        <v/>
      </c>
      <c r="BB57" s="44"/>
      <c r="BC57" s="23"/>
      <c r="BD57" s="23"/>
      <c r="BE57" s="10">
        <f t="shared" si="23"/>
        <v>0</v>
      </c>
      <c r="BF57" s="79">
        <f t="shared" si="15"/>
        <v>0</v>
      </c>
      <c r="BG57" s="79">
        <f t="shared" si="21"/>
        <v>0</v>
      </c>
      <c r="BK57" s="21">
        <f t="shared" si="22"/>
        <v>46991</v>
      </c>
      <c r="BM57" s="18">
        <f t="shared" si="16"/>
        <v>1</v>
      </c>
      <c r="BN57" s="19" t="str">
        <f t="array" ref="BN57">IF(OR(Q57=0,Q57=""),"",W57)</f>
        <v/>
      </c>
      <c r="BO57" s="18" t="str">
        <f t="array" ref="BO57">IF(OR(Q57=0,Q57=""),"",BM57+BN57)</f>
        <v/>
      </c>
      <c r="BP57" s="20">
        <f t="shared" si="27"/>
        <v>0</v>
      </c>
      <c r="BQ57" s="20">
        <f t="shared" si="28"/>
        <v>0</v>
      </c>
      <c r="BR57" s="22">
        <f t="shared" si="29"/>
        <v>0</v>
      </c>
      <c r="BS57" s="20" t="str">
        <f t="shared" si="30"/>
        <v>00</v>
      </c>
      <c r="BY57" s="76" t="str">
        <f>IF(OR(Q57=0,Q57=""),"",IF('Basic Data Entry'!$C$9="fixation","yes",""))</f>
        <v/>
      </c>
      <c r="BZ57" s="76" t="str">
        <f>IF(OR(Q57=0,Q57=""),"",IF('Basic Data Entry'!$G$12="yes","yes","no"))</f>
        <v/>
      </c>
    </row>
    <row r="58" spans="1:78" ht="18" customHeight="1" thickBot="1">
      <c r="A58" s="9" t="str">
        <f t="shared" si="10"/>
        <v/>
      </c>
      <c r="B58" s="343"/>
      <c r="C58" s="343"/>
      <c r="D58" s="343"/>
      <c r="E58" s="343"/>
      <c r="F58" s="97" t="str">
        <f t="shared" si="1"/>
        <v/>
      </c>
      <c r="G58" s="149" t="str">
        <f t="shared" si="2"/>
        <v/>
      </c>
      <c r="H58" s="150" t="str">
        <f t="shared" si="3"/>
        <v/>
      </c>
      <c r="I58" s="150" t="str">
        <f>IF(OR($E$2="fixation",Q58="",Q58=0),"",IF(AND('Basic Data Entry'!$G$11="Z-Rural",'Arear Table Protected'!V58&lt;2021),0.08,IF(AND('Basic Data Entry'!$G$11="Y-Urban",'Arear Table Protected'!V58&lt;2021),0.16,IF(AND('Basic Data Entry'!$G$11="Z-Rural",'Arear Table Protected'!V58=2021,U58&gt;=7),0.09,IF(AND('Basic Data Entry'!$G$11="Y-Urban",'Arear Table Protected'!V58=2021,'Arear Table Protected'!U58&gt;=7),0.18,IF(AND('Basic Data Entry'!$G$11="Z-Rural",'Arear Table Protected'!V58=2021,U58&lt;7),0.08,IF(AND('Basic Data Entry'!$G$11="Y-Urban",'Arear Table Protected'!V58=2021,'Arear Table Protected'!U58&lt;7),0.16,IF(AND('Basic Data Entry'!$G$11="Z-Rural",'Arear Table Protected'!V58=2022),0.09,IF(AND('Basic Data Entry'!$G$11="Y-Urban",'Arear Table Protected'!V58=2022),0.18,IF(AND('Basic Data Entry'!$G$11="Z-Rural",'Arear Table Protected'!V58=2023),0.09,IF(AND('Basic Data Entry'!$G$11="Y-Urban",'Arear Table Protected'!V58=2023),0.18,IF(AND('Basic Data Entry'!$G$11="Z-Rural",'Arear Table Protected'!V58=2024,U58&lt;11),0.09,IF(AND('Basic Data Entry'!$G$11="Y-Urban",'Arear Table Protected'!V58=2024,U58&lt;11),0.18,IF(AND('Basic Data Entry'!$G$11="Z-Rural",'Arear Table Protected'!V58=2024,U58&gt;=11),0.1,IF(AND('Basic Data Entry'!$G$11="Y-Urban",'Arear Table Protected'!V58=2024,U58&gt;=11),0.2,IF(AND('Basic Data Entry'!$G$11="Z-Rural",'Arear Table Protected'!V58=2025),0.1,IF(AND('Basic Data Entry'!$G$11="Y-Urban",'Arear Table Protected'!V58=2025),0.2,"")))))))))))))))))</f>
        <v/>
      </c>
      <c r="J58" s="151" t="str">
        <f>IF(OR(Q58="",Q58=0),"",IF(AND('Basic Data Entry'!$G$11="Z-Rural",'Arear Table Protected'!V58&lt;2021),0.08,IF(AND('Basic Data Entry'!$G$11="Y-Urban",'Arear Table Protected'!V58&lt;2021),0.16,IF(AND('Basic Data Entry'!$G$11="Z-Rural",'Arear Table Protected'!V58=2021,U58&gt;=7),0.09,IF(AND('Basic Data Entry'!$G$11="Y-Urban",'Arear Table Protected'!V58=2021,'Arear Table Protected'!U58&gt;=7),0.18,IF(AND('Basic Data Entry'!$G$11="Z-Rural",'Arear Table Protected'!V58=2021,U58&lt;7),0.08,IF(AND('Basic Data Entry'!$G$11="Y-Urban",'Arear Table Protected'!V58=2021,'Arear Table Protected'!U58&lt;7),0.16,IF(AND('Basic Data Entry'!$G$11="Z-Rural",'Arear Table Protected'!V58=2022),0.09,IF(AND('Basic Data Entry'!$G$11="Y-Urban",'Arear Table Protected'!V58=2022),0.18,IF(AND('Basic Data Entry'!$G$11="Z-Rural",'Arear Table Protected'!V58=2023),0.09,IF(AND('Basic Data Entry'!$G$11="Y-Urban",'Arear Table Protected'!V58=2023),0.18,IF(AND('Basic Data Entry'!$G$11="Z-Rural",'Arear Table Protected'!V58=2024,U58&lt;11),0.09,IF(AND('Basic Data Entry'!$G$11="Y-Urban",'Arear Table Protected'!V58=2024,U58&lt;11),0.18,IF(AND('Basic Data Entry'!$G$11="Z-Rural",'Arear Table Protected'!V58=2024,U58&gt;=11),0.1,IF(AND('Basic Data Entry'!$G$11="Y-Urban",'Arear Table Protected'!V58=2024,U58&gt;=11),0.2,IF(AND('Basic Data Entry'!$G$11="Z-Rural",'Arear Table Protected'!V58=2025),0.1,IF(AND('Basic Data Entry'!$G$11="Y-Urban",'Arear Table Protected'!V58=2025),0.2,"")))))))))))))))))</f>
        <v/>
      </c>
      <c r="K58" s="152" t="str">
        <f t="shared" si="4"/>
        <v/>
      </c>
      <c r="L58" s="153" t="str">
        <f t="shared" si="5"/>
        <v/>
      </c>
      <c r="M58" s="154" t="str">
        <f t="shared" si="6"/>
        <v/>
      </c>
      <c r="N58" s="154" t="str">
        <f t="shared" si="7"/>
        <v/>
      </c>
      <c r="O58" s="242" t="str">
        <f t="shared" si="8"/>
        <v/>
      </c>
      <c r="P58" s="177">
        <v>46</v>
      </c>
      <c r="Q58" s="365">
        <f t="shared" si="11"/>
        <v>0</v>
      </c>
      <c r="R58" s="366"/>
      <c r="S58" s="366"/>
      <c r="T58" s="367"/>
      <c r="U58" s="145" t="str">
        <f t="array" ref="U58">IF(OR(Q58=0,Q58=""),"",MONTH(Q58))</f>
        <v/>
      </c>
      <c r="V58" s="145" t="str">
        <f t="array" ref="V58">IF(OR(Q58=0,Q58=""),"",YEAR(Q58))</f>
        <v/>
      </c>
      <c r="W58" s="145" t="str">
        <f t="shared" si="12"/>
        <v/>
      </c>
      <c r="X58" s="178" t="str">
        <f t="array" ref="X58">IF(OR(Q58=0,Q58=""),"",BG58)</f>
        <v/>
      </c>
      <c r="Y58" s="147" t="str">
        <f t="array" ref="Y58">IF(OR(Q58=0,Q58=""),"",ROUND(X58*H58,0))</f>
        <v/>
      </c>
      <c r="Z58" s="199">
        <f t="shared" si="13"/>
        <v>0</v>
      </c>
      <c r="AA58" s="147" t="str">
        <f t="array" ref="AA58">IF(OR(Q58=0,Q58=""),"",ROUND(X58*J58,0))</f>
        <v/>
      </c>
      <c r="AB58" s="179" t="str">
        <f t="array" ref="AB58">IF(OR(Q58=0,Q58=""),"",SUM(X58:AA58))</f>
        <v/>
      </c>
      <c r="AC58" s="180" t="str">
        <f t="array" ref="AC58">IF(OR(Q58=0,Q58=""),"",IF(X58=0,0,IF($E$2="FIXATION",$B$5,IF(X58=0,0,IF(BF58=7,ROUND(AC57*1.03,-2),AC57)))))</f>
        <v/>
      </c>
      <c r="AD58" s="181" t="str">
        <f t="array" ref="AD58">IF(OR(Q58=0,Q58=""),"",IF($E$2="fixation",0,ROUND(AC58*G58,0)))</f>
        <v/>
      </c>
      <c r="AE58" s="199" t="str">
        <f t="array" ref="AE58">IF(OR(Q58=0,Q58=""),"",AE57)</f>
        <v/>
      </c>
      <c r="AF58" s="181" t="str">
        <f t="array" ref="AF58">IF(OR(Q58=0,Q58=""),"",IF($E$2="fixation",0,ROUND(AC58*I58,0)))</f>
        <v/>
      </c>
      <c r="AG58" s="179" t="str">
        <f t="array" ref="AG58">IF(OR(Q58=0,Q58=""),"",SUM(AC58:AF58))</f>
        <v/>
      </c>
      <c r="AH58" s="180" t="str">
        <f t="array" ref="AH58">IF(OR(Q58=0,Q58=""),"",X58-AC58)</f>
        <v/>
      </c>
      <c r="AI58" s="181" t="str">
        <f t="array" ref="AI58">IF(OR(Q58=0,Q58=""),"",Y58-AD58)</f>
        <v/>
      </c>
      <c r="AJ58" s="181" t="str">
        <f t="array" ref="AJ58">IF(OR(Q58=0,Q58=""),"",Z58-AE58)</f>
        <v/>
      </c>
      <c r="AK58" s="181" t="str">
        <f t="array" ref="AK58">IF(OR(Q58=0,Q58=""),"",AA58-AF58)</f>
        <v/>
      </c>
      <c r="AL58" s="182" t="str">
        <f t="array" ref="AL58">IF(OR(Q58=0,Q58=""),"",AB58-AG58)</f>
        <v/>
      </c>
      <c r="AM58" s="4" t="str">
        <f t="array" ref="AM58">IF(OR(Q58=0,Q58=""),"",IF(M58="",$BB$2,$BB$2+M58))</f>
        <v/>
      </c>
      <c r="AN58" s="106" t="str">
        <f t="shared" si="9"/>
        <v/>
      </c>
      <c r="AO58" s="125" t="str">
        <f t="array" ref="AO58">IF(OR(Q58=0,Q58=""),"",AM58-AN58)</f>
        <v/>
      </c>
      <c r="AP58" s="3" t="str">
        <f t="array" ref="AP58">IF(OR(Q57=0,Q57="",AP57="",AP57=""),"",AP57)</f>
        <v/>
      </c>
      <c r="AQ58" s="2" t="str">
        <f t="array" ref="AQ58">IF(OR(Q57=0,Q57="",AQ57="",AQ57=""),"",AQ57)</f>
        <v/>
      </c>
      <c r="AR58" s="183" t="str">
        <f t="array" ref="AR58">IF(OR(Q58=0,Q58=""),"",SUM(AP58-AQ58))</f>
        <v/>
      </c>
      <c r="AS58" s="95" t="str">
        <f t="array" ref="AS58">IF(OR(Q58=0,Q58=""),"",IF(AND('Basic Data Entry'!$C$10="state Service",'Arear Table Protected'!V58=2020,U58=3),ROUND(X58/31*5,0),IF(AND('Basic Data Entry'!$C$10="state Service",'Arear Table Protected'!V58=2020,U58=9),ROUND(AB58/30*2,0),IF(AND('Basic Data Entry'!$C$10="state Service",'Arear Table Protected'!V58=2020,U58=10),ROUND(AB58/31*2,0),IF(AND('Basic Data Entry'!$C$10="subordinate",'Arear Table Protected'!V58=2020,U58=3),ROUND(X58/31*3,0),IF(AND('Basic Data Entry'!$C$10="subordinate",'Arear Table Protected'!V58=2020,U58=9),ROUND(AB58/30*1,0),IF(AND('Basic Data Entry'!$C$10="subordinate",'Arear Table Protected'!V58=2020,U58=10),ROUND(AB58/31*1,0),IF(AND('Basic Data Entry'!$C$10="ministrial",'Arear Table Protected'!V58=2020,U58=3),ROUND(X58/31*1,0),""))))))))</f>
        <v/>
      </c>
      <c r="AT58" s="96" t="str">
        <f t="array" ref="AT58">IF(OR(Q58=0,Q58=""),"",IF(AND('Basic Data Entry'!$C$10="state Service",'Arear Table Protected'!V58=2020,U58=3),ROUND(AC58/31*5,0),IF(AND('Basic Data Entry'!$C$10="state Service",'Arear Table Protected'!V58=2020,U58=9),ROUND(AG58/30*2,0),IF(AND('Basic Data Entry'!$C$10="state Service",'Arear Table Protected'!V58=2020,U58=10),ROUND(AG58/31*2,0),IF(AND('Basic Data Entry'!$C$10="subordinate",'Arear Table Protected'!V58=2020,U58=3),ROUND(AC58/31*3,0),IF(AND('Basic Data Entry'!$C$10="subordinate",'Arear Table Protected'!V58=2020,U58=9),ROUND(AG58/30*1,0),IF(AND('Basic Data Entry'!$C$10="subordinate",'Arear Table Protected'!V58=2020,U58=10),ROUND(AG58/31*1,0),IF(AND('Basic Data Entry'!$C$10="ministrial",'Arear Table Protected'!V58=2020,U58=3),ROUND(AC58/31*1,0),""))))))))</f>
        <v/>
      </c>
      <c r="AU58" s="184" t="str">
        <f t="array" ref="AU58">IF(OR(Q58=0,Q58="",AS58="",AT58=""),"",AS58-AT58)</f>
        <v/>
      </c>
      <c r="AV58" s="42" t="str">
        <f t="array" ref="AV58">IF(OR(Q57=0,Q57=""),"",AV57)</f>
        <v/>
      </c>
      <c r="AW58" s="43" t="str">
        <f t="array" ref="AW58">IF(OR(Q57=0,Q57=""),"",AW57)</f>
        <v/>
      </c>
      <c r="AX58" s="185" t="str">
        <f t="array" ref="AX58">IF(OR(Q58=0,Q58=""),"",SUM(AV58-AW58))</f>
        <v/>
      </c>
      <c r="AY58" s="186" t="str">
        <f t="array" ref="AY58">IF(OR(Q58=0,Q58=""),"",ROUND((AL58)*$E$3,0))</f>
        <v/>
      </c>
      <c r="AZ58" s="186" t="str">
        <f t="array" ref="AZ58">IF(OR(Q58=0,Q58=""),"",SUM(AO58,AR58,AU58,AX58,AY58))</f>
        <v/>
      </c>
      <c r="BA58" s="187" t="str">
        <f t="array" ref="BA58">IF(OR(Q58=0,Q58=""),"",AL58-AZ58)</f>
        <v/>
      </c>
      <c r="BB58" s="44"/>
      <c r="BC58" s="23"/>
      <c r="BD58" s="23"/>
      <c r="BE58" s="10">
        <f t="shared" si="23"/>
        <v>0</v>
      </c>
      <c r="BF58" s="79">
        <f t="shared" si="15"/>
        <v>0</v>
      </c>
      <c r="BG58" s="79">
        <f t="shared" si="21"/>
        <v>0</v>
      </c>
      <c r="BK58" s="21">
        <f t="shared" si="22"/>
        <v>47022</v>
      </c>
      <c r="BM58" s="18">
        <f t="shared" si="16"/>
        <v>1</v>
      </c>
      <c r="BN58" s="19" t="str">
        <f t="array" ref="BN58">IF(OR(Q58=0,Q58=""),"",W58)</f>
        <v/>
      </c>
      <c r="BO58" s="18" t="str">
        <f t="array" ref="BO58">IF(OR(Q58=0,Q58=""),"",BM58+BN58)</f>
        <v/>
      </c>
      <c r="BP58" s="20">
        <f t="shared" si="27"/>
        <v>0</v>
      </c>
      <c r="BQ58" s="20">
        <f t="shared" si="28"/>
        <v>0</v>
      </c>
      <c r="BR58" s="22">
        <f t="shared" si="29"/>
        <v>0</v>
      </c>
      <c r="BS58" s="20" t="str">
        <f t="shared" si="30"/>
        <v>00</v>
      </c>
      <c r="BY58" s="76" t="str">
        <f>IF(OR(Q58=0,Q58=""),"",IF('Basic Data Entry'!$C$9="fixation","yes",""))</f>
        <v/>
      </c>
      <c r="BZ58" s="76" t="str">
        <f>IF(OR(Q58=0,Q58=""),"",IF('Basic Data Entry'!$G$12="yes","yes","no"))</f>
        <v/>
      </c>
    </row>
    <row r="59" spans="1:78" ht="18" customHeight="1" thickBot="1">
      <c r="A59" s="9" t="str">
        <f t="shared" si="10"/>
        <v/>
      </c>
      <c r="B59" s="343"/>
      <c r="C59" s="343"/>
      <c r="D59" s="343"/>
      <c r="E59" s="343"/>
      <c r="F59" s="97" t="str">
        <f t="shared" si="1"/>
        <v/>
      </c>
      <c r="G59" s="149" t="str">
        <f t="shared" si="2"/>
        <v/>
      </c>
      <c r="H59" s="150" t="str">
        <f t="shared" si="3"/>
        <v/>
      </c>
      <c r="I59" s="150" t="str">
        <f>IF(OR($E$2="fixation",Q59="",Q59=0),"",IF(AND('Basic Data Entry'!$G$11="Z-Rural",'Arear Table Protected'!V59&lt;2021),0.08,IF(AND('Basic Data Entry'!$G$11="Y-Urban",'Arear Table Protected'!V59&lt;2021),0.16,IF(AND('Basic Data Entry'!$G$11="Z-Rural",'Arear Table Protected'!V59=2021,U59&gt;=7),0.09,IF(AND('Basic Data Entry'!$G$11="Y-Urban",'Arear Table Protected'!V59=2021,'Arear Table Protected'!U59&gt;=7),0.18,IF(AND('Basic Data Entry'!$G$11="Z-Rural",'Arear Table Protected'!V59=2021,U59&lt;7),0.08,IF(AND('Basic Data Entry'!$G$11="Y-Urban",'Arear Table Protected'!V59=2021,'Arear Table Protected'!U59&lt;7),0.16,IF(AND('Basic Data Entry'!$G$11="Z-Rural",'Arear Table Protected'!V59=2022),0.09,IF(AND('Basic Data Entry'!$G$11="Y-Urban",'Arear Table Protected'!V59=2022),0.18,IF(AND('Basic Data Entry'!$G$11="Z-Rural",'Arear Table Protected'!V59=2023),0.09,IF(AND('Basic Data Entry'!$G$11="Y-Urban",'Arear Table Protected'!V59=2023),0.18,IF(AND('Basic Data Entry'!$G$11="Z-Rural",'Arear Table Protected'!V59=2024,U59&lt;11),0.09,IF(AND('Basic Data Entry'!$G$11="Y-Urban",'Arear Table Protected'!V59=2024,U59&lt;11),0.18,IF(AND('Basic Data Entry'!$G$11="Z-Rural",'Arear Table Protected'!V59=2024,U59&gt;=11),0.1,IF(AND('Basic Data Entry'!$G$11="Y-Urban",'Arear Table Protected'!V59=2024,U59&gt;=11),0.2,IF(AND('Basic Data Entry'!$G$11="Z-Rural",'Arear Table Protected'!V59=2025),0.1,IF(AND('Basic Data Entry'!$G$11="Y-Urban",'Arear Table Protected'!V59=2025),0.2,"")))))))))))))))))</f>
        <v/>
      </c>
      <c r="J59" s="151" t="str">
        <f>IF(OR(Q59="",Q59=0),"",IF(AND('Basic Data Entry'!$G$11="Z-Rural",'Arear Table Protected'!V59&lt;2021),0.08,IF(AND('Basic Data Entry'!$G$11="Y-Urban",'Arear Table Protected'!V59&lt;2021),0.16,IF(AND('Basic Data Entry'!$G$11="Z-Rural",'Arear Table Protected'!V59=2021,U59&gt;=7),0.09,IF(AND('Basic Data Entry'!$G$11="Y-Urban",'Arear Table Protected'!V59=2021,'Arear Table Protected'!U59&gt;=7),0.18,IF(AND('Basic Data Entry'!$G$11="Z-Rural",'Arear Table Protected'!V59=2021,U59&lt;7),0.08,IF(AND('Basic Data Entry'!$G$11="Y-Urban",'Arear Table Protected'!V59=2021,'Arear Table Protected'!U59&lt;7),0.16,IF(AND('Basic Data Entry'!$G$11="Z-Rural",'Arear Table Protected'!V59=2022),0.09,IF(AND('Basic Data Entry'!$G$11="Y-Urban",'Arear Table Protected'!V59=2022),0.18,IF(AND('Basic Data Entry'!$G$11="Z-Rural",'Arear Table Protected'!V59=2023),0.09,IF(AND('Basic Data Entry'!$G$11="Y-Urban",'Arear Table Protected'!V59=2023),0.18,IF(AND('Basic Data Entry'!$G$11="Z-Rural",'Arear Table Protected'!V59=2024,U59&lt;11),0.09,IF(AND('Basic Data Entry'!$G$11="Y-Urban",'Arear Table Protected'!V59=2024,U59&lt;11),0.18,IF(AND('Basic Data Entry'!$G$11="Z-Rural",'Arear Table Protected'!V59=2024,U59&gt;=11),0.1,IF(AND('Basic Data Entry'!$G$11="Y-Urban",'Arear Table Protected'!V59=2024,U59&gt;=11),0.2,IF(AND('Basic Data Entry'!$G$11="Z-Rural",'Arear Table Protected'!V59=2025),0.1,IF(AND('Basic Data Entry'!$G$11="Y-Urban",'Arear Table Protected'!V59=2025),0.2,"")))))))))))))))))</f>
        <v/>
      </c>
      <c r="K59" s="152" t="str">
        <f t="shared" si="4"/>
        <v/>
      </c>
      <c r="L59" s="153" t="str">
        <f t="shared" si="5"/>
        <v/>
      </c>
      <c r="M59" s="154" t="str">
        <f t="shared" si="6"/>
        <v/>
      </c>
      <c r="N59" s="154" t="str">
        <f t="shared" si="7"/>
        <v/>
      </c>
      <c r="O59" s="242" t="str">
        <f t="shared" si="8"/>
        <v/>
      </c>
      <c r="P59" s="177">
        <v>47</v>
      </c>
      <c r="Q59" s="365">
        <f t="shared" si="11"/>
        <v>0</v>
      </c>
      <c r="R59" s="366"/>
      <c r="S59" s="366"/>
      <c r="T59" s="367"/>
      <c r="U59" s="145" t="str">
        <f t="array" ref="U59">IF(OR(Q59=0,Q59=""),"",MONTH(Q59))</f>
        <v/>
      </c>
      <c r="V59" s="145" t="str">
        <f t="array" ref="V59">IF(OR(Q59=0,Q59=""),"",YEAR(Q59))</f>
        <v/>
      </c>
      <c r="W59" s="145" t="str">
        <f t="shared" si="12"/>
        <v/>
      </c>
      <c r="X59" s="178" t="str">
        <f t="array" ref="X59">IF(OR(Q59=0,Q59=""),"",BG59)</f>
        <v/>
      </c>
      <c r="Y59" s="147" t="str">
        <f t="array" ref="Y59">IF(OR(Q59=0,Q59=""),"",ROUND(X59*H59,0))</f>
        <v/>
      </c>
      <c r="Z59" s="199">
        <f t="shared" si="13"/>
        <v>0</v>
      </c>
      <c r="AA59" s="147" t="str">
        <f t="array" ref="AA59">IF(OR(Q59=0,Q59=""),"",ROUND(X59*J59,0))</f>
        <v/>
      </c>
      <c r="AB59" s="179" t="str">
        <f t="array" ref="AB59">IF(OR(Q59=0,Q59=""),"",SUM(X59:AA59))</f>
        <v/>
      </c>
      <c r="AC59" s="180" t="str">
        <f t="array" ref="AC59">IF(OR(Q59=0,Q59=""),"",IF(X59=0,0,IF($E$2="FIXATION",$B$5,IF(X59=0,0,IF(BF59=7,ROUND(AC58*1.03,-2),AC58)))))</f>
        <v/>
      </c>
      <c r="AD59" s="181" t="str">
        <f t="array" ref="AD59">IF(OR(Q59=0,Q59=""),"",IF($E$2="fixation",0,ROUND(AC59*G59,0)))</f>
        <v/>
      </c>
      <c r="AE59" s="199" t="str">
        <f t="array" ref="AE59">IF(OR(Q59=0,Q59=""),"",AE58)</f>
        <v/>
      </c>
      <c r="AF59" s="181" t="str">
        <f t="array" ref="AF59">IF(OR(Q59=0,Q59=""),"",IF($E$2="fixation",0,ROUND(AC59*I59,0)))</f>
        <v/>
      </c>
      <c r="AG59" s="179" t="str">
        <f t="array" ref="AG59">IF(OR(Q59=0,Q59=""),"",SUM(AC59:AF59))</f>
        <v/>
      </c>
      <c r="AH59" s="180" t="str">
        <f t="array" ref="AH59">IF(OR(Q59=0,Q59=""),"",X59-AC59)</f>
        <v/>
      </c>
      <c r="AI59" s="181" t="str">
        <f t="array" ref="AI59">IF(OR(Q59=0,Q59=""),"",Y59-AD59)</f>
        <v/>
      </c>
      <c r="AJ59" s="181" t="str">
        <f t="array" ref="AJ59">IF(OR(Q59=0,Q59=""),"",Z59-AE59)</f>
        <v/>
      </c>
      <c r="AK59" s="181" t="str">
        <f t="array" ref="AK59">IF(OR(Q59=0,Q59=""),"",AA59-AF59)</f>
        <v/>
      </c>
      <c r="AL59" s="182" t="str">
        <f t="array" ref="AL59">IF(OR(Q59=0,Q59=""),"",AB59-AG59)</f>
        <v/>
      </c>
      <c r="AM59" s="4" t="str">
        <f t="array" ref="AM59">IF(OR(Q59=0,Q59=""),"",IF(M59="",$BB$2,$BB$2+M59))</f>
        <v/>
      </c>
      <c r="AN59" s="106" t="str">
        <f t="shared" si="9"/>
        <v/>
      </c>
      <c r="AO59" s="125" t="str">
        <f t="array" ref="AO59">IF(OR(Q59=0,Q59=""),"",AM59-AN59)</f>
        <v/>
      </c>
      <c r="AP59" s="3" t="str">
        <f t="array" ref="AP59">IF(OR(Q58=0,Q58="",AP58="",AP58=""),"",AP58)</f>
        <v/>
      </c>
      <c r="AQ59" s="2" t="str">
        <f t="array" ref="AQ59">IF(OR(Q58=0,Q58="",AQ58="",AQ58=""),"",AQ58)</f>
        <v/>
      </c>
      <c r="AR59" s="183" t="str">
        <f t="array" ref="AR59">IF(OR(Q59=0,Q59=""),"",SUM(AP59-AQ59))</f>
        <v/>
      </c>
      <c r="AS59" s="95" t="str">
        <f t="array" ref="AS59">IF(OR(Q59=0,Q59=""),"",IF(AND('Basic Data Entry'!$C$10="state Service",'Arear Table Protected'!V59=2020,U59=3),ROUND(X59/31*5,0),IF(AND('Basic Data Entry'!$C$10="state Service",'Arear Table Protected'!V59=2020,U59=9),ROUND(AB59/30*2,0),IF(AND('Basic Data Entry'!$C$10="state Service",'Arear Table Protected'!V59=2020,U59=10),ROUND(AB59/31*2,0),IF(AND('Basic Data Entry'!$C$10="subordinate",'Arear Table Protected'!V59=2020,U59=3),ROUND(X59/31*3,0),IF(AND('Basic Data Entry'!$C$10="subordinate",'Arear Table Protected'!V59=2020,U59=9),ROUND(AB59/30*1,0),IF(AND('Basic Data Entry'!$C$10="subordinate",'Arear Table Protected'!V59=2020,U59=10),ROUND(AB59/31*1,0),IF(AND('Basic Data Entry'!$C$10="ministrial",'Arear Table Protected'!V59=2020,U59=3),ROUND(X59/31*1,0),""))))))))</f>
        <v/>
      </c>
      <c r="AT59" s="96" t="str">
        <f t="array" ref="AT59">IF(OR(Q59=0,Q59=""),"",IF(AND('Basic Data Entry'!$C$10="state Service",'Arear Table Protected'!V59=2020,U59=3),ROUND(AC59/31*5,0),IF(AND('Basic Data Entry'!$C$10="state Service",'Arear Table Protected'!V59=2020,U59=9),ROUND(AG59/30*2,0),IF(AND('Basic Data Entry'!$C$10="state Service",'Arear Table Protected'!V59=2020,U59=10),ROUND(AG59/31*2,0),IF(AND('Basic Data Entry'!$C$10="subordinate",'Arear Table Protected'!V59=2020,U59=3),ROUND(AC59/31*3,0),IF(AND('Basic Data Entry'!$C$10="subordinate",'Arear Table Protected'!V59=2020,U59=9),ROUND(AG59/30*1,0),IF(AND('Basic Data Entry'!$C$10="subordinate",'Arear Table Protected'!V59=2020,U59=10),ROUND(AG59/31*1,0),IF(AND('Basic Data Entry'!$C$10="ministrial",'Arear Table Protected'!V59=2020,U59=3),ROUND(AC59/31*1,0),""))))))))</f>
        <v/>
      </c>
      <c r="AU59" s="184" t="str">
        <f t="array" ref="AU59">IF(OR(Q59=0,Q59="",AS59="",AT59=""),"",AS59-AT59)</f>
        <v/>
      </c>
      <c r="AV59" s="42" t="str">
        <f t="array" ref="AV59">IF(OR(Q58=0,Q58=""),"",AV58)</f>
        <v/>
      </c>
      <c r="AW59" s="43" t="str">
        <f t="array" ref="AW59">IF(OR(Q58=0,Q58=""),"",AW58)</f>
        <v/>
      </c>
      <c r="AX59" s="185" t="str">
        <f t="array" ref="AX59">IF(OR(Q59=0,Q59=""),"",SUM(AV59-AW59))</f>
        <v/>
      </c>
      <c r="AY59" s="186" t="str">
        <f t="array" ref="AY59">IF(OR(Q59=0,Q59=""),"",ROUND((AL59)*$E$3,0))</f>
        <v/>
      </c>
      <c r="AZ59" s="186" t="str">
        <f t="array" ref="AZ59">IF(OR(Q59=0,Q59=""),"",SUM(AO59,AR59,AU59,AX59,AY59))</f>
        <v/>
      </c>
      <c r="BA59" s="187" t="str">
        <f t="array" ref="BA59">IF(OR(Q59=0,Q59=""),"",AL59-AZ59)</f>
        <v/>
      </c>
      <c r="BB59" s="44"/>
      <c r="BC59" s="23"/>
      <c r="BD59" s="23"/>
      <c r="BE59" s="10">
        <f t="shared" si="23"/>
        <v>0</v>
      </c>
      <c r="BF59" s="79">
        <f t="shared" si="15"/>
        <v>0</v>
      </c>
      <c r="BG59" s="79">
        <f t="shared" si="21"/>
        <v>0</v>
      </c>
      <c r="BK59" s="21">
        <f t="shared" si="22"/>
        <v>47053</v>
      </c>
      <c r="BM59" s="18">
        <f t="shared" si="16"/>
        <v>1</v>
      </c>
      <c r="BN59" s="19" t="str">
        <f t="array" ref="BN59">IF(OR(Q59=0,Q59=""),"",W59)</f>
        <v/>
      </c>
      <c r="BO59" s="18" t="str">
        <f t="array" ref="BO59">IF(OR(Q59=0,Q59=""),"",BM59+BN59)</f>
        <v/>
      </c>
      <c r="BP59" s="20">
        <f t="shared" si="27"/>
        <v>0</v>
      </c>
      <c r="BQ59" s="20">
        <f t="shared" si="28"/>
        <v>0</v>
      </c>
      <c r="BR59" s="22">
        <f t="shared" si="29"/>
        <v>0</v>
      </c>
      <c r="BS59" s="20" t="str">
        <f t="shared" si="30"/>
        <v>00</v>
      </c>
      <c r="BY59" s="76" t="str">
        <f>IF(OR(Q59=0,Q59=""),"",IF('Basic Data Entry'!$C$9="fixation","yes",""))</f>
        <v/>
      </c>
      <c r="BZ59" s="76" t="str">
        <f>IF(OR(Q59=0,Q59=""),"",IF('Basic Data Entry'!$G$12="yes","yes","no"))</f>
        <v/>
      </c>
    </row>
    <row r="60" spans="1:78" ht="17.25" customHeight="1" thickBot="1">
      <c r="A60" s="9" t="str">
        <f t="shared" si="10"/>
        <v/>
      </c>
      <c r="B60" s="344"/>
      <c r="C60" s="344"/>
      <c r="D60" s="344"/>
      <c r="E60" s="344"/>
      <c r="F60" s="97" t="str">
        <f t="shared" si="1"/>
        <v/>
      </c>
      <c r="G60" s="149" t="str">
        <f t="shared" si="2"/>
        <v/>
      </c>
      <c r="H60" s="150" t="str">
        <f t="shared" si="3"/>
        <v/>
      </c>
      <c r="I60" s="150" t="str">
        <f>IF(OR($E$2="fixation",Q60="",Q60=0),"",IF(AND('Basic Data Entry'!$G$11="Z-Rural",'Arear Table Protected'!V60&lt;2021),0.08,IF(AND('Basic Data Entry'!$G$11="Y-Urban",'Arear Table Protected'!V60&lt;2021),0.16,IF(AND('Basic Data Entry'!$G$11="Z-Rural",'Arear Table Protected'!V60=2021,U60&gt;=7),0.09,IF(AND('Basic Data Entry'!$G$11="Y-Urban",'Arear Table Protected'!V60=2021,'Arear Table Protected'!U60&gt;=7),0.18,IF(AND('Basic Data Entry'!$G$11="Z-Rural",'Arear Table Protected'!V60=2021,U60&lt;7),0.08,IF(AND('Basic Data Entry'!$G$11="Y-Urban",'Arear Table Protected'!V60=2021,'Arear Table Protected'!U60&lt;7),0.16,IF(AND('Basic Data Entry'!$G$11="Z-Rural",'Arear Table Protected'!V60=2022),0.09,IF(AND('Basic Data Entry'!$G$11="Y-Urban",'Arear Table Protected'!V60=2022),0.18,IF(AND('Basic Data Entry'!$G$11="Z-Rural",'Arear Table Protected'!V60=2023),0.09,IF(AND('Basic Data Entry'!$G$11="Y-Urban",'Arear Table Protected'!V60=2023),0.18,IF(AND('Basic Data Entry'!$G$11="Z-Rural",'Arear Table Protected'!V60=2024,U60&lt;11),0.09,IF(AND('Basic Data Entry'!$G$11="Y-Urban",'Arear Table Protected'!V60=2024,U60&lt;11),0.18,IF(AND('Basic Data Entry'!$G$11="Z-Rural",'Arear Table Protected'!V60=2024,U60&gt;=11),0.1,IF(AND('Basic Data Entry'!$G$11="Y-Urban",'Arear Table Protected'!V60=2024,U60&gt;=11),0.2,IF(AND('Basic Data Entry'!$G$11="Z-Rural",'Arear Table Protected'!V60=2025),0.1,IF(AND('Basic Data Entry'!$G$11="Y-Urban",'Arear Table Protected'!V60=2025),0.2,"")))))))))))))))))</f>
        <v/>
      </c>
      <c r="J60" s="151" t="str">
        <f>IF(OR(Q60="",Q60=0),"",IF(AND('Basic Data Entry'!$G$11="Z-Rural",'Arear Table Protected'!V60&lt;2021),0.08,IF(AND('Basic Data Entry'!$G$11="Y-Urban",'Arear Table Protected'!V60&lt;2021),0.16,IF(AND('Basic Data Entry'!$G$11="Z-Rural",'Arear Table Protected'!V60=2021,U60&gt;=7),0.09,IF(AND('Basic Data Entry'!$G$11="Y-Urban",'Arear Table Protected'!V60=2021,'Arear Table Protected'!U60&gt;=7),0.18,IF(AND('Basic Data Entry'!$G$11="Z-Rural",'Arear Table Protected'!V60=2021,U60&lt;7),0.08,IF(AND('Basic Data Entry'!$G$11="Y-Urban",'Arear Table Protected'!V60=2021,'Arear Table Protected'!U60&lt;7),0.16,IF(AND('Basic Data Entry'!$G$11="Z-Rural",'Arear Table Protected'!V60=2022),0.09,IF(AND('Basic Data Entry'!$G$11="Y-Urban",'Arear Table Protected'!V60=2022),0.18,IF(AND('Basic Data Entry'!$G$11="Z-Rural",'Arear Table Protected'!V60=2023),0.09,IF(AND('Basic Data Entry'!$G$11="Y-Urban",'Arear Table Protected'!V60=2023),0.18,IF(AND('Basic Data Entry'!$G$11="Z-Rural",'Arear Table Protected'!V60=2024,U60&lt;11),0.09,IF(AND('Basic Data Entry'!$G$11="Y-Urban",'Arear Table Protected'!V60=2024,U60&lt;11),0.18,IF(AND('Basic Data Entry'!$G$11="Z-Rural",'Arear Table Protected'!V60=2024,U60&gt;=11),0.1,IF(AND('Basic Data Entry'!$G$11="Y-Urban",'Arear Table Protected'!V60=2024,U60&gt;=11),0.2,IF(AND('Basic Data Entry'!$G$11="Z-Rural",'Arear Table Protected'!V60=2025),0.1,IF(AND('Basic Data Entry'!$G$11="Y-Urban",'Arear Table Protected'!V60=2025),0.2,"")))))))))))))))))</f>
        <v/>
      </c>
      <c r="K60" s="152" t="str">
        <f t="shared" si="4"/>
        <v/>
      </c>
      <c r="L60" s="153" t="str">
        <f t="shared" si="5"/>
        <v/>
      </c>
      <c r="M60" s="154" t="str">
        <f t="shared" si="6"/>
        <v/>
      </c>
      <c r="N60" s="154" t="str">
        <f t="shared" si="7"/>
        <v/>
      </c>
      <c r="O60" s="242" t="str">
        <f t="shared" si="8"/>
        <v/>
      </c>
      <c r="P60" s="188">
        <v>48</v>
      </c>
      <c r="Q60" s="512">
        <f>IF(W59=$AY$8,0,IF(Q59=0,0,BK60))</f>
        <v>0</v>
      </c>
      <c r="R60" s="513"/>
      <c r="S60" s="513"/>
      <c r="T60" s="514"/>
      <c r="U60" s="189" t="str">
        <f t="array" ref="U60">IF(OR(Q60=0,Q60=""),"",MONTH(Q60))</f>
        <v/>
      </c>
      <c r="V60" s="189" t="str">
        <f t="array" ref="V60">IF(OR(Q60=0,Q60=""),"",YEAR(Q60))</f>
        <v/>
      </c>
      <c r="W60" s="189" t="str">
        <f t="shared" si="12"/>
        <v/>
      </c>
      <c r="X60" s="190" t="str">
        <f t="array" ref="X60">IF(OR(Q60=0,Q60=""),"",BG60)</f>
        <v/>
      </c>
      <c r="Y60" s="191" t="str">
        <f t="array" ref="Y60">IF(OR(Q60=0,Q60=""),"",ROUND(X60*H60,0))</f>
        <v/>
      </c>
      <c r="Z60" s="203">
        <f>Z59</f>
        <v>0</v>
      </c>
      <c r="AA60" s="191" t="str">
        <f t="array" ref="AA60">IF(OR(Q60=0,Q60=""),"",ROUND(X60*J60,0))</f>
        <v/>
      </c>
      <c r="AB60" s="192" t="str">
        <f t="array" ref="AB60">IF(OR(Q60=0,Q60=""),"",SUM(X60:AA60))</f>
        <v/>
      </c>
      <c r="AC60" s="193" t="str">
        <f t="array" ref="AC60">IF(OR(Q60=0,Q60=""),"",IF(X60=0,0,IF($E$2="FIXATION",$B$5,IF(X60=0,0,IF(BF60=7,ROUND(AC59*1.03,-2),AC59)))))</f>
        <v/>
      </c>
      <c r="AD60" s="191" t="str">
        <f t="array" ref="AD60">IF(OR(Q60=0,Q60=""),"",IF($E$2="fixation",0,ROUND(AC60*G60,0)))</f>
        <v/>
      </c>
      <c r="AE60" s="203" t="str">
        <f t="array" ref="AE60">IF(OR(Q60=0,Q60=""),"",AE59)</f>
        <v/>
      </c>
      <c r="AF60" s="191" t="str">
        <f t="array" ref="AF60">IF(OR(Q60=0,Q60=""),"",IF($E$2="fixation",0,ROUND(AC60*I60,0)))</f>
        <v/>
      </c>
      <c r="AG60" s="192" t="str">
        <f t="array" ref="AG60">IF(OR(Q60=0,Q60=""),"",SUM(AC60:AF60))</f>
        <v/>
      </c>
      <c r="AH60" s="193" t="str">
        <f t="array" ref="AH60">IF(OR(Q60=0,Q60=""),"",X60-AC60)</f>
        <v/>
      </c>
      <c r="AI60" s="191" t="str">
        <f t="array" ref="AI60">IF(OR(Q60=0,Q60=""),"",Y60-AD60)</f>
        <v/>
      </c>
      <c r="AJ60" s="191" t="str">
        <f t="array" ref="AJ60">IF(OR(Q60=0,Q60=""),"",Z60-AE60)</f>
        <v/>
      </c>
      <c r="AK60" s="191" t="str">
        <f t="array" ref="AK60">IF(OR(Q60=0,Q60=""),"",AA60-AF60)</f>
        <v/>
      </c>
      <c r="AL60" s="194" t="str">
        <f t="array" ref="AL60">IF(OR(Q60=0,Q60=""),"",AB60-AG60)</f>
        <v/>
      </c>
      <c r="AM60" s="86" t="str">
        <f t="array" ref="AM60">IF(OR(Q60=0,Q60=""),"",IF(M60="",$BB$2,$BB$2+M60))</f>
        <v/>
      </c>
      <c r="AN60" s="106" t="str">
        <f t="shared" si="9"/>
        <v/>
      </c>
      <c r="AO60" s="131" t="str">
        <f t="array" ref="AO60">IF(OR(Q60=0,Q60=""),"",AM60-AN60)</f>
        <v/>
      </c>
      <c r="AP60" s="87" t="str">
        <f t="array" ref="AP60">IF(OR(Q59=0,Q59="",AP59="",AP59=""),"",AP59)</f>
        <v/>
      </c>
      <c r="AQ60" s="84" t="str">
        <f t="array" ref="AQ60">IF(OR(Q59=0,Q59="",AQ59="",AQ59=""),"",AQ59)</f>
        <v/>
      </c>
      <c r="AR60" s="195" t="str">
        <f t="array" ref="AR60">IF(OR(Q60=0,Q60=""),"",SUM(AP60-AQ60))</f>
        <v/>
      </c>
      <c r="AS60" s="95" t="str">
        <f t="array" ref="AS60">IF(OR(Q60=0,Q60=""),"",IF(AND('Basic Data Entry'!$C$10="state Service",'Arear Table Protected'!V60=2020,U60=3),ROUND(X60/31*5,0),IF(AND('Basic Data Entry'!$C$10="state Service",'Arear Table Protected'!V60=2020,U60=9),ROUND(AB60/30*2,0),IF(AND('Basic Data Entry'!$C$10="state Service",'Arear Table Protected'!V60=2020,U60=10),ROUND(AB60/31*2,0),IF(AND('Basic Data Entry'!$C$10="subordinate",'Arear Table Protected'!V60=2020,U60=3),ROUND(X60/31*3,0),IF(AND('Basic Data Entry'!$C$10="subordinate",'Arear Table Protected'!V60=2020,U60=9),ROUND(AB60/30*1,0),IF(AND('Basic Data Entry'!$C$10="subordinate",'Arear Table Protected'!V60=2020,U60=10),ROUND(AB60/31*1,0),IF(AND('Basic Data Entry'!$C$10="ministrial",'Arear Table Protected'!V60=2020,U60=3),ROUND(X60/31*1,0),""))))))))</f>
        <v/>
      </c>
      <c r="AT60" s="96" t="str">
        <f t="array" ref="AT60">IF(OR(Q60=0,Q60=""),"",IF(AND('Basic Data Entry'!$C$10="state Service",'Arear Table Protected'!V60=2020,U60=3),ROUND(AC60/31*5,0),IF(AND('Basic Data Entry'!$C$10="state Service",'Arear Table Protected'!V60=2020,U60=9),ROUND(AG60/30*2,0),IF(AND('Basic Data Entry'!$C$10="state Service",'Arear Table Protected'!V60=2020,U60=10),ROUND(AG60/31*2,0),IF(AND('Basic Data Entry'!$C$10="subordinate",'Arear Table Protected'!V60=2020,U60=3),ROUND(AC60/31*3,0),IF(AND('Basic Data Entry'!$C$10="subordinate",'Arear Table Protected'!V60=2020,U60=9),ROUND(AG60/30*1,0),IF(AND('Basic Data Entry'!$C$10="subordinate",'Arear Table Protected'!V60=2020,U60=10),ROUND(AG60/31*1,0),IF(AND('Basic Data Entry'!$C$10="ministrial",'Arear Table Protected'!V60=2020,U60=3),ROUND(AC60/31*1,0),""))))))))</f>
        <v/>
      </c>
      <c r="AU60" s="184" t="str">
        <f t="array" ref="AU60">IF(OR(Q60=0,Q60="",AS60="",AT60=""),"",AS60-AT60)</f>
        <v/>
      </c>
      <c r="AV60" s="42" t="str">
        <f t="array" ref="AV60">IF(OR(Q59=0,Q59=""),"",AV59)</f>
        <v/>
      </c>
      <c r="AW60" s="43" t="str">
        <f t="array" ref="AW60">IF(OR(Q59=0,Q59=""),"",AW59)</f>
        <v/>
      </c>
      <c r="AX60" s="185" t="str">
        <f t="array" ref="AX60">IF(OR(Q60=0,Q60=""),"",SUM(AV60-AW60))</f>
        <v/>
      </c>
      <c r="AY60" s="186" t="str">
        <f t="array" ref="AY60">IF(OR(Q60=0,Q60=""),"",ROUND((AL60)*$E$3,0))</f>
        <v/>
      </c>
      <c r="AZ60" s="186" t="str">
        <f t="array" ref="AZ60">IF(OR(Q60=0,Q60=""),"",SUM(AO60,AR60,AU60,AX60,AY60))</f>
        <v/>
      </c>
      <c r="BA60" s="187" t="str">
        <f t="array" ref="BA60">IF(OR(Q60=0,Q60=""),"",AL60-AZ60)</f>
        <v/>
      </c>
      <c r="BB60" s="37"/>
      <c r="BC60" s="23"/>
      <c r="BD60" s="23"/>
      <c r="BE60" s="10">
        <f t="shared" si="23"/>
        <v>0</v>
      </c>
      <c r="BF60" s="79">
        <f t="shared" si="15"/>
        <v>0</v>
      </c>
      <c r="BG60" s="79">
        <f>IF(BF60=7,ROUND(BG59*1.03,-2),IF(BF60=0,0,BG59))</f>
        <v>0</v>
      </c>
      <c r="BK60" s="21">
        <f>BK59+31</f>
        <v>47084</v>
      </c>
      <c r="BM60" s="18">
        <f t="shared" si="16"/>
        <v>1</v>
      </c>
      <c r="BN60" s="19" t="str">
        <f t="array" ref="BN60">IF(OR(Q60=0,Q60=""),"",W60)</f>
        <v/>
      </c>
      <c r="BO60" s="18" t="str">
        <f t="array" ref="BO60">IF(OR(Q60=0,Q60=""),"",BM60+BN60)</f>
        <v/>
      </c>
      <c r="BP60" s="20">
        <f t="shared" si="27"/>
        <v>0</v>
      </c>
      <c r="BQ60" s="20">
        <f t="shared" si="28"/>
        <v>0</v>
      </c>
      <c r="BR60" s="22">
        <f t="shared" si="29"/>
        <v>0</v>
      </c>
      <c r="BS60" s="20" t="str">
        <f t="shared" si="30"/>
        <v>00</v>
      </c>
      <c r="BY60" s="76" t="str">
        <f>IF(OR(Q60=0,Q60=""),"",IF('Basic Data Entry'!$C$9="fixation","yes",""))</f>
        <v/>
      </c>
      <c r="BZ60" s="76" t="str">
        <f>IF(OR(Q60=0,Q60=""),"",IF('Basic Data Entry'!$G$12="yes","yes","no"))</f>
        <v/>
      </c>
    </row>
    <row r="61" spans="1:78" ht="68.25" customHeight="1" thickBot="1">
      <c r="B61" s="532"/>
      <c r="C61" s="532"/>
      <c r="D61" s="532"/>
      <c r="E61" s="532"/>
      <c r="F61" s="75"/>
      <c r="G61" s="345"/>
      <c r="H61" s="345"/>
      <c r="I61" s="345"/>
      <c r="J61" s="345"/>
      <c r="K61" s="345"/>
      <c r="L61" s="345"/>
      <c r="M61" s="345"/>
      <c r="N61" s="235"/>
      <c r="O61" s="235"/>
      <c r="P61" s="493" t="s">
        <v>19</v>
      </c>
      <c r="Q61" s="494"/>
      <c r="R61" s="494"/>
      <c r="S61" s="494"/>
      <c r="T61" s="495"/>
      <c r="U61" s="225"/>
      <c r="V61" s="225"/>
      <c r="W61" s="225"/>
      <c r="X61" s="226">
        <f t="array" ref="X61">SUM(X13:X60)</f>
        <v>484423</v>
      </c>
      <c r="Y61" s="227">
        <f t="array" ref="Y61">SUM(Y13:Y60)</f>
        <v>271020</v>
      </c>
      <c r="Z61" s="227">
        <f t="array" ref="Z61">SUM(Z13:Z60)</f>
        <v>0</v>
      </c>
      <c r="AA61" s="227">
        <f t="array" ref="AA61">SUM(AA13:AA60)</f>
        <v>48442</v>
      </c>
      <c r="AB61" s="228">
        <f t="array" ref="AB61">SUM(AB13:AB60)</f>
        <v>803885</v>
      </c>
      <c r="AC61" s="229">
        <f t="array" ref="AC61">SUM(AC13:AC60)</f>
        <v>434900</v>
      </c>
      <c r="AD61" s="227">
        <f t="array" ref="AD61">SUM(AD13:AD60)</f>
        <v>243249</v>
      </c>
      <c r="AE61" s="227">
        <f t="array" ref="AE61">SUM(AE13:AE60)</f>
        <v>0</v>
      </c>
      <c r="AF61" s="227">
        <f t="array" ref="AF61">SUM(AF13:AF60)</f>
        <v>43490</v>
      </c>
      <c r="AG61" s="228">
        <f t="array" ref="AG61">SUM(AG13:AG60)</f>
        <v>721639</v>
      </c>
      <c r="AH61" s="229">
        <f t="array" ref="AH61">SUM(AH13:AH60)</f>
        <v>49523</v>
      </c>
      <c r="AI61" s="227">
        <f t="array" ref="AI61">SUM(AI13:AI60)</f>
        <v>27771</v>
      </c>
      <c r="AJ61" s="227">
        <f t="array" ref="AJ61">SUM(AJ13:AJ60)</f>
        <v>0</v>
      </c>
      <c r="AK61" s="227">
        <f t="array" ref="AK61">SUM(AK13:AK60)</f>
        <v>4952</v>
      </c>
      <c r="AL61" s="228">
        <f t="array" ref="AL61">SUM(AL13:AL60)</f>
        <v>82246</v>
      </c>
      <c r="AM61" s="229">
        <f t="array" ref="AM61">SUM(AM13:AM60)</f>
        <v>56187</v>
      </c>
      <c r="AN61" s="227">
        <f t="array" ref="AN61">SUM(AN13:AN60)</f>
        <v>55473</v>
      </c>
      <c r="AO61" s="230">
        <f>SUM(AO13:AO60)</f>
        <v>714</v>
      </c>
      <c r="AP61" s="229">
        <f t="array" ref="AP61">SUM(AP13:AP60)</f>
        <v>36000</v>
      </c>
      <c r="AQ61" s="227">
        <f t="array" ref="AQ61">SUM(AQ13:AQ60)</f>
        <v>36000</v>
      </c>
      <c r="AR61" s="230">
        <f t="array" ref="AR61">SUM(AR13:AR60)</f>
        <v>0</v>
      </c>
      <c r="AS61" s="229">
        <f t="array" ref="AS61">SUM(AS13:AS60)</f>
        <v>0</v>
      </c>
      <c r="AT61" s="227">
        <f t="array" ref="AT61">SUM(AT13:AT60)</f>
        <v>0</v>
      </c>
      <c r="AU61" s="230">
        <f t="array" ref="AU61">SUM(AU13:AU60)</f>
        <v>0</v>
      </c>
      <c r="AV61" s="231">
        <f t="array" ref="AV61">SUM(AV13:AV60)</f>
        <v>0</v>
      </c>
      <c r="AW61" s="231">
        <f t="array" ref="AW61">SUM(AW13:AW60)</f>
        <v>0</v>
      </c>
      <c r="AX61" s="231">
        <f>SUM(AX13:AX60)</f>
        <v>0</v>
      </c>
      <c r="AY61" s="232">
        <f t="array" ref="AY61">SUM(AY13:AY60)</f>
        <v>8226</v>
      </c>
      <c r="AZ61" s="232">
        <f t="array" ref="AZ61">SUM(AZ13:AZ60)</f>
        <v>8940</v>
      </c>
      <c r="BA61" s="233">
        <f t="array" ref="BA61">SUM(BA13:BA60)</f>
        <v>73306</v>
      </c>
      <c r="BB61" s="234"/>
      <c r="BC61" s="23"/>
      <c r="BD61" s="23"/>
      <c r="BK61" s="21"/>
      <c r="BM61" s="18"/>
      <c r="BN61" s="19"/>
      <c r="BO61" s="18"/>
      <c r="BP61" s="20"/>
      <c r="BQ61" s="20"/>
      <c r="BR61" s="18"/>
      <c r="BS61" s="20"/>
    </row>
    <row r="62" spans="1:78" ht="23.25" customHeight="1" thickBot="1">
      <c r="B62" s="345"/>
      <c r="C62" s="345"/>
      <c r="D62" s="345"/>
      <c r="E62" s="345"/>
      <c r="F62" s="75"/>
      <c r="G62" s="345"/>
      <c r="H62" s="345"/>
      <c r="I62" s="345"/>
      <c r="J62" s="345"/>
      <c r="K62" s="345"/>
      <c r="L62" s="345"/>
      <c r="M62" s="345"/>
      <c r="N62" s="235"/>
      <c r="O62" s="235"/>
      <c r="P62" s="496" t="s">
        <v>20</v>
      </c>
      <c r="Q62" s="497"/>
      <c r="R62" s="497"/>
      <c r="S62" s="497"/>
      <c r="T62" s="497"/>
      <c r="U62" s="497"/>
      <c r="V62" s="497"/>
      <c r="W62" s="497"/>
      <c r="X62" s="497"/>
      <c r="Y62" s="497"/>
      <c r="Z62" s="497"/>
      <c r="AA62" s="497"/>
      <c r="AB62" s="497"/>
      <c r="AC62" s="497"/>
      <c r="AD62" s="497"/>
      <c r="AE62" s="497"/>
      <c r="AF62" s="497"/>
      <c r="AG62" s="497"/>
      <c r="AH62" s="497"/>
      <c r="AI62" s="497"/>
      <c r="AJ62" s="497"/>
      <c r="AK62" s="497"/>
      <c r="AL62" s="379" t="s">
        <v>77</v>
      </c>
      <c r="AM62" s="380"/>
      <c r="AN62" s="380"/>
      <c r="AO62" s="380"/>
      <c r="AP62" s="380"/>
      <c r="AQ62" s="380"/>
      <c r="AR62" s="380"/>
      <c r="AS62" s="380"/>
      <c r="AT62" s="380"/>
      <c r="AU62" s="380"/>
      <c r="AV62" s="380"/>
      <c r="AW62" s="380"/>
      <c r="AX62" s="380"/>
      <c r="AY62" s="380"/>
      <c r="AZ62" s="380"/>
      <c r="BA62" s="380"/>
      <c r="BB62" s="381"/>
      <c r="BC62" s="23"/>
      <c r="BD62" s="23"/>
      <c r="BK62" s="21"/>
      <c r="BM62" s="18"/>
      <c r="BN62" s="19"/>
      <c r="BO62" s="18"/>
      <c r="BP62" s="20"/>
      <c r="BQ62" s="20"/>
      <c r="BR62" s="18"/>
      <c r="BS62" s="20"/>
    </row>
    <row r="63" spans="1:78" ht="15" customHeight="1">
      <c r="B63" s="345"/>
      <c r="C63" s="345"/>
      <c r="D63" s="345"/>
      <c r="E63" s="345"/>
      <c r="F63" s="75"/>
      <c r="G63" s="345"/>
      <c r="H63" s="345"/>
      <c r="I63" s="345"/>
      <c r="J63" s="345"/>
      <c r="K63" s="345"/>
      <c r="L63" s="345"/>
      <c r="M63" s="345"/>
      <c r="N63" s="235"/>
      <c r="O63" s="235"/>
      <c r="P63" s="11" t="s">
        <v>21</v>
      </c>
      <c r="Q63" s="498" t="s">
        <v>22</v>
      </c>
      <c r="R63" s="499"/>
      <c r="S63" s="499"/>
      <c r="T63" s="500"/>
      <c r="U63" s="80"/>
      <c r="V63" s="80"/>
      <c r="W63" s="80"/>
      <c r="X63" s="507" t="s">
        <v>23</v>
      </c>
      <c r="Y63" s="507"/>
      <c r="Z63" s="507"/>
      <c r="AA63" s="507"/>
      <c r="AB63" s="507"/>
      <c r="AC63" s="507"/>
      <c r="AD63" s="508">
        <f>AH61</f>
        <v>49523</v>
      </c>
      <c r="AE63" s="508"/>
      <c r="AF63" s="509"/>
      <c r="AG63" s="509"/>
      <c r="AH63" s="509"/>
      <c r="AI63" s="509"/>
      <c r="AJ63" s="510"/>
      <c r="AK63" s="511"/>
      <c r="AL63" s="379"/>
      <c r="AM63" s="380"/>
      <c r="AN63" s="380"/>
      <c r="AO63" s="380"/>
      <c r="AP63" s="380"/>
      <c r="AQ63" s="380"/>
      <c r="AR63" s="380"/>
      <c r="AS63" s="380"/>
      <c r="AT63" s="380"/>
      <c r="AU63" s="380"/>
      <c r="AV63" s="380"/>
      <c r="AW63" s="380"/>
      <c r="AX63" s="380"/>
      <c r="AY63" s="380"/>
      <c r="AZ63" s="380"/>
      <c r="BA63" s="380"/>
      <c r="BB63" s="381"/>
      <c r="BC63" s="23"/>
      <c r="BD63" s="23"/>
      <c r="BK63" s="21"/>
      <c r="BM63" s="18"/>
      <c r="BN63" s="19"/>
      <c r="BO63" s="18"/>
      <c r="BP63" s="20"/>
      <c r="BQ63" s="20"/>
      <c r="BR63" s="18"/>
      <c r="BS63" s="20"/>
    </row>
    <row r="64" spans="1:78" ht="15" customHeight="1">
      <c r="B64" s="345"/>
      <c r="C64" s="345"/>
      <c r="D64" s="345"/>
      <c r="E64" s="345"/>
      <c r="F64" s="75"/>
      <c r="G64" s="345"/>
      <c r="H64" s="345"/>
      <c r="I64" s="345"/>
      <c r="J64" s="345"/>
      <c r="K64" s="345"/>
      <c r="L64" s="345"/>
      <c r="M64" s="345"/>
      <c r="N64" s="235"/>
      <c r="O64" s="235"/>
      <c r="P64" s="12" t="s">
        <v>29</v>
      </c>
      <c r="Q64" s="501"/>
      <c r="R64" s="502"/>
      <c r="S64" s="502"/>
      <c r="T64" s="503"/>
      <c r="U64" s="81"/>
      <c r="V64" s="81"/>
      <c r="W64" s="81"/>
      <c r="X64" s="382" t="s">
        <v>25</v>
      </c>
      <c r="Y64" s="382"/>
      <c r="Z64" s="382"/>
      <c r="AA64" s="382"/>
      <c r="AB64" s="382"/>
      <c r="AC64" s="382"/>
      <c r="AD64" s="383">
        <f>AI61</f>
        <v>27771</v>
      </c>
      <c r="AE64" s="383"/>
      <c r="AF64" s="384"/>
      <c r="AG64" s="384"/>
      <c r="AH64" s="384"/>
      <c r="AI64" s="384"/>
      <c r="AJ64" s="385"/>
      <c r="AK64" s="386"/>
      <c r="AL64" s="379"/>
      <c r="AM64" s="380"/>
      <c r="AN64" s="380"/>
      <c r="AO64" s="380"/>
      <c r="AP64" s="380"/>
      <c r="AQ64" s="380"/>
      <c r="AR64" s="380"/>
      <c r="AS64" s="380"/>
      <c r="AT64" s="380"/>
      <c r="AU64" s="380"/>
      <c r="AV64" s="380"/>
      <c r="AW64" s="380"/>
      <c r="AX64" s="380"/>
      <c r="AY64" s="380"/>
      <c r="AZ64" s="380"/>
      <c r="BA64" s="380"/>
      <c r="BB64" s="381"/>
      <c r="BC64" s="23"/>
      <c r="BD64" s="23"/>
      <c r="BK64" s="21"/>
      <c r="BM64" s="18"/>
      <c r="BN64" s="19"/>
      <c r="BO64" s="18"/>
      <c r="BP64" s="20"/>
      <c r="BQ64" s="20"/>
      <c r="BR64" s="18"/>
      <c r="BS64" s="20"/>
    </row>
    <row r="65" spans="2:71" ht="14.25" customHeight="1">
      <c r="B65" s="345"/>
      <c r="C65" s="345"/>
      <c r="D65" s="345"/>
      <c r="E65" s="345"/>
      <c r="F65" s="75"/>
      <c r="G65" s="345"/>
      <c r="H65" s="345"/>
      <c r="I65" s="345"/>
      <c r="J65" s="345"/>
      <c r="K65" s="345"/>
      <c r="L65" s="345"/>
      <c r="M65" s="345"/>
      <c r="N65" s="235"/>
      <c r="O65" s="235"/>
      <c r="P65" s="12" t="s">
        <v>24</v>
      </c>
      <c r="Q65" s="501"/>
      <c r="R65" s="502"/>
      <c r="S65" s="502"/>
      <c r="T65" s="503"/>
      <c r="U65" s="81"/>
      <c r="V65" s="81"/>
      <c r="W65" s="81"/>
      <c r="X65" s="382" t="s">
        <v>26</v>
      </c>
      <c r="Y65" s="382"/>
      <c r="Z65" s="382"/>
      <c r="AA65" s="382"/>
      <c r="AB65" s="382"/>
      <c r="AC65" s="382"/>
      <c r="AD65" s="383">
        <f>AK61</f>
        <v>4952</v>
      </c>
      <c r="AE65" s="383"/>
      <c r="AF65" s="384"/>
      <c r="AG65" s="384"/>
      <c r="AH65" s="384"/>
      <c r="AI65" s="384"/>
      <c r="AJ65" s="385"/>
      <c r="AK65" s="386"/>
      <c r="AL65" s="379"/>
      <c r="AM65" s="380"/>
      <c r="AN65" s="380"/>
      <c r="AO65" s="380"/>
      <c r="AP65" s="380"/>
      <c r="AQ65" s="380"/>
      <c r="AR65" s="380"/>
      <c r="AS65" s="380"/>
      <c r="AT65" s="380"/>
      <c r="AU65" s="380"/>
      <c r="AV65" s="380"/>
      <c r="AW65" s="380"/>
      <c r="AX65" s="380"/>
      <c r="AY65" s="380"/>
      <c r="AZ65" s="380"/>
      <c r="BA65" s="380"/>
      <c r="BB65" s="381"/>
      <c r="BC65" s="23"/>
      <c r="BD65" s="23"/>
      <c r="BK65" s="21"/>
      <c r="BM65" s="18"/>
      <c r="BN65" s="19"/>
      <c r="BO65" s="18"/>
      <c r="BP65" s="20"/>
      <c r="BQ65" s="20"/>
      <c r="BR65" s="18"/>
      <c r="BS65" s="20"/>
    </row>
    <row r="66" spans="2:71" ht="15" customHeight="1">
      <c r="B66" s="345"/>
      <c r="C66" s="345"/>
      <c r="D66" s="345"/>
      <c r="E66" s="345"/>
      <c r="F66" s="75"/>
      <c r="G66" s="345"/>
      <c r="H66" s="345"/>
      <c r="I66" s="345"/>
      <c r="J66" s="345"/>
      <c r="K66" s="345"/>
      <c r="L66" s="345"/>
      <c r="M66" s="345"/>
      <c r="N66" s="235"/>
      <c r="O66" s="235"/>
      <c r="P66" s="12" t="s">
        <v>78</v>
      </c>
      <c r="Q66" s="501"/>
      <c r="R66" s="502"/>
      <c r="S66" s="502"/>
      <c r="T66" s="503"/>
      <c r="U66" s="81"/>
      <c r="V66" s="81"/>
      <c r="W66" s="81"/>
      <c r="X66" s="369">
        <f>AJ10</f>
        <v>0</v>
      </c>
      <c r="Y66" s="370"/>
      <c r="Z66" s="370"/>
      <c r="AA66" s="370"/>
      <c r="AB66" s="370"/>
      <c r="AC66" s="371"/>
      <c r="AD66" s="372">
        <f>AJ61</f>
        <v>0</v>
      </c>
      <c r="AE66" s="373"/>
      <c r="AF66" s="373"/>
      <c r="AG66" s="373"/>
      <c r="AH66" s="373"/>
      <c r="AI66" s="373"/>
      <c r="AJ66" s="373"/>
      <c r="AK66" s="374"/>
      <c r="AL66" s="387" t="s">
        <v>27</v>
      </c>
      <c r="AM66" s="388"/>
      <c r="AN66" s="388"/>
      <c r="AO66" s="388"/>
      <c r="AP66" s="388"/>
      <c r="AQ66" s="388"/>
      <c r="AR66" s="388"/>
      <c r="AS66" s="388"/>
      <c r="AT66" s="388"/>
      <c r="AU66" s="388"/>
      <c r="AV66" s="388"/>
      <c r="AW66" s="388"/>
      <c r="AX66" s="388"/>
      <c r="AY66" s="388"/>
      <c r="AZ66" s="388"/>
      <c r="BA66" s="388"/>
      <c r="BB66" s="389"/>
      <c r="BC66" s="23"/>
      <c r="BD66" s="23"/>
      <c r="BK66" s="21"/>
      <c r="BM66" s="18"/>
      <c r="BN66" s="19"/>
      <c r="BO66" s="18"/>
      <c r="BP66" s="20"/>
      <c r="BQ66" s="20"/>
      <c r="BR66" s="18"/>
      <c r="BS66" s="20"/>
    </row>
    <row r="67" spans="2:71" ht="18.75" customHeight="1" thickBot="1">
      <c r="B67" s="345"/>
      <c r="C67" s="345"/>
      <c r="D67" s="345"/>
      <c r="E67" s="345"/>
      <c r="F67" s="75"/>
      <c r="G67" s="345"/>
      <c r="H67" s="345"/>
      <c r="I67" s="345"/>
      <c r="J67" s="345"/>
      <c r="K67" s="345"/>
      <c r="L67" s="345"/>
      <c r="M67" s="345"/>
      <c r="N67" s="235"/>
      <c r="O67" s="235"/>
      <c r="P67" s="13"/>
      <c r="Q67" s="504"/>
      <c r="R67" s="505"/>
      <c r="S67" s="505"/>
      <c r="T67" s="506"/>
      <c r="U67" s="82"/>
      <c r="V67" s="82"/>
      <c r="W67" s="82"/>
      <c r="X67" s="394" t="s">
        <v>19</v>
      </c>
      <c r="Y67" s="394"/>
      <c r="Z67" s="394"/>
      <c r="AA67" s="394"/>
      <c r="AB67" s="394"/>
      <c r="AC67" s="394"/>
      <c r="AD67" s="454">
        <f>SUM(AD63:AK65)</f>
        <v>82246</v>
      </c>
      <c r="AE67" s="454"/>
      <c r="AF67" s="454"/>
      <c r="AG67" s="454"/>
      <c r="AH67" s="454"/>
      <c r="AI67" s="454"/>
      <c r="AJ67" s="455"/>
      <c r="AK67" s="456"/>
      <c r="AL67" s="390"/>
      <c r="AM67" s="388"/>
      <c r="AN67" s="388"/>
      <c r="AO67" s="388"/>
      <c r="AP67" s="388"/>
      <c r="AQ67" s="388"/>
      <c r="AR67" s="388"/>
      <c r="AS67" s="388"/>
      <c r="AT67" s="388"/>
      <c r="AU67" s="388"/>
      <c r="AV67" s="388"/>
      <c r="AW67" s="388"/>
      <c r="AX67" s="388"/>
      <c r="AY67" s="388"/>
      <c r="AZ67" s="388"/>
      <c r="BA67" s="388"/>
      <c r="BB67" s="389"/>
      <c r="BC67" s="23"/>
      <c r="BD67" s="23"/>
      <c r="BK67" s="21"/>
      <c r="BM67" s="18"/>
      <c r="BN67" s="19"/>
      <c r="BO67" s="18"/>
      <c r="BP67" s="20"/>
      <c r="BQ67" s="20"/>
      <c r="BR67" s="18"/>
      <c r="BS67" s="20"/>
    </row>
    <row r="68" spans="2:71" ht="15" customHeight="1">
      <c r="B68" s="345"/>
      <c r="C68" s="345"/>
      <c r="D68" s="345"/>
      <c r="E68" s="345"/>
      <c r="F68" s="75"/>
      <c r="G68" s="345"/>
      <c r="H68" s="345"/>
      <c r="I68" s="345"/>
      <c r="J68" s="345"/>
      <c r="K68" s="345"/>
      <c r="L68" s="345"/>
      <c r="M68" s="345"/>
      <c r="N68" s="235"/>
      <c r="O68" s="235"/>
      <c r="P68" s="14" t="s">
        <v>21</v>
      </c>
      <c r="Q68" s="398" t="s">
        <v>28</v>
      </c>
      <c r="R68" s="399"/>
      <c r="S68" s="399"/>
      <c r="T68" s="400"/>
      <c r="U68" s="77"/>
      <c r="V68" s="77"/>
      <c r="W68" s="77"/>
      <c r="X68" s="404" t="s">
        <v>64</v>
      </c>
      <c r="Y68" s="404"/>
      <c r="Z68" s="404"/>
      <c r="AA68" s="404"/>
      <c r="AB68" s="404"/>
      <c r="AC68" s="404"/>
      <c r="AD68" s="405">
        <f>AO61</f>
        <v>714</v>
      </c>
      <c r="AE68" s="405"/>
      <c r="AF68" s="406"/>
      <c r="AG68" s="406"/>
      <c r="AH68" s="406"/>
      <c r="AI68" s="406"/>
      <c r="AJ68" s="407"/>
      <c r="AK68" s="407"/>
      <c r="AL68" s="390"/>
      <c r="AM68" s="388"/>
      <c r="AN68" s="388"/>
      <c r="AO68" s="388"/>
      <c r="AP68" s="388"/>
      <c r="AQ68" s="388"/>
      <c r="AR68" s="388"/>
      <c r="AS68" s="388"/>
      <c r="AT68" s="388"/>
      <c r="AU68" s="388"/>
      <c r="AV68" s="388"/>
      <c r="AW68" s="388"/>
      <c r="AX68" s="388"/>
      <c r="AY68" s="388"/>
      <c r="AZ68" s="388"/>
      <c r="BA68" s="388"/>
      <c r="BB68" s="389"/>
      <c r="BC68" s="23"/>
      <c r="BD68" s="23"/>
      <c r="BK68" s="21"/>
      <c r="BM68" s="18"/>
      <c r="BN68" s="19"/>
      <c r="BO68" s="18"/>
      <c r="BP68" s="20"/>
      <c r="BQ68" s="20"/>
      <c r="BR68" s="18"/>
      <c r="BS68" s="20"/>
    </row>
    <row r="69" spans="2:71" ht="15" customHeight="1">
      <c r="B69" s="345"/>
      <c r="C69" s="345"/>
      <c r="D69" s="345"/>
      <c r="E69" s="345"/>
      <c r="F69" s="75"/>
      <c r="G69" s="345"/>
      <c r="H69" s="345"/>
      <c r="I69" s="345"/>
      <c r="J69" s="345"/>
      <c r="K69" s="345"/>
      <c r="L69" s="345"/>
      <c r="M69" s="345"/>
      <c r="N69" s="235"/>
      <c r="O69" s="235"/>
      <c r="P69" s="15" t="s">
        <v>29</v>
      </c>
      <c r="Q69" s="398"/>
      <c r="R69" s="399"/>
      <c r="S69" s="399"/>
      <c r="T69" s="400"/>
      <c r="U69" s="77"/>
      <c r="V69" s="77"/>
      <c r="W69" s="77"/>
      <c r="X69" s="382" t="s">
        <v>7</v>
      </c>
      <c r="Y69" s="382"/>
      <c r="Z69" s="382"/>
      <c r="AA69" s="382"/>
      <c r="AB69" s="382"/>
      <c r="AC69" s="382"/>
      <c r="AD69" s="383">
        <f>AR61</f>
        <v>0</v>
      </c>
      <c r="AE69" s="383"/>
      <c r="AF69" s="384"/>
      <c r="AG69" s="384"/>
      <c r="AH69" s="384"/>
      <c r="AI69" s="384"/>
      <c r="AJ69" s="385"/>
      <c r="AK69" s="385"/>
      <c r="AL69" s="390"/>
      <c r="AM69" s="388"/>
      <c r="AN69" s="388"/>
      <c r="AO69" s="388"/>
      <c r="AP69" s="388"/>
      <c r="AQ69" s="388"/>
      <c r="AR69" s="388"/>
      <c r="AS69" s="388"/>
      <c r="AT69" s="388"/>
      <c r="AU69" s="388"/>
      <c r="AV69" s="388"/>
      <c r="AW69" s="388"/>
      <c r="AX69" s="388"/>
      <c r="AY69" s="388"/>
      <c r="AZ69" s="388"/>
      <c r="BA69" s="388"/>
      <c r="BB69" s="389"/>
      <c r="BC69" s="23"/>
      <c r="BD69" s="23"/>
      <c r="BK69" s="21"/>
      <c r="BM69" s="18"/>
      <c r="BN69" s="19"/>
      <c r="BO69" s="18"/>
      <c r="BP69" s="20"/>
      <c r="BQ69" s="20"/>
      <c r="BR69" s="18"/>
      <c r="BS69" s="20"/>
    </row>
    <row r="70" spans="2:71" ht="15" customHeight="1">
      <c r="B70" s="345"/>
      <c r="C70" s="345"/>
      <c r="D70" s="345"/>
      <c r="E70" s="345"/>
      <c r="F70" s="75"/>
      <c r="G70" s="345"/>
      <c r="H70" s="345"/>
      <c r="I70" s="345"/>
      <c r="J70" s="345"/>
      <c r="K70" s="345"/>
      <c r="L70" s="345"/>
      <c r="M70" s="345"/>
      <c r="N70" s="235"/>
      <c r="O70" s="235"/>
      <c r="P70" s="12" t="s">
        <v>24</v>
      </c>
      <c r="Q70" s="398"/>
      <c r="R70" s="399"/>
      <c r="S70" s="399"/>
      <c r="T70" s="400"/>
      <c r="U70" s="77"/>
      <c r="V70" s="77"/>
      <c r="W70" s="77"/>
      <c r="X70" s="382" t="s">
        <v>30</v>
      </c>
      <c r="Y70" s="382"/>
      <c r="Z70" s="382"/>
      <c r="AA70" s="382"/>
      <c r="AB70" s="382"/>
      <c r="AC70" s="382"/>
      <c r="AD70" s="383">
        <f>AY61</f>
        <v>8226</v>
      </c>
      <c r="AE70" s="383"/>
      <c r="AF70" s="384"/>
      <c r="AG70" s="384"/>
      <c r="AH70" s="384"/>
      <c r="AI70" s="384"/>
      <c r="AJ70" s="385"/>
      <c r="AK70" s="385"/>
      <c r="AL70" s="390"/>
      <c r="AM70" s="388"/>
      <c r="AN70" s="388"/>
      <c r="AO70" s="388"/>
      <c r="AP70" s="388"/>
      <c r="AQ70" s="388"/>
      <c r="AR70" s="388"/>
      <c r="AS70" s="388"/>
      <c r="AT70" s="388"/>
      <c r="AU70" s="388"/>
      <c r="AV70" s="388"/>
      <c r="AW70" s="388"/>
      <c r="AX70" s="388"/>
      <c r="AY70" s="388"/>
      <c r="AZ70" s="388"/>
      <c r="BA70" s="388"/>
      <c r="BB70" s="389"/>
      <c r="BC70" s="23"/>
      <c r="BD70" s="23"/>
      <c r="BK70" s="21"/>
      <c r="BM70" s="18"/>
      <c r="BN70" s="19"/>
      <c r="BO70" s="18"/>
      <c r="BP70" s="20"/>
      <c r="BQ70" s="20"/>
      <c r="BR70" s="18"/>
      <c r="BS70" s="20"/>
    </row>
    <row r="71" spans="2:71" ht="15" customHeight="1">
      <c r="B71" s="345"/>
      <c r="C71" s="345"/>
      <c r="D71" s="345"/>
      <c r="E71" s="345"/>
      <c r="F71" s="75"/>
      <c r="G71" s="345"/>
      <c r="H71" s="345"/>
      <c r="I71" s="345"/>
      <c r="J71" s="345"/>
      <c r="K71" s="345"/>
      <c r="L71" s="345"/>
      <c r="M71" s="345"/>
      <c r="N71" s="235"/>
      <c r="O71" s="235"/>
      <c r="P71" s="12" t="s">
        <v>78</v>
      </c>
      <c r="Q71" s="398"/>
      <c r="R71" s="399"/>
      <c r="S71" s="399"/>
      <c r="T71" s="400"/>
      <c r="U71" s="77"/>
      <c r="V71" s="77"/>
      <c r="W71" s="77"/>
      <c r="X71" s="375" t="str">
        <f>AS9</f>
        <v>CM Corona Relief</v>
      </c>
      <c r="Y71" s="376"/>
      <c r="Z71" s="376"/>
      <c r="AA71" s="376"/>
      <c r="AB71" s="376"/>
      <c r="AC71" s="377"/>
      <c r="AD71" s="378">
        <f>AU61</f>
        <v>0</v>
      </c>
      <c r="AE71" s="373"/>
      <c r="AF71" s="373"/>
      <c r="AG71" s="373"/>
      <c r="AH71" s="373"/>
      <c r="AI71" s="373"/>
      <c r="AJ71" s="373"/>
      <c r="AK71" s="374"/>
      <c r="AL71" s="390"/>
      <c r="AM71" s="388"/>
      <c r="AN71" s="388"/>
      <c r="AO71" s="388"/>
      <c r="AP71" s="388"/>
      <c r="AQ71" s="388"/>
      <c r="AR71" s="388"/>
      <c r="AS71" s="388"/>
      <c r="AT71" s="388"/>
      <c r="AU71" s="388"/>
      <c r="AV71" s="388"/>
      <c r="AW71" s="388"/>
      <c r="AX71" s="388"/>
      <c r="AY71" s="388"/>
      <c r="AZ71" s="388"/>
      <c r="BA71" s="388"/>
      <c r="BB71" s="389"/>
      <c r="BC71" s="23"/>
      <c r="BD71" s="23"/>
      <c r="BK71" s="21"/>
      <c r="BM71" s="18"/>
      <c r="BN71" s="19"/>
      <c r="BO71" s="18"/>
      <c r="BP71" s="20"/>
      <c r="BQ71" s="20"/>
      <c r="BR71" s="18"/>
      <c r="BS71" s="20"/>
    </row>
    <row r="72" spans="2:71" ht="15" customHeight="1">
      <c r="B72" s="345"/>
      <c r="C72" s="345"/>
      <c r="D72" s="345"/>
      <c r="E72" s="345"/>
      <c r="F72" s="75"/>
      <c r="G72" s="345"/>
      <c r="H72" s="345"/>
      <c r="I72" s="345"/>
      <c r="J72" s="345"/>
      <c r="K72" s="345"/>
      <c r="L72" s="345"/>
      <c r="M72" s="345"/>
      <c r="N72" s="235"/>
      <c r="O72" s="235"/>
      <c r="P72" s="33" t="s">
        <v>97</v>
      </c>
      <c r="Q72" s="398"/>
      <c r="R72" s="399"/>
      <c r="S72" s="399"/>
      <c r="T72" s="400"/>
      <c r="U72" s="77"/>
      <c r="V72" s="77"/>
      <c r="W72" s="77"/>
      <c r="X72" s="375">
        <f>AX9</f>
        <v>0</v>
      </c>
      <c r="Y72" s="376"/>
      <c r="Z72" s="376"/>
      <c r="AA72" s="376"/>
      <c r="AB72" s="376"/>
      <c r="AC72" s="376"/>
      <c r="AD72" s="411">
        <f>AX61</f>
        <v>0</v>
      </c>
      <c r="AE72" s="372"/>
      <c r="AF72" s="372"/>
      <c r="AG72" s="372"/>
      <c r="AH72" s="372"/>
      <c r="AI72" s="372"/>
      <c r="AJ72" s="372"/>
      <c r="AK72" s="412"/>
      <c r="AL72" s="390"/>
      <c r="AM72" s="388"/>
      <c r="AN72" s="388"/>
      <c r="AO72" s="388"/>
      <c r="AP72" s="388"/>
      <c r="AQ72" s="388"/>
      <c r="AR72" s="388"/>
      <c r="AS72" s="388"/>
      <c r="AT72" s="388"/>
      <c r="AU72" s="388"/>
      <c r="AV72" s="388"/>
      <c r="AW72" s="388"/>
      <c r="AX72" s="388"/>
      <c r="AY72" s="388"/>
      <c r="AZ72" s="388"/>
      <c r="BA72" s="388"/>
      <c r="BB72" s="389"/>
      <c r="BC72" s="23"/>
      <c r="BD72" s="23"/>
      <c r="BK72" s="21"/>
      <c r="BM72" s="18"/>
      <c r="BN72" s="19"/>
      <c r="BO72" s="18"/>
      <c r="BP72" s="20"/>
      <c r="BQ72" s="20"/>
      <c r="BR72" s="18"/>
      <c r="BS72" s="20"/>
    </row>
    <row r="73" spans="2:71" ht="18" customHeight="1">
      <c r="B73" s="345"/>
      <c r="C73" s="345"/>
      <c r="D73" s="345"/>
      <c r="E73" s="345"/>
      <c r="F73" s="75"/>
      <c r="G73" s="345"/>
      <c r="H73" s="345"/>
      <c r="I73" s="345"/>
      <c r="J73" s="345"/>
      <c r="K73" s="345"/>
      <c r="L73" s="345"/>
      <c r="M73" s="345"/>
      <c r="N73" s="235"/>
      <c r="O73" s="235"/>
      <c r="P73" s="16"/>
      <c r="Q73" s="401"/>
      <c r="R73" s="402"/>
      <c r="S73" s="402"/>
      <c r="T73" s="403"/>
      <c r="U73" s="78"/>
      <c r="V73" s="78"/>
      <c r="W73" s="78"/>
      <c r="X73" s="428" t="s">
        <v>19</v>
      </c>
      <c r="Y73" s="428"/>
      <c r="Z73" s="428"/>
      <c r="AA73" s="428"/>
      <c r="AB73" s="428"/>
      <c r="AC73" s="428"/>
      <c r="AD73" s="429">
        <f>SUM(AD68:AK72)</f>
        <v>8940</v>
      </c>
      <c r="AE73" s="429"/>
      <c r="AF73" s="428"/>
      <c r="AG73" s="428"/>
      <c r="AH73" s="428"/>
      <c r="AI73" s="428"/>
      <c r="AJ73" s="430"/>
      <c r="AK73" s="430"/>
      <c r="AL73" s="390"/>
      <c r="AM73" s="388"/>
      <c r="AN73" s="388"/>
      <c r="AO73" s="388"/>
      <c r="AP73" s="388"/>
      <c r="AQ73" s="388"/>
      <c r="AR73" s="388"/>
      <c r="AS73" s="388"/>
      <c r="AT73" s="388"/>
      <c r="AU73" s="388"/>
      <c r="AV73" s="388"/>
      <c r="AW73" s="388"/>
      <c r="AX73" s="388"/>
      <c r="AY73" s="388"/>
      <c r="AZ73" s="388"/>
      <c r="BA73" s="388"/>
      <c r="BB73" s="389"/>
      <c r="BC73" s="23"/>
      <c r="BD73" s="23"/>
      <c r="BK73" s="21"/>
      <c r="BM73" s="18"/>
      <c r="BN73" s="19"/>
      <c r="BO73" s="18"/>
      <c r="BP73" s="20"/>
      <c r="BQ73" s="20"/>
      <c r="BR73" s="18"/>
      <c r="BS73" s="20"/>
    </row>
    <row r="74" spans="2:71" ht="18.75" customHeight="1" thickBot="1">
      <c r="B74" s="345"/>
      <c r="C74" s="345"/>
      <c r="D74" s="345"/>
      <c r="E74" s="345"/>
      <c r="F74" s="75"/>
      <c r="G74" s="345"/>
      <c r="H74" s="345"/>
      <c r="I74" s="345"/>
      <c r="J74" s="345"/>
      <c r="K74" s="345"/>
      <c r="L74" s="345"/>
      <c r="M74" s="345"/>
      <c r="N74" s="235"/>
      <c r="O74" s="235"/>
      <c r="P74" s="457" t="s">
        <v>31</v>
      </c>
      <c r="Q74" s="458"/>
      <c r="R74" s="458"/>
      <c r="S74" s="458"/>
      <c r="T74" s="396"/>
      <c r="U74" s="396"/>
      <c r="V74" s="396"/>
      <c r="W74" s="396"/>
      <c r="X74" s="396"/>
      <c r="Y74" s="396"/>
      <c r="Z74" s="396"/>
      <c r="AA74" s="396"/>
      <c r="AB74" s="396"/>
      <c r="AC74" s="396"/>
      <c r="AD74" s="395">
        <f>BA61</f>
        <v>73306</v>
      </c>
      <c r="AE74" s="395"/>
      <c r="AF74" s="396"/>
      <c r="AG74" s="396"/>
      <c r="AH74" s="396"/>
      <c r="AI74" s="396"/>
      <c r="AJ74" s="397"/>
      <c r="AK74" s="397"/>
      <c r="AL74" s="391"/>
      <c r="AM74" s="392"/>
      <c r="AN74" s="392"/>
      <c r="AO74" s="392"/>
      <c r="AP74" s="392"/>
      <c r="AQ74" s="392"/>
      <c r="AR74" s="392"/>
      <c r="AS74" s="392"/>
      <c r="AT74" s="392"/>
      <c r="AU74" s="392"/>
      <c r="AV74" s="392"/>
      <c r="AW74" s="392"/>
      <c r="AX74" s="392"/>
      <c r="AY74" s="392"/>
      <c r="AZ74" s="392"/>
      <c r="BA74" s="392"/>
      <c r="BB74" s="393"/>
      <c r="BC74" s="23"/>
      <c r="BD74" s="23"/>
      <c r="BK74" s="21"/>
      <c r="BM74" s="18"/>
      <c r="BN74" s="19"/>
      <c r="BO74" s="18"/>
      <c r="BP74" s="20"/>
      <c r="BQ74" s="20"/>
      <c r="BR74" s="18"/>
      <c r="BS74" s="20"/>
    </row>
    <row r="75" spans="2:71" ht="30" customHeight="1">
      <c r="B75" s="345"/>
      <c r="C75" s="345"/>
      <c r="D75" s="345"/>
      <c r="E75" s="345"/>
      <c r="F75" s="75"/>
      <c r="G75" s="345"/>
      <c r="H75" s="345"/>
      <c r="I75" s="345"/>
      <c r="J75" s="345"/>
      <c r="K75" s="345"/>
      <c r="L75" s="345"/>
      <c r="M75" s="345"/>
      <c r="N75" s="235"/>
      <c r="O75" s="235"/>
      <c r="P75" s="431"/>
      <c r="Q75" s="431"/>
      <c r="R75" s="431"/>
      <c r="S75" s="431"/>
      <c r="T75" s="431"/>
      <c r="U75" s="431"/>
      <c r="V75" s="431"/>
      <c r="W75" s="431"/>
      <c r="X75" s="431"/>
      <c r="Y75" s="431"/>
      <c r="Z75" s="431"/>
      <c r="AA75" s="431"/>
      <c r="AB75" s="431"/>
      <c r="AC75" s="431"/>
      <c r="AD75" s="431"/>
      <c r="AE75" s="431"/>
      <c r="AF75" s="431"/>
      <c r="AG75" s="431"/>
      <c r="AH75" s="431"/>
      <c r="AI75" s="431"/>
      <c r="AJ75" s="431"/>
      <c r="AK75" s="431"/>
      <c r="AL75" s="431"/>
      <c r="AM75" s="431"/>
      <c r="AN75" s="431"/>
      <c r="AO75" s="431"/>
      <c r="AP75" s="431"/>
      <c r="AQ75" s="431"/>
      <c r="AR75" s="431"/>
      <c r="AS75" s="431"/>
      <c r="AT75" s="431"/>
      <c r="AU75" s="431"/>
      <c r="AV75" s="431"/>
      <c r="AW75" s="431"/>
      <c r="AX75" s="431"/>
      <c r="AY75" s="431"/>
      <c r="AZ75" s="431"/>
      <c r="BA75" s="431"/>
      <c r="BB75" s="431"/>
      <c r="BC75" s="23"/>
      <c r="BD75" s="23"/>
      <c r="BM75" s="18">
        <f t="shared" si="16"/>
        <v>1</v>
      </c>
      <c r="BN75" s="19" t="e">
        <f t="shared" ref="BN75" si="31">#REF!</f>
        <v>#REF!</v>
      </c>
      <c r="BO75" s="18" t="e">
        <f t="shared" ref="BO75" si="32">BM75+BN75</f>
        <v>#REF!</v>
      </c>
      <c r="BP75" s="20" t="e">
        <f t="shared" si="17"/>
        <v>#REF!</v>
      </c>
      <c r="BQ75" s="20" t="e">
        <f t="shared" si="18"/>
        <v>#REF!</v>
      </c>
      <c r="BR75" s="18" t="e">
        <f t="shared" ref="BR75" si="33">IF(BQ75=0,0,$BV$3)</f>
        <v>#REF!</v>
      </c>
      <c r="BS75" s="20" t="e">
        <f t="shared" si="20"/>
        <v>#REF!</v>
      </c>
    </row>
  </sheetData>
  <sheetProtection password="E8FA" sheet="1" objects="1" scenarios="1" formatCells="0" formatColumns="0" formatRows="0"/>
  <mergeCells count="162">
    <mergeCell ref="F4:F12"/>
    <mergeCell ref="A11:A13"/>
    <mergeCell ref="P61:T61"/>
    <mergeCell ref="P62:AK62"/>
    <mergeCell ref="Q63:T67"/>
    <mergeCell ref="X63:AC63"/>
    <mergeCell ref="AD63:AK63"/>
    <mergeCell ref="X64:AC64"/>
    <mergeCell ref="Q40:T40"/>
    <mergeCell ref="Q60:T60"/>
    <mergeCell ref="Q16:T16"/>
    <mergeCell ref="G10:G12"/>
    <mergeCell ref="H10:H12"/>
    <mergeCell ref="I10:I12"/>
    <mergeCell ref="J10:J12"/>
    <mergeCell ref="K7:K12"/>
    <mergeCell ref="L7:L12"/>
    <mergeCell ref="M7:M12"/>
    <mergeCell ref="AC11:AG12"/>
    <mergeCell ref="AH11:AL12"/>
    <mergeCell ref="B61:E75"/>
    <mergeCell ref="AE2:AF2"/>
    <mergeCell ref="AO2:AR2"/>
    <mergeCell ref="Q13:T13"/>
    <mergeCell ref="S2:Z2"/>
    <mergeCell ref="AA2:AD2"/>
    <mergeCell ref="AG2:AJ2"/>
    <mergeCell ref="AL2:AN2"/>
    <mergeCell ref="AS2:AT2"/>
    <mergeCell ref="B1:BB1"/>
    <mergeCell ref="AU2:BA2"/>
    <mergeCell ref="S3:BB3"/>
    <mergeCell ref="AY9:AY10"/>
    <mergeCell ref="AZ9:AZ10"/>
    <mergeCell ref="BA9:BA10"/>
    <mergeCell ref="BB9:BB10"/>
    <mergeCell ref="AP9:AR9"/>
    <mergeCell ref="P4:BB4"/>
    <mergeCell ref="P5:BB5"/>
    <mergeCell ref="P6:BB6"/>
    <mergeCell ref="P7:Y7"/>
    <mergeCell ref="AF7:AI7"/>
    <mergeCell ref="AM11:AO12"/>
    <mergeCell ref="AP11:AR12"/>
    <mergeCell ref="AS11:AU12"/>
    <mergeCell ref="BF11:BF13"/>
    <mergeCell ref="BG11:BG13"/>
    <mergeCell ref="BH11:BH13"/>
    <mergeCell ref="BI11:BI13"/>
    <mergeCell ref="P75:BB75"/>
    <mergeCell ref="P8:AH8"/>
    <mergeCell ref="AY8:BB8"/>
    <mergeCell ref="P11:P13"/>
    <mergeCell ref="P9:P10"/>
    <mergeCell ref="Q9:T10"/>
    <mergeCell ref="X9:AB9"/>
    <mergeCell ref="AC9:AG9"/>
    <mergeCell ref="AH9:AL9"/>
    <mergeCell ref="AV11:AX12"/>
    <mergeCell ref="AY11:AY12"/>
    <mergeCell ref="AZ11:AZ12"/>
    <mergeCell ref="BA11:BA12"/>
    <mergeCell ref="AD67:AK67"/>
    <mergeCell ref="P74:AC74"/>
    <mergeCell ref="AN8:AP8"/>
    <mergeCell ref="BB11:BB13"/>
    <mergeCell ref="B2:D2"/>
    <mergeCell ref="E2:R2"/>
    <mergeCell ref="AS9:AU9"/>
    <mergeCell ref="X73:AC73"/>
    <mergeCell ref="AD73:AK73"/>
    <mergeCell ref="AD64:AK64"/>
    <mergeCell ref="X65:AC65"/>
    <mergeCell ref="Q42:T42"/>
    <mergeCell ref="Q43:T43"/>
    <mergeCell ref="Q44:T44"/>
    <mergeCell ref="Q45:T45"/>
    <mergeCell ref="Q46:T46"/>
    <mergeCell ref="Q47:T47"/>
    <mergeCell ref="Q48:T48"/>
    <mergeCell ref="Q49:T49"/>
    <mergeCell ref="Q23:T23"/>
    <mergeCell ref="Q33:T33"/>
    <mergeCell ref="Q34:T34"/>
    <mergeCell ref="Q35:T35"/>
    <mergeCell ref="Q36:T36"/>
    <mergeCell ref="Q37:T37"/>
    <mergeCell ref="Q38:T38"/>
    <mergeCell ref="Q39:T39"/>
    <mergeCell ref="Q21:T21"/>
    <mergeCell ref="BR11:BR13"/>
    <mergeCell ref="BS11:BS13"/>
    <mergeCell ref="Q24:T24"/>
    <mergeCell ref="Q25:T25"/>
    <mergeCell ref="Q26:T26"/>
    <mergeCell ref="E3:R3"/>
    <mergeCell ref="B4:E4"/>
    <mergeCell ref="B6:E6"/>
    <mergeCell ref="B5:E5"/>
    <mergeCell ref="B7:E7"/>
    <mergeCell ref="BM11:BM13"/>
    <mergeCell ref="B3:D3"/>
    <mergeCell ref="BO11:BO13"/>
    <mergeCell ref="BP11:BP13"/>
    <mergeCell ref="BQ11:BQ13"/>
    <mergeCell ref="BN11:BN13"/>
    <mergeCell ref="Q22:T22"/>
    <mergeCell ref="Q18:T18"/>
    <mergeCell ref="Q19:T19"/>
    <mergeCell ref="Q20:T20"/>
    <mergeCell ref="Q14:T14"/>
    <mergeCell ref="BJ11:BJ13"/>
    <mergeCell ref="BE11:BE13"/>
    <mergeCell ref="AJ8:AL8"/>
    <mergeCell ref="AS7:BB7"/>
    <mergeCell ref="Q32:T32"/>
    <mergeCell ref="X66:AC66"/>
    <mergeCell ref="AD66:AK66"/>
    <mergeCell ref="X71:AC71"/>
    <mergeCell ref="AD71:AK71"/>
    <mergeCell ref="AL62:BB65"/>
    <mergeCell ref="X69:AC69"/>
    <mergeCell ref="AD69:AK69"/>
    <mergeCell ref="X70:AC70"/>
    <mergeCell ref="AD70:AK70"/>
    <mergeCell ref="AD65:AK65"/>
    <mergeCell ref="AL66:BB74"/>
    <mergeCell ref="X67:AC67"/>
    <mergeCell ref="AD74:AK74"/>
    <mergeCell ref="Q68:T73"/>
    <mergeCell ref="X68:AC68"/>
    <mergeCell ref="AD68:AK68"/>
    <mergeCell ref="Q17:T17"/>
    <mergeCell ref="Q31:T31"/>
    <mergeCell ref="AV9:AX9"/>
    <mergeCell ref="Q15:T15"/>
    <mergeCell ref="X72:AC72"/>
    <mergeCell ref="AD72:AK72"/>
    <mergeCell ref="AO7:AR7"/>
    <mergeCell ref="AM9:AO9"/>
    <mergeCell ref="Z7:AE7"/>
    <mergeCell ref="B8:E60"/>
    <mergeCell ref="G61:M75"/>
    <mergeCell ref="AJ7:AN7"/>
    <mergeCell ref="G4:H9"/>
    <mergeCell ref="I4:J9"/>
    <mergeCell ref="K4:M6"/>
    <mergeCell ref="Q59:T59"/>
    <mergeCell ref="Q50:T50"/>
    <mergeCell ref="Q51:T51"/>
    <mergeCell ref="Q52:T52"/>
    <mergeCell ref="Q53:T53"/>
    <mergeCell ref="Q54:T54"/>
    <mergeCell ref="Q55:T55"/>
    <mergeCell ref="Q56:T56"/>
    <mergeCell ref="Q57:T57"/>
    <mergeCell ref="Q58:T58"/>
    <mergeCell ref="Q41:T41"/>
    <mergeCell ref="Q27:T27"/>
    <mergeCell ref="Q28:T28"/>
    <mergeCell ref="Q29:T29"/>
    <mergeCell ref="Q30:T30"/>
  </mergeCells>
  <conditionalFormatting sqref="AE13:AE59 BA14:BB60 P14:Q60 A14:A60 AV14:AY60 X14:AM60 AO14:AR60">
    <cfRule type="expression" dxfId="12" priority="11">
      <formula>$Q13=0</formula>
    </cfRule>
  </conditionalFormatting>
  <conditionalFormatting sqref="BQ14:BS75">
    <cfRule type="cellIs" dxfId="11" priority="10" operator="equal">
      <formula>0</formula>
    </cfRule>
  </conditionalFormatting>
  <conditionalFormatting sqref="U11:X60">
    <cfRule type="expression" dxfId="10" priority="9">
      <formula>$U11=7</formula>
    </cfRule>
  </conditionalFormatting>
  <conditionalFormatting sqref="AE10 Z10 AJ10 X66:AK66 Z7:AE7 AS7:BB7 AJ7:AN7">
    <cfRule type="cellIs" dxfId="9" priority="8" operator="equal">
      <formula>0</formula>
    </cfRule>
  </conditionalFormatting>
  <conditionalFormatting sqref="K13:O60">
    <cfRule type="expression" dxfId="8" priority="1">
      <formula>$K13="YES"</formula>
    </cfRule>
  </conditionalFormatting>
  <dataValidations count="3">
    <dataValidation type="list" allowBlank="1" showInputMessage="1" showErrorMessage="1" sqref="AA2">
      <formula1>"Subordinate,State,Ministrial"</formula1>
    </dataValidation>
    <dataValidation type="list" allowBlank="1" showInputMessage="1" showErrorMessage="1" sqref="E2:O2">
      <formula1>"Salary,Fixation,ACP"</formula1>
    </dataValidation>
    <dataValidation type="list" allowBlank="1" showInputMessage="1" showErrorMessage="1" sqref="K13:K60">
      <formula1>"YES,NO"</formula1>
    </dataValidation>
  </dataValidations>
  <pageMargins left="0.31496062992125984" right="0.19685039370078741" top="0.31496062992125984" bottom="0.35433070866141736" header="0.31496062992125984" footer="0.31496062992125984"/>
  <pageSetup paperSize="9" scale="6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BZ75"/>
  <sheetViews>
    <sheetView showGridLines="0" topLeftCell="F4" zoomScaleSheetLayoutView="85" workbookViewId="0">
      <selection activeCell="T12" activeCellId="3" sqref="R11 T11 R12 T12"/>
    </sheetView>
  </sheetViews>
  <sheetFormatPr defaultColWidth="0" defaultRowHeight="0" customHeight="1" zeroHeight="1"/>
  <cols>
    <col min="1" max="1" width="0" style="243" hidden="1" customWidth="1"/>
    <col min="2" max="5" width="0" style="245" hidden="1" customWidth="1"/>
    <col min="6" max="6" width="8.42578125" style="245" customWidth="1"/>
    <col min="7" max="12" width="5.85546875" style="245" customWidth="1"/>
    <col min="13" max="15" width="5.85546875" style="245" hidden="1" customWidth="1"/>
    <col min="16" max="16" width="5.85546875" style="245" customWidth="1"/>
    <col min="17" max="17" width="0" style="245" hidden="1" customWidth="1"/>
    <col min="18" max="18" width="7.85546875" style="245" bestFit="1" customWidth="1"/>
    <col min="19" max="19" width="2.28515625" style="245" customWidth="1"/>
    <col min="20" max="20" width="7.5703125" style="245" bestFit="1" customWidth="1"/>
    <col min="21" max="23" width="0" style="245" hidden="1" customWidth="1"/>
    <col min="24" max="27" width="6.42578125" style="245" customWidth="1"/>
    <col min="28" max="28" width="7.28515625" style="245" customWidth="1"/>
    <col min="29" max="30" width="6.42578125" style="245" customWidth="1"/>
    <col min="31" max="31" width="4.28515625" style="245" customWidth="1"/>
    <col min="32" max="32" width="6.42578125" style="245" customWidth="1"/>
    <col min="33" max="33" width="7.140625" style="245" customWidth="1"/>
    <col min="34" max="35" width="5.85546875" style="245" customWidth="1"/>
    <col min="36" max="36" width="4.85546875" style="245" customWidth="1"/>
    <col min="37" max="37" width="5.85546875" style="245" customWidth="1"/>
    <col min="38" max="38" width="6.7109375" style="245" customWidth="1"/>
    <col min="39" max="52" width="5.85546875" style="245" customWidth="1"/>
    <col min="53" max="53" width="7.85546875" style="245" customWidth="1"/>
    <col min="54" max="54" width="19.42578125" style="245" customWidth="1"/>
    <col min="55" max="55" width="2.5703125" style="244" customWidth="1"/>
    <col min="56" max="56" width="5.85546875" style="244" hidden="1" customWidth="1"/>
    <col min="57" max="57" width="5.85546875" style="245" hidden="1" customWidth="1"/>
    <col min="58" max="58" width="5.85546875" style="246" hidden="1" customWidth="1"/>
    <col min="59" max="16384" width="5.85546875" style="245" hidden="1"/>
  </cols>
  <sheetData>
    <row r="1" spans="1:78" ht="24" hidden="1" customHeight="1">
      <c r="B1" s="724" t="s">
        <v>104</v>
      </c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  <c r="Y1" s="724"/>
      <c r="Z1" s="724"/>
      <c r="AA1" s="724"/>
      <c r="AB1" s="724"/>
      <c r="AC1" s="724"/>
      <c r="AD1" s="724"/>
      <c r="AE1" s="724"/>
      <c r="AF1" s="724"/>
      <c r="AG1" s="724"/>
      <c r="AH1" s="724"/>
      <c r="AI1" s="724"/>
      <c r="AJ1" s="724"/>
      <c r="AK1" s="724"/>
      <c r="AL1" s="724"/>
      <c r="AM1" s="724"/>
      <c r="AN1" s="724"/>
      <c r="AO1" s="724"/>
      <c r="AP1" s="724"/>
      <c r="AQ1" s="724"/>
      <c r="AR1" s="724"/>
      <c r="AS1" s="724"/>
      <c r="AT1" s="724"/>
      <c r="AU1" s="724"/>
      <c r="AV1" s="724"/>
      <c r="AW1" s="724"/>
      <c r="AX1" s="724"/>
      <c r="AY1" s="724"/>
      <c r="AZ1" s="724"/>
      <c r="BA1" s="724"/>
      <c r="BB1" s="724"/>
    </row>
    <row r="2" spans="1:78" ht="33" hidden="1" customHeight="1">
      <c r="B2" s="674" t="s">
        <v>56</v>
      </c>
      <c r="C2" s="674"/>
      <c r="D2" s="674"/>
      <c r="E2" s="725" t="str">
        <f>'Basic Data Entry'!C9</f>
        <v>ACP</v>
      </c>
      <c r="F2" s="725"/>
      <c r="G2" s="725"/>
      <c r="H2" s="725"/>
      <c r="I2" s="725"/>
      <c r="J2" s="725"/>
      <c r="K2" s="725"/>
      <c r="L2" s="725"/>
      <c r="M2" s="725"/>
      <c r="N2" s="725"/>
      <c r="O2" s="725"/>
      <c r="P2" s="725"/>
      <c r="Q2" s="725"/>
      <c r="R2" s="725"/>
      <c r="S2" s="726" t="s">
        <v>69</v>
      </c>
      <c r="T2" s="726"/>
      <c r="U2" s="726"/>
      <c r="V2" s="726"/>
      <c r="W2" s="726"/>
      <c r="X2" s="726"/>
      <c r="Y2" s="726"/>
      <c r="Z2" s="726"/>
      <c r="AA2" s="727" t="str">
        <f>'Basic Data Entry'!C10</f>
        <v>Subordinate</v>
      </c>
      <c r="AB2" s="727"/>
      <c r="AC2" s="727"/>
      <c r="AD2" s="727"/>
      <c r="AE2" s="728" t="s">
        <v>68</v>
      </c>
      <c r="AF2" s="728"/>
      <c r="AG2" s="729">
        <f>'Basic Data Entry'!E6</f>
        <v>45644</v>
      </c>
      <c r="AH2" s="729"/>
      <c r="AI2" s="729"/>
      <c r="AJ2" s="729"/>
      <c r="AK2" s="247" t="s">
        <v>52</v>
      </c>
      <c r="AL2" s="729">
        <f>'Basic Data Entry'!G6</f>
        <v>45961</v>
      </c>
      <c r="AM2" s="729"/>
      <c r="AN2" s="729"/>
      <c r="AO2" s="730" t="s">
        <v>71</v>
      </c>
      <c r="AP2" s="730"/>
      <c r="AQ2" s="730"/>
      <c r="AR2" s="730"/>
      <c r="AS2" s="731">
        <f>'Basic Data Entry'!G9</f>
        <v>4500</v>
      </c>
      <c r="AT2" s="731"/>
      <c r="AU2" s="730" t="s">
        <v>72</v>
      </c>
      <c r="AV2" s="730"/>
      <c r="AW2" s="730"/>
      <c r="AX2" s="730"/>
      <c r="AY2" s="730"/>
      <c r="AZ2" s="730"/>
      <c r="BA2" s="730"/>
      <c r="BB2" s="248">
        <f>'Basic Data Entry'!G10</f>
        <v>4500</v>
      </c>
      <c r="BC2" s="249"/>
      <c r="BD2" s="249"/>
    </row>
    <row r="3" spans="1:78" ht="28.5" hidden="1" customHeight="1" thickBot="1">
      <c r="B3" s="674" t="s">
        <v>76</v>
      </c>
      <c r="C3" s="674"/>
      <c r="D3" s="674"/>
      <c r="E3" s="675">
        <f>'Basic Data Entry'!C11</f>
        <v>0.1</v>
      </c>
      <c r="F3" s="676"/>
      <c r="G3" s="676"/>
      <c r="H3" s="676"/>
      <c r="I3" s="676"/>
      <c r="J3" s="676"/>
      <c r="K3" s="676"/>
      <c r="L3" s="676"/>
      <c r="M3" s="676"/>
      <c r="N3" s="676"/>
      <c r="O3" s="676"/>
      <c r="P3" s="676"/>
      <c r="Q3" s="676"/>
      <c r="R3" s="676"/>
      <c r="S3" s="677" t="s">
        <v>59</v>
      </c>
      <c r="T3" s="677"/>
      <c r="U3" s="677"/>
      <c r="V3" s="677"/>
      <c r="W3" s="677"/>
      <c r="X3" s="677"/>
      <c r="Y3" s="677"/>
      <c r="Z3" s="677"/>
      <c r="AA3" s="677"/>
      <c r="AB3" s="677"/>
      <c r="AC3" s="677"/>
      <c r="AD3" s="677"/>
      <c r="AE3" s="677"/>
      <c r="AF3" s="677"/>
      <c r="AG3" s="677"/>
      <c r="AH3" s="677"/>
      <c r="AI3" s="677"/>
      <c r="AJ3" s="677"/>
      <c r="AK3" s="677"/>
      <c r="AL3" s="677"/>
      <c r="AM3" s="677"/>
      <c r="AN3" s="677"/>
      <c r="AO3" s="677"/>
      <c r="AP3" s="677"/>
      <c r="AQ3" s="677"/>
      <c r="AR3" s="677"/>
      <c r="AS3" s="677"/>
      <c r="AT3" s="677"/>
      <c r="AU3" s="677"/>
      <c r="AV3" s="677"/>
      <c r="AW3" s="677"/>
      <c r="AX3" s="677"/>
      <c r="AY3" s="677"/>
      <c r="AZ3" s="677"/>
      <c r="BA3" s="677"/>
      <c r="BB3" s="677"/>
      <c r="BC3" s="249"/>
      <c r="BD3" s="249"/>
    </row>
    <row r="4" spans="1:78" ht="39" customHeight="1">
      <c r="B4" s="678" t="s">
        <v>61</v>
      </c>
      <c r="C4" s="678"/>
      <c r="D4" s="678"/>
      <c r="E4" s="679"/>
      <c r="F4" s="680" t="s">
        <v>125</v>
      </c>
      <c r="G4" s="681" t="s">
        <v>60</v>
      </c>
      <c r="H4" s="682"/>
      <c r="I4" s="681" t="s">
        <v>66</v>
      </c>
      <c r="J4" s="682"/>
      <c r="K4" s="689" t="s">
        <v>73</v>
      </c>
      <c r="L4" s="690"/>
      <c r="M4" s="691"/>
      <c r="N4" s="250"/>
      <c r="O4" s="250"/>
      <c r="P4" s="698" t="str">
        <f>'Basic Data Entry'!C4</f>
        <v>Govt. Sr. Sec. School …………………………………………..</v>
      </c>
      <c r="Q4" s="698"/>
      <c r="R4" s="698"/>
      <c r="S4" s="698"/>
      <c r="T4" s="698"/>
      <c r="U4" s="698"/>
      <c r="V4" s="698"/>
      <c r="W4" s="698"/>
      <c r="X4" s="698"/>
      <c r="Y4" s="698"/>
      <c r="Z4" s="698"/>
      <c r="AA4" s="698"/>
      <c r="AB4" s="698"/>
      <c r="AC4" s="698"/>
      <c r="AD4" s="698"/>
      <c r="AE4" s="698"/>
      <c r="AF4" s="698"/>
      <c r="AG4" s="698"/>
      <c r="AH4" s="698"/>
      <c r="AI4" s="698"/>
      <c r="AJ4" s="698"/>
      <c r="AK4" s="698"/>
      <c r="AL4" s="698"/>
      <c r="AM4" s="698"/>
      <c r="AN4" s="698"/>
      <c r="AO4" s="698"/>
      <c r="AP4" s="698"/>
      <c r="AQ4" s="698"/>
      <c r="AR4" s="698"/>
      <c r="AS4" s="698"/>
      <c r="AT4" s="698"/>
      <c r="AU4" s="698"/>
      <c r="AV4" s="698"/>
      <c r="AW4" s="698"/>
      <c r="AX4" s="698"/>
      <c r="AY4" s="698"/>
      <c r="AZ4" s="698"/>
      <c r="BA4" s="698"/>
      <c r="BB4" s="699"/>
      <c r="BC4" s="249"/>
      <c r="BD4" s="249"/>
    </row>
    <row r="5" spans="1:78" ht="25.5" customHeight="1">
      <c r="B5" s="700">
        <f>'Basic Data Entry'!G7</f>
        <v>39100</v>
      </c>
      <c r="C5" s="700"/>
      <c r="D5" s="700"/>
      <c r="E5" s="701"/>
      <c r="F5" s="680"/>
      <c r="G5" s="683"/>
      <c r="H5" s="684"/>
      <c r="I5" s="683"/>
      <c r="J5" s="684"/>
      <c r="K5" s="692"/>
      <c r="L5" s="693"/>
      <c r="M5" s="694"/>
      <c r="N5" s="250"/>
      <c r="O5" s="250"/>
      <c r="P5" s="702" t="s">
        <v>0</v>
      </c>
      <c r="Q5" s="702"/>
      <c r="R5" s="702"/>
      <c r="S5" s="702"/>
      <c r="T5" s="702"/>
      <c r="U5" s="702"/>
      <c r="V5" s="702"/>
      <c r="W5" s="702"/>
      <c r="X5" s="702"/>
      <c r="Y5" s="702"/>
      <c r="Z5" s="702"/>
      <c r="AA5" s="702"/>
      <c r="AB5" s="702"/>
      <c r="AC5" s="702"/>
      <c r="AD5" s="702"/>
      <c r="AE5" s="702"/>
      <c r="AF5" s="702"/>
      <c r="AG5" s="702"/>
      <c r="AH5" s="702"/>
      <c r="AI5" s="702"/>
      <c r="AJ5" s="702"/>
      <c r="AK5" s="702"/>
      <c r="AL5" s="702"/>
      <c r="AM5" s="702"/>
      <c r="AN5" s="702"/>
      <c r="AO5" s="702"/>
      <c r="AP5" s="702"/>
      <c r="AQ5" s="702"/>
      <c r="AR5" s="702"/>
      <c r="AS5" s="702"/>
      <c r="AT5" s="702"/>
      <c r="AU5" s="702"/>
      <c r="AV5" s="702"/>
      <c r="AW5" s="702"/>
      <c r="AX5" s="702"/>
      <c r="AY5" s="702"/>
      <c r="AZ5" s="702"/>
      <c r="BA5" s="702"/>
      <c r="BB5" s="703"/>
      <c r="BC5" s="249"/>
      <c r="BD5" s="249"/>
    </row>
    <row r="6" spans="1:78" ht="46.5" customHeight="1" thickBot="1">
      <c r="B6" s="678" t="s">
        <v>55</v>
      </c>
      <c r="C6" s="678"/>
      <c r="D6" s="678"/>
      <c r="E6" s="679"/>
      <c r="F6" s="680"/>
      <c r="G6" s="683"/>
      <c r="H6" s="684"/>
      <c r="I6" s="683"/>
      <c r="J6" s="684"/>
      <c r="K6" s="695"/>
      <c r="L6" s="696"/>
      <c r="M6" s="697"/>
      <c r="N6" s="250"/>
      <c r="O6" s="250"/>
      <c r="P6" s="704" t="str">
        <f>'Basic Data Entry'!C5</f>
        <v>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v>
      </c>
      <c r="Q6" s="705"/>
      <c r="R6" s="705"/>
      <c r="S6" s="705"/>
      <c r="T6" s="705"/>
      <c r="U6" s="705"/>
      <c r="V6" s="705"/>
      <c r="W6" s="705"/>
      <c r="X6" s="705"/>
      <c r="Y6" s="705"/>
      <c r="Z6" s="705"/>
      <c r="AA6" s="705"/>
      <c r="AB6" s="705"/>
      <c r="AC6" s="705"/>
      <c r="AD6" s="705"/>
      <c r="AE6" s="705"/>
      <c r="AF6" s="705"/>
      <c r="AG6" s="705"/>
      <c r="AH6" s="705"/>
      <c r="AI6" s="705"/>
      <c r="AJ6" s="705"/>
      <c r="AK6" s="705"/>
      <c r="AL6" s="705"/>
      <c r="AM6" s="705"/>
      <c r="AN6" s="705"/>
      <c r="AO6" s="705"/>
      <c r="AP6" s="705"/>
      <c r="AQ6" s="705"/>
      <c r="AR6" s="705"/>
      <c r="AS6" s="705"/>
      <c r="AT6" s="705"/>
      <c r="AU6" s="705"/>
      <c r="AV6" s="705"/>
      <c r="AW6" s="705"/>
      <c r="AX6" s="705"/>
      <c r="AY6" s="705"/>
      <c r="AZ6" s="705"/>
      <c r="BA6" s="705"/>
      <c r="BB6" s="706"/>
      <c r="BC6" s="249"/>
      <c r="BD6" s="249"/>
    </row>
    <row r="7" spans="1:78" ht="25.5" customHeight="1" thickBot="1">
      <c r="B7" s="700">
        <f>'Basic Data Entry'!G8</f>
        <v>43800</v>
      </c>
      <c r="C7" s="700"/>
      <c r="D7" s="700"/>
      <c r="E7" s="701"/>
      <c r="F7" s="680"/>
      <c r="G7" s="683"/>
      <c r="H7" s="684"/>
      <c r="I7" s="683"/>
      <c r="J7" s="687"/>
      <c r="K7" s="707" t="s">
        <v>75</v>
      </c>
      <c r="L7" s="707" t="s">
        <v>74</v>
      </c>
      <c r="M7" s="710" t="s">
        <v>79</v>
      </c>
      <c r="N7" s="251"/>
      <c r="O7" s="251"/>
      <c r="P7" s="713" t="s">
        <v>1</v>
      </c>
      <c r="Q7" s="714"/>
      <c r="R7" s="714"/>
      <c r="S7" s="714"/>
      <c r="T7" s="714"/>
      <c r="U7" s="714"/>
      <c r="V7" s="714"/>
      <c r="W7" s="714"/>
      <c r="X7" s="714"/>
      <c r="Y7" s="714"/>
      <c r="Z7" s="715" t="str">
        <f>'Basic Data Entry'!C6</f>
        <v>Ummed Tarad</v>
      </c>
      <c r="AA7" s="715"/>
      <c r="AB7" s="715"/>
      <c r="AC7" s="715"/>
      <c r="AD7" s="715"/>
      <c r="AE7" s="715"/>
      <c r="AF7" s="714" t="s">
        <v>2</v>
      </c>
      <c r="AG7" s="714"/>
      <c r="AH7" s="714"/>
      <c r="AI7" s="714"/>
      <c r="AJ7" s="716" t="str">
        <f>'Basic Data Entry'!C7</f>
        <v>Teacher</v>
      </c>
      <c r="AK7" s="716"/>
      <c r="AL7" s="716"/>
      <c r="AM7" s="716"/>
      <c r="AN7" s="717"/>
      <c r="AO7" s="718" t="s">
        <v>3</v>
      </c>
      <c r="AP7" s="714"/>
      <c r="AQ7" s="714"/>
      <c r="AR7" s="719"/>
      <c r="AS7" s="715" t="str">
        <f>'Basic Data Entry'!C8</f>
        <v>RJJO201225012345</v>
      </c>
      <c r="AT7" s="715"/>
      <c r="AU7" s="715"/>
      <c r="AV7" s="715"/>
      <c r="AW7" s="715"/>
      <c r="AX7" s="715"/>
      <c r="AY7" s="715"/>
      <c r="AZ7" s="715"/>
      <c r="BA7" s="715"/>
      <c r="BB7" s="720"/>
      <c r="BC7" s="249"/>
      <c r="BD7" s="249"/>
    </row>
    <row r="8" spans="1:78" s="260" customFormat="1" ht="24" customHeight="1" thickBot="1">
      <c r="A8" s="246"/>
      <c r="B8" s="721"/>
      <c r="C8" s="721"/>
      <c r="D8" s="721"/>
      <c r="E8" s="721"/>
      <c r="F8" s="680"/>
      <c r="G8" s="683"/>
      <c r="H8" s="684"/>
      <c r="I8" s="683"/>
      <c r="J8" s="687"/>
      <c r="K8" s="708"/>
      <c r="L8" s="708"/>
      <c r="M8" s="711"/>
      <c r="N8" s="252"/>
      <c r="O8" s="252"/>
      <c r="P8" s="649" t="s">
        <v>32</v>
      </c>
      <c r="Q8" s="650"/>
      <c r="R8" s="650"/>
      <c r="S8" s="650"/>
      <c r="T8" s="650"/>
      <c r="U8" s="650"/>
      <c r="V8" s="650"/>
      <c r="W8" s="650"/>
      <c r="X8" s="650"/>
      <c r="Y8" s="650"/>
      <c r="Z8" s="650"/>
      <c r="AA8" s="650"/>
      <c r="AB8" s="650"/>
      <c r="AC8" s="650"/>
      <c r="AD8" s="650"/>
      <c r="AE8" s="650"/>
      <c r="AF8" s="650"/>
      <c r="AG8" s="650"/>
      <c r="AH8" s="650"/>
      <c r="AI8" s="253" t="s">
        <v>51</v>
      </c>
      <c r="AJ8" s="848">
        <f>AG2</f>
        <v>45644</v>
      </c>
      <c r="AK8" s="848"/>
      <c r="AL8" s="848"/>
      <c r="AM8" s="254" t="s">
        <v>52</v>
      </c>
      <c r="AN8" s="848">
        <f>AL2</f>
        <v>45961</v>
      </c>
      <c r="AO8" s="848"/>
      <c r="AP8" s="848"/>
      <c r="AQ8" s="255" t="s">
        <v>53</v>
      </c>
      <c r="AR8" s="256"/>
      <c r="AS8" s="257">
        <f>MONTH(AN8)</f>
        <v>10</v>
      </c>
      <c r="AT8" s="258">
        <f>YEAR(AN8)</f>
        <v>2025</v>
      </c>
      <c r="AU8" s="257"/>
      <c r="AV8" s="257"/>
      <c r="AW8" s="257"/>
      <c r="AX8" s="257"/>
      <c r="AY8" s="651" t="str">
        <f>CONCATENATE(AS8,AT8)</f>
        <v>102025</v>
      </c>
      <c r="AZ8" s="651"/>
      <c r="BA8" s="651"/>
      <c r="BB8" s="652"/>
      <c r="BC8" s="249"/>
      <c r="BD8" s="249"/>
      <c r="BE8" s="259"/>
      <c r="BG8" s="259"/>
    </row>
    <row r="9" spans="1:78" ht="30.75" customHeight="1" thickBot="1">
      <c r="B9" s="722"/>
      <c r="C9" s="722"/>
      <c r="D9" s="722"/>
      <c r="E9" s="722"/>
      <c r="F9" s="680"/>
      <c r="G9" s="685"/>
      <c r="H9" s="686"/>
      <c r="I9" s="685"/>
      <c r="J9" s="688"/>
      <c r="K9" s="708"/>
      <c r="L9" s="708"/>
      <c r="M9" s="711"/>
      <c r="N9" s="252"/>
      <c r="O9" s="252"/>
      <c r="P9" s="653" t="s">
        <v>4</v>
      </c>
      <c r="Q9" s="661" t="s">
        <v>5</v>
      </c>
      <c r="R9" s="662"/>
      <c r="S9" s="662"/>
      <c r="T9" s="663"/>
      <c r="U9" s="261"/>
      <c r="V9" s="261"/>
      <c r="W9" s="261"/>
      <c r="X9" s="667" t="s">
        <v>57</v>
      </c>
      <c r="Y9" s="668"/>
      <c r="Z9" s="668"/>
      <c r="AA9" s="668"/>
      <c r="AB9" s="669"/>
      <c r="AC9" s="667" t="s">
        <v>58</v>
      </c>
      <c r="AD9" s="668"/>
      <c r="AE9" s="668"/>
      <c r="AF9" s="668"/>
      <c r="AG9" s="669"/>
      <c r="AH9" s="667" t="s">
        <v>6</v>
      </c>
      <c r="AI9" s="668"/>
      <c r="AJ9" s="668"/>
      <c r="AK9" s="668"/>
      <c r="AL9" s="669"/>
      <c r="AM9" s="670" t="s">
        <v>63</v>
      </c>
      <c r="AN9" s="671"/>
      <c r="AO9" s="672"/>
      <c r="AP9" s="670" t="s">
        <v>7</v>
      </c>
      <c r="AQ9" s="671"/>
      <c r="AR9" s="673"/>
      <c r="AS9" s="643" t="s">
        <v>67</v>
      </c>
      <c r="AT9" s="644"/>
      <c r="AU9" s="645"/>
      <c r="AV9" s="646" t="s">
        <v>96</v>
      </c>
      <c r="AW9" s="644"/>
      <c r="AX9" s="645"/>
      <c r="AY9" s="647" t="s">
        <v>8</v>
      </c>
      <c r="AZ9" s="655" t="s">
        <v>9</v>
      </c>
      <c r="BA9" s="657" t="s">
        <v>10</v>
      </c>
      <c r="BB9" s="659" t="s">
        <v>11</v>
      </c>
      <c r="BC9" s="249"/>
      <c r="BD9" s="249"/>
    </row>
    <row r="10" spans="1:78" ht="32.25" customHeight="1" thickBot="1">
      <c r="B10" s="722"/>
      <c r="C10" s="722"/>
      <c r="D10" s="722"/>
      <c r="E10" s="722"/>
      <c r="F10" s="680"/>
      <c r="G10" s="627" t="s">
        <v>17</v>
      </c>
      <c r="H10" s="630" t="s">
        <v>62</v>
      </c>
      <c r="I10" s="630" t="s">
        <v>17</v>
      </c>
      <c r="J10" s="635" t="s">
        <v>62</v>
      </c>
      <c r="K10" s="708"/>
      <c r="L10" s="708"/>
      <c r="M10" s="711"/>
      <c r="N10" s="252"/>
      <c r="O10" s="252"/>
      <c r="P10" s="654"/>
      <c r="Q10" s="664"/>
      <c r="R10" s="665"/>
      <c r="S10" s="665"/>
      <c r="T10" s="666"/>
      <c r="U10" s="262"/>
      <c r="V10" s="262"/>
      <c r="W10" s="262"/>
      <c r="X10" s="263" t="s">
        <v>12</v>
      </c>
      <c r="Y10" s="264" t="s">
        <v>13</v>
      </c>
      <c r="Z10" s="265"/>
      <c r="AA10" s="264" t="s">
        <v>14</v>
      </c>
      <c r="AB10" s="266" t="s">
        <v>15</v>
      </c>
      <c r="AC10" s="263" t="s">
        <v>12</v>
      </c>
      <c r="AD10" s="264" t="s">
        <v>13</v>
      </c>
      <c r="AE10" s="265">
        <f>Z10</f>
        <v>0</v>
      </c>
      <c r="AF10" s="264" t="s">
        <v>14</v>
      </c>
      <c r="AG10" s="266" t="s">
        <v>15</v>
      </c>
      <c r="AH10" s="263" t="s">
        <v>12</v>
      </c>
      <c r="AI10" s="264" t="s">
        <v>13</v>
      </c>
      <c r="AJ10" s="265">
        <f>AE10</f>
        <v>0</v>
      </c>
      <c r="AK10" s="264" t="s">
        <v>14</v>
      </c>
      <c r="AL10" s="266" t="s">
        <v>15</v>
      </c>
      <c r="AM10" s="267" t="s">
        <v>16</v>
      </c>
      <c r="AN10" s="268" t="s">
        <v>17</v>
      </c>
      <c r="AO10" s="269" t="s">
        <v>18</v>
      </c>
      <c r="AP10" s="267" t="s">
        <v>16</v>
      </c>
      <c r="AQ10" s="268" t="s">
        <v>17</v>
      </c>
      <c r="AR10" s="270" t="s">
        <v>18</v>
      </c>
      <c r="AS10" s="271" t="s">
        <v>16</v>
      </c>
      <c r="AT10" s="268" t="s">
        <v>17</v>
      </c>
      <c r="AU10" s="269" t="s">
        <v>18</v>
      </c>
      <c r="AV10" s="267" t="s">
        <v>16</v>
      </c>
      <c r="AW10" s="268" t="s">
        <v>17</v>
      </c>
      <c r="AX10" s="269" t="s">
        <v>18</v>
      </c>
      <c r="AY10" s="648"/>
      <c r="AZ10" s="656"/>
      <c r="BA10" s="658"/>
      <c r="BB10" s="660"/>
      <c r="BC10" s="249"/>
      <c r="BD10" s="249"/>
      <c r="BG10" s="272">
        <f>AO8</f>
        <v>0</v>
      </c>
      <c r="BH10" s="245">
        <f>DAY(BE11)</f>
        <v>18</v>
      </c>
      <c r="BV10" s="245" t="str">
        <f>TEXT(BK13,"MMMM")</f>
        <v>December</v>
      </c>
    </row>
    <row r="11" spans="1:78" ht="18.75" customHeight="1">
      <c r="A11" s="638">
        <f>X13</f>
        <v>41223</v>
      </c>
      <c r="B11" s="722"/>
      <c r="C11" s="722"/>
      <c r="D11" s="722"/>
      <c r="E11" s="722"/>
      <c r="F11" s="680"/>
      <c r="G11" s="628"/>
      <c r="H11" s="631"/>
      <c r="I11" s="633"/>
      <c r="J11" s="636"/>
      <c r="K11" s="708"/>
      <c r="L11" s="708"/>
      <c r="M11" s="711"/>
      <c r="N11" s="252"/>
      <c r="O11" s="252"/>
      <c r="P11" s="640">
        <v>1</v>
      </c>
      <c r="Q11" s="273">
        <f>AJ8</f>
        <v>45644</v>
      </c>
      <c r="R11" s="849">
        <f>AJ8-BH11</f>
        <v>45627</v>
      </c>
      <c r="S11" s="274" t="s">
        <v>54</v>
      </c>
      <c r="T11" s="850">
        <f>AJ8-1</f>
        <v>45643</v>
      </c>
      <c r="U11" s="275">
        <f>MONTH(Q11)</f>
        <v>12</v>
      </c>
      <c r="V11" s="275">
        <f>YEAR(Q11)</f>
        <v>2024</v>
      </c>
      <c r="W11" s="275" t="str">
        <f>CONCATENATE(U11,V11)</f>
        <v>122024</v>
      </c>
      <c r="X11" s="98">
        <f>ROUND(B5/BI11*BH11,0)</f>
        <v>21442</v>
      </c>
      <c r="Y11" s="99">
        <f t="array" ref="Y11">IF(E2="fixation",0,ROUND(X11*H13,0))</f>
        <v>11364</v>
      </c>
      <c r="Z11" s="99"/>
      <c r="AA11" s="99">
        <f t="array" ref="AA11">IF(E2="fixation",0,ROUND(X11*J13,0))</f>
        <v>2144</v>
      </c>
      <c r="AB11" s="100">
        <f t="array" ref="AB11">SUM(X11:AA11)</f>
        <v>34950</v>
      </c>
      <c r="AC11" s="621"/>
      <c r="AD11" s="622"/>
      <c r="AE11" s="622"/>
      <c r="AF11" s="622"/>
      <c r="AG11" s="623"/>
      <c r="AH11" s="621"/>
      <c r="AI11" s="622"/>
      <c r="AJ11" s="622"/>
      <c r="AK11" s="622"/>
      <c r="AL11" s="623"/>
      <c r="AM11" s="621"/>
      <c r="AN11" s="622"/>
      <c r="AO11" s="623"/>
      <c r="AP11" s="621"/>
      <c r="AQ11" s="622"/>
      <c r="AR11" s="622"/>
      <c r="AS11" s="621"/>
      <c r="AT11" s="622"/>
      <c r="AU11" s="623"/>
      <c r="AV11" s="621"/>
      <c r="AW11" s="622"/>
      <c r="AX11" s="623"/>
      <c r="AY11" s="619"/>
      <c r="AZ11" s="619"/>
      <c r="BA11" s="619"/>
      <c r="BB11" s="459" t="s">
        <v>124</v>
      </c>
      <c r="BC11" s="249"/>
      <c r="BD11" s="249"/>
      <c r="BE11" s="617">
        <f>AJ8</f>
        <v>45644</v>
      </c>
      <c r="BF11" s="618">
        <f>MONTH(BE11)</f>
        <v>12</v>
      </c>
      <c r="BG11" s="617">
        <f>EOMONTH(BE11,0)</f>
        <v>45657</v>
      </c>
      <c r="BH11" s="618">
        <f>IF(BH10=1,0,BH10-1)</f>
        <v>17</v>
      </c>
      <c r="BI11" s="618">
        <f>DAY(BG11)</f>
        <v>31</v>
      </c>
      <c r="BJ11" s="618">
        <f>BI11-BH11</f>
        <v>14</v>
      </c>
      <c r="BK11" s="243">
        <f>DAY(BE11)</f>
        <v>18</v>
      </c>
      <c r="BL11" s="243">
        <f>BI11-BK11+1</f>
        <v>14</v>
      </c>
      <c r="BM11" s="613">
        <f>IF($Y$2="state",5,IF($Y$2="subordinate",3,IF($Y$2="ministrial",2,1)))</f>
        <v>1</v>
      </c>
      <c r="BN11" s="613" t="str">
        <f>W11</f>
        <v>122024</v>
      </c>
      <c r="BO11" s="613">
        <f>BM11+BN11</f>
        <v>122025</v>
      </c>
      <c r="BP11" s="613">
        <f>IF(BO11=32025,"SSM",IF(BO11=32023,"SM",IF(BO11=32022,"MM",IF(BO11=32021,"FM",IF(BO11=92025,"SSS",IF(BO11=92023,"SS",IF(BO11=92022,"MS",IF(BO11=92021,"FS",IF(BO11=102025,"SSO",IF(BO11=102023,"SO",IF(BO11=102022,"MO",IF(BO11=102021,"FO",0))))))))))))</f>
        <v>0</v>
      </c>
      <c r="BQ11" s="613">
        <f>IF(BN11="32020","M",IF(BN11="92020","S",IF(BN11="102020","O",0)))</f>
        <v>0</v>
      </c>
      <c r="BR11" s="613">
        <f>IF(BQ11=0,0,"SS")</f>
        <v>0</v>
      </c>
      <c r="BS11" s="613" t="str">
        <f>CONCATENATE(BQ11,BR11)</f>
        <v>00</v>
      </c>
      <c r="BV11" s="276">
        <f>VALUE("1"&amp;BV10)</f>
        <v>45992</v>
      </c>
    </row>
    <row r="12" spans="1:78" ht="19.5" customHeight="1" thickBot="1">
      <c r="A12" s="639"/>
      <c r="B12" s="722"/>
      <c r="C12" s="722"/>
      <c r="D12" s="722"/>
      <c r="E12" s="722"/>
      <c r="F12" s="680"/>
      <c r="G12" s="629"/>
      <c r="H12" s="632"/>
      <c r="I12" s="634"/>
      <c r="J12" s="637"/>
      <c r="K12" s="709"/>
      <c r="L12" s="709"/>
      <c r="M12" s="712"/>
      <c r="N12" s="252"/>
      <c r="O12" s="252"/>
      <c r="P12" s="641"/>
      <c r="Q12" s="277"/>
      <c r="R12" s="851">
        <f>T11+1</f>
        <v>45644</v>
      </c>
      <c r="S12" s="278" t="s">
        <v>54</v>
      </c>
      <c r="T12" s="852">
        <f>BG11</f>
        <v>45657</v>
      </c>
      <c r="U12" s="279">
        <f>U11</f>
        <v>12</v>
      </c>
      <c r="V12" s="279">
        <f>V11</f>
        <v>2024</v>
      </c>
      <c r="W12" s="279" t="str">
        <f t="shared" ref="W12:W13" si="0">CONCATENATE(U12,V12)</f>
        <v>122024</v>
      </c>
      <c r="X12" s="5">
        <f>ROUND(B7/BI11*BJ11,0)</f>
        <v>19781</v>
      </c>
      <c r="Y12" s="17">
        <f t="array" ref="Y12">ROUND(X12*H13,0)</f>
        <v>10484</v>
      </c>
      <c r="Z12" s="17"/>
      <c r="AA12" s="17">
        <f t="array" ref="AA12">ROUND(X12*J13,0)</f>
        <v>1978</v>
      </c>
      <c r="AB12" s="101">
        <f t="array" ref="AB12">SUM(X12:AA12)</f>
        <v>32243</v>
      </c>
      <c r="AC12" s="624"/>
      <c r="AD12" s="625"/>
      <c r="AE12" s="625"/>
      <c r="AF12" s="625"/>
      <c r="AG12" s="626"/>
      <c r="AH12" s="624"/>
      <c r="AI12" s="625"/>
      <c r="AJ12" s="625"/>
      <c r="AK12" s="625"/>
      <c r="AL12" s="626"/>
      <c r="AM12" s="624"/>
      <c r="AN12" s="625"/>
      <c r="AO12" s="626"/>
      <c r="AP12" s="624"/>
      <c r="AQ12" s="625"/>
      <c r="AR12" s="625"/>
      <c r="AS12" s="624"/>
      <c r="AT12" s="625"/>
      <c r="AU12" s="626"/>
      <c r="AV12" s="624"/>
      <c r="AW12" s="625"/>
      <c r="AX12" s="626"/>
      <c r="AY12" s="620"/>
      <c r="AZ12" s="620"/>
      <c r="BA12" s="620"/>
      <c r="BB12" s="460"/>
      <c r="BC12" s="249"/>
      <c r="BD12" s="249"/>
      <c r="BE12" s="617"/>
      <c r="BF12" s="618"/>
      <c r="BG12" s="617"/>
      <c r="BH12" s="618"/>
      <c r="BI12" s="618"/>
      <c r="BJ12" s="618"/>
      <c r="BM12" s="613"/>
      <c r="BN12" s="613"/>
      <c r="BO12" s="613"/>
      <c r="BP12" s="613"/>
      <c r="BQ12" s="613"/>
      <c r="BR12" s="613"/>
      <c r="BS12" s="613"/>
      <c r="BV12" s="276">
        <f>EOMONTH(BV11,0)</f>
        <v>46022</v>
      </c>
    </row>
    <row r="13" spans="1:78" ht="19.5" customHeight="1" thickBot="1">
      <c r="A13" s="639"/>
      <c r="B13" s="722"/>
      <c r="C13" s="722"/>
      <c r="D13" s="722"/>
      <c r="E13" s="722"/>
      <c r="F13" s="280">
        <f>IF(OR(Q13=0,Q13=""),"",Q13)</f>
        <v>45644</v>
      </c>
      <c r="G13" s="149">
        <f>'Arear Table Protected'!G13</f>
        <v>0.53</v>
      </c>
      <c r="H13" s="149">
        <f>'Arear Table Protected'!H13</f>
        <v>0.53</v>
      </c>
      <c r="I13" s="149">
        <f>'Arear Table Protected'!I13</f>
        <v>0.1</v>
      </c>
      <c r="J13" s="149">
        <f>'Arear Table Protected'!J13</f>
        <v>0.1</v>
      </c>
      <c r="K13" s="152" t="str">
        <f>'Arear Table Protected'!K13</f>
        <v/>
      </c>
      <c r="L13" s="153" t="str">
        <f>'Arear Table Protected'!L13</f>
        <v/>
      </c>
      <c r="M13" s="154" t="str">
        <f>IF(OR(Q13="",Q13=0,K13=""),"",IF(K13="yes",ROUND(X13*L13,0),""))</f>
        <v/>
      </c>
      <c r="N13" s="154" t="str">
        <f>IF(OR(Q13="",Q13=0,K13=""),"",IF(K13="yes",ROUND(AC13*L13,0),""))</f>
        <v/>
      </c>
      <c r="O13" s="242" t="str">
        <f>IF(K13="","",M13-N13)</f>
        <v/>
      </c>
      <c r="P13" s="642"/>
      <c r="Q13" s="614">
        <f>Q11</f>
        <v>45644</v>
      </c>
      <c r="R13" s="615"/>
      <c r="S13" s="615"/>
      <c r="T13" s="616"/>
      <c r="U13" s="283">
        <f>U12</f>
        <v>12</v>
      </c>
      <c r="V13" s="283">
        <f>V12</f>
        <v>2024</v>
      </c>
      <c r="W13" s="283" t="str">
        <f t="shared" si="0"/>
        <v>122024</v>
      </c>
      <c r="X13" s="102">
        <f t="array" ref="X13">X12+X11</f>
        <v>41223</v>
      </c>
      <c r="Y13" s="103">
        <f t="array" ref="Y13">Y12+Y11</f>
        <v>21848</v>
      </c>
      <c r="Z13" s="103">
        <v>0</v>
      </c>
      <c r="AA13" s="103">
        <f t="array" ref="AA13">AA12+AA11</f>
        <v>4122</v>
      </c>
      <c r="AB13" s="104">
        <f t="array" ref="AB13">IF(OR(Q13=0,Q13=""),"",AB12+AB11)</f>
        <v>67193</v>
      </c>
      <c r="AC13" s="105">
        <f t="array" ref="AC13">IF(OR(Q13=0,Q13=""),"",B5)</f>
        <v>39100</v>
      </c>
      <c r="AD13" s="106">
        <f t="array" ref="AD13">IF(OR(Q13=0,Q13=""),"",IF($E$2="fixation",0,ROUND(AC13*G13,0)))</f>
        <v>20723</v>
      </c>
      <c r="AE13" s="106">
        <v>0</v>
      </c>
      <c r="AF13" s="106">
        <f t="array" ref="AF13">IF(OR(Q13=0,Q13=""),"",IF($E$2="fixation",0,ROUND(AC13*I13,0)))</f>
        <v>3910</v>
      </c>
      <c r="AG13" s="107">
        <f t="array" ref="AG13">IF(OR(Q13=0,Q13=""),"",SUM(AC13:AF13))</f>
        <v>63733</v>
      </c>
      <c r="AH13" s="105">
        <f t="array" ref="AH13">IF(OR(Q13=0,Q13=""),"",X13-AC13)</f>
        <v>2123</v>
      </c>
      <c r="AI13" s="106">
        <f t="array" ref="AI13">IF(OR(Q13=0,Q13=""),"",Y13-AD13)</f>
        <v>1125</v>
      </c>
      <c r="AJ13" s="106">
        <f t="array" ref="AJ13">IF(OR(Q13=0,Q13=""),"",Z13-AE13)</f>
        <v>0</v>
      </c>
      <c r="AK13" s="106">
        <f t="array" ref="AK13">IF(OR(Q13=0,Q13=""),"",AA13-AF13)</f>
        <v>212</v>
      </c>
      <c r="AL13" s="108">
        <f t="array" ref="AL13">IF(OR(Q13=0,Q13=""),"",AB13-AG13)</f>
        <v>3460</v>
      </c>
      <c r="AM13" s="109">
        <f>'Arear Table Protected'!AM13</f>
        <v>4500</v>
      </c>
      <c r="AN13" s="106">
        <f>'Arear Table Protected'!AN13</f>
        <v>4500</v>
      </c>
      <c r="AO13" s="108">
        <f>'Arear Table Protected'!AO13</f>
        <v>0</v>
      </c>
      <c r="AP13" s="110">
        <v>3000</v>
      </c>
      <c r="AQ13" s="111">
        <f>AP13</f>
        <v>3000</v>
      </c>
      <c r="AR13" s="108">
        <f t="array" ref="AR13">IF(OR(Q13=0,Q13=""),"",SUM(AP13-AQ13))</f>
        <v>0</v>
      </c>
      <c r="AS13" s="112" t="str">
        <f t="array" ref="AS13">IF(OR(Q13=0,Q13=""),"",IF(AND('Basic Data Entry'!$C$10="state Service",'Arear Table Unprotected)'!V13=2020,U13=3),ROUND(X13/31*5,0),IF(AND('Basic Data Entry'!$C$10="state Service",'Arear Table Unprotected)'!V13=2020,U13=9),ROUND(AB13/30*2,0),IF(AND('Basic Data Entry'!$C$10="state Service",'Arear Table Unprotected)'!V13=2020,U13=10),ROUND(AB13/31*2,0),IF(AND('Basic Data Entry'!$C$10="subordinate",'Arear Table Unprotected)'!V13=2020,U13=3),ROUND(X13/31*3,0),IF(AND('Basic Data Entry'!$C$10="subordinate",'Arear Table Unprotected)'!V13=2020,U13=9),ROUND(AB13/30*1,0),IF(AND('Basic Data Entry'!$C$10="subordinate",'Arear Table Unprotected)'!V13=2020,U13=10),ROUND(AB13/31*1,0),IF(AND('Basic Data Entry'!$C$10="ministrial",'Arear Table Unprotected)'!V13=2020,U13=3),ROUND(X13/31*1,0),""))))))))</f>
        <v/>
      </c>
      <c r="AT13" s="106" t="str">
        <f t="array" ref="AT13">IF(OR(Q13=0,Q13=""),"",IF(AND('Basic Data Entry'!$C$10="state Service",'Arear Table Unprotected)'!V13=2020,U13=3),ROUND(AC13/31*5,0),IF(AND('Basic Data Entry'!$C$10="state Service",'Arear Table Unprotected)'!V13=2020,U13=9),ROUND(AG13/30*2,0),IF(AND('Basic Data Entry'!$C$10="state Service",'Arear Table Unprotected)'!V13=2020,U13=10),ROUND(AG13/31*2,0),IF(AND('Basic Data Entry'!$C$10="subordinate",'Arear Table Unprotected)'!V13=2020,U13=3),ROUND(AC13/31*3,0),IF(AND('Basic Data Entry'!$C$10="subordinate",'Arear Table Unprotected)'!V13=2020,U13=9),ROUND(AG13/30*1,0),IF(AND('Basic Data Entry'!$C$10="subordinate",'Arear Table Unprotected)'!V13=2020,U13=10),ROUND(AG13/31*1,0),IF(AND('Basic Data Entry'!$C$10="ministrial",'Arear Table Unprotected)'!V13=2020,U13=3),ROUND(AC13/31*1,0),""))))))))</f>
        <v/>
      </c>
      <c r="AU13" s="107" t="str">
        <f t="array" ref="AU13">IF(OR(Q13=0,Q13="",AS13="",AT13=""),"",AS13-AT13)</f>
        <v/>
      </c>
      <c r="AV13" s="113"/>
      <c r="AW13" s="114"/>
      <c r="AX13" s="115">
        <f t="array" ref="AX13">IF(OR(Q13=0,Q13=""),"",SUM(AV13-AW13))</f>
        <v>0</v>
      </c>
      <c r="AY13" s="116">
        <f t="array" ref="AY13">IF(OR(Q13=0,Q13=""),"",ROUND((AL13)*$E$3,0))</f>
        <v>346</v>
      </c>
      <c r="AZ13" s="116">
        <f t="array" ref="AZ13">IF(OR(Q13=0,Q13=""),"",SUM(AO13,AR13,AU13,AX13,AY13))</f>
        <v>346</v>
      </c>
      <c r="BA13" s="117">
        <f t="array" ref="BA13">IF(OR(Q13=0,Q13=""),"",AL13-AZ13)</f>
        <v>3114</v>
      </c>
      <c r="BB13" s="461"/>
      <c r="BC13" s="249"/>
      <c r="BD13" s="249"/>
      <c r="BE13" s="617"/>
      <c r="BF13" s="618"/>
      <c r="BG13" s="617"/>
      <c r="BH13" s="618"/>
      <c r="BI13" s="618"/>
      <c r="BJ13" s="618"/>
      <c r="BK13" s="284">
        <f>BE11</f>
        <v>45644</v>
      </c>
      <c r="BL13" s="245">
        <f>MONTH(BK13)</f>
        <v>12</v>
      </c>
      <c r="BM13" s="613"/>
      <c r="BN13" s="613"/>
      <c r="BO13" s="613"/>
      <c r="BP13" s="613"/>
      <c r="BQ13" s="613"/>
      <c r="BR13" s="613"/>
      <c r="BS13" s="613"/>
      <c r="BY13" s="245" t="str">
        <f>IF(OR(Q13=0,Q13=""),"",IF('Basic Data Entry'!$C$9="fixation","yes",""))</f>
        <v/>
      </c>
      <c r="BZ13" s="245" t="str">
        <f>IF(OR(Q13=0,Q13=""),"",IF('Basic Data Entry'!$G$12="yes","yes","no"))</f>
        <v>no</v>
      </c>
    </row>
    <row r="14" spans="1:78" ht="20.25" customHeight="1" thickBot="1">
      <c r="A14" s="285">
        <f>X14</f>
        <v>43800</v>
      </c>
      <c r="B14" s="722"/>
      <c r="C14" s="722"/>
      <c r="D14" s="722"/>
      <c r="E14" s="722"/>
      <c r="F14" s="280">
        <f t="shared" ref="F14:F60" si="1">IF(OR(Q14=0,Q14=""),"",Q14)</f>
        <v>45658</v>
      </c>
      <c r="G14" s="149">
        <f>'Arear Table Protected'!G14</f>
        <v>0.55000000000000004</v>
      </c>
      <c r="H14" s="149">
        <f>'Arear Table Protected'!H14</f>
        <v>0.55000000000000004</v>
      </c>
      <c r="I14" s="149">
        <f>'Arear Table Protected'!I14</f>
        <v>0.1</v>
      </c>
      <c r="J14" s="149">
        <f>'Arear Table Protected'!J14</f>
        <v>0.1</v>
      </c>
      <c r="K14" s="152" t="str">
        <f>'Arear Table Protected'!K14</f>
        <v>YES</v>
      </c>
      <c r="L14" s="153">
        <f>'Arear Table Protected'!L14</f>
        <v>0.02</v>
      </c>
      <c r="M14" s="281">
        <f t="shared" ref="M14:M60" si="2">IF(OR(Q14="",Q14=0,K14=""),"",IF(K14="yes",ROUND(X14*L14,0),""))</f>
        <v>876</v>
      </c>
      <c r="N14" s="282">
        <f t="shared" ref="N14:N60" si="3">IF(OR(Q14="",Q14=0,K14=""),"",IF(K14="yes",ROUND(AC14*L14,0),""))</f>
        <v>782</v>
      </c>
      <c r="O14" s="282">
        <f t="shared" ref="O14:O60" si="4">IF(K14="","",M14-N14)</f>
        <v>94</v>
      </c>
      <c r="P14" s="286">
        <v>2</v>
      </c>
      <c r="Q14" s="610">
        <f>IF(W13=$AY$8,0,BK14)</f>
        <v>45658</v>
      </c>
      <c r="R14" s="611"/>
      <c r="S14" s="611"/>
      <c r="T14" s="612"/>
      <c r="U14" s="279">
        <f t="array" ref="U14">IF(OR(Q14=0,Q14=""),"",MONTH(Q14))</f>
        <v>1</v>
      </c>
      <c r="V14" s="279">
        <f t="array" ref="V14">IF(OR(Q14=0,Q14=""),"",YEAR(Q14))</f>
        <v>2025</v>
      </c>
      <c r="W14" s="279" t="str">
        <f>IF(OR(Q14=0,Q14=""),"",CONCATENATE(U14,V14))</f>
        <v>12025</v>
      </c>
      <c r="X14" s="89">
        <f t="array" ref="X14">IF(OR(Q14=0,Q14=""),"",BG14)</f>
        <v>43800</v>
      </c>
      <c r="Y14" s="88">
        <f t="array" ref="Y14">IF(OR(Q14=0,Q14=""),"",ROUND(X14*H14,0))</f>
        <v>24090</v>
      </c>
      <c r="Z14" s="88">
        <f>Z13</f>
        <v>0</v>
      </c>
      <c r="AA14" s="88">
        <f t="array" ref="AA14">IF(OR(Q14=0,Q14=""),"",ROUND(X14*J14,0))</f>
        <v>4380</v>
      </c>
      <c r="AB14" s="118">
        <f t="array" ref="AB14">IF(OR(Q14=0,Q14=""),"",SUM(X14:AA14))</f>
        <v>72270</v>
      </c>
      <c r="AC14" s="93">
        <f t="array" ref="AC14">IF(OR(Q14=0,Q14=""),"",IF(X14=0,0,IF($E$2="FIXATION",$B$5,IF(X14=0,0,IF(BF14=7,ROUND(AC13*1.03,-2),AC13)))))</f>
        <v>39100</v>
      </c>
      <c r="AD14" s="90">
        <f t="array" ref="AD14">IF(OR(Q14=0,Q14=""),"",IF($E$2="fixation",0,ROUND(AC14*G14,0)))</f>
        <v>21505</v>
      </c>
      <c r="AE14" s="88">
        <f t="array" ref="AE14">IF(OR(Q14=0,Q14=""),"",AE13)</f>
        <v>0</v>
      </c>
      <c r="AF14" s="90">
        <f t="array" ref="AF14">IF(OR(Q14=0,Q14=""),"",IF($E$2="fixation",0,ROUND(AC14*I14,0)))</f>
        <v>3910</v>
      </c>
      <c r="AG14" s="118">
        <f t="array" ref="AG14">IF(OR(Q14=0,Q14=""),"",SUM(AC14:AF14))</f>
        <v>64515</v>
      </c>
      <c r="AH14" s="93">
        <f t="array" ref="AH14">IF(OR(Q14=0,Q14=""),"",X14-AC14)</f>
        <v>4700</v>
      </c>
      <c r="AI14" s="90">
        <f t="array" ref="AI14">IF(OR(Q14=0,Q14=""),"",Y14-AD14)</f>
        <v>2585</v>
      </c>
      <c r="AJ14" s="90">
        <f t="array" ref="AJ14">IF(OR(Q14=0,Q14=""),"",Z14-AE14)</f>
        <v>0</v>
      </c>
      <c r="AK14" s="90">
        <f t="array" ref="AK14">IF(OR(Q14=0,Q14=""),"",AA14-AF14)</f>
        <v>470</v>
      </c>
      <c r="AL14" s="119">
        <f t="array" ref="AL14">IF(OR(Q14=0,Q14=""),"",AB14-AG14)</f>
        <v>7755</v>
      </c>
      <c r="AM14" s="109">
        <f>'Arear Table Protected'!AM14</f>
        <v>5376</v>
      </c>
      <c r="AN14" s="106">
        <f>'Arear Table Protected'!AN14</f>
        <v>5282</v>
      </c>
      <c r="AO14" s="120">
        <f t="array" ref="AO14">IF(OR(Q14=0,Q14=""),"",AM14-AN14)</f>
        <v>94</v>
      </c>
      <c r="AP14" s="92">
        <f t="array" ref="AP14">IF(OR(Q13=0,Q13="",AP13="",AP13=""),"",AP13)</f>
        <v>3000</v>
      </c>
      <c r="AQ14" s="90">
        <f t="array" ref="AQ14">IF(OR(Q13=0,Q13="",AQ13="",AQ13=""),"",AQ13)</f>
        <v>3000</v>
      </c>
      <c r="AR14" s="120">
        <f t="array" ref="AR14">IF(OR(Q14=0,Q14=""),"",SUM(AP14-AQ14))</f>
        <v>0</v>
      </c>
      <c r="AS14" s="109" t="str">
        <f t="array" ref="AS14">IF(OR(Q14=0,Q14=""),"",IF(AND('Basic Data Entry'!$C$10="state Service",'Arear Table Unprotected)'!V14=2020,U14=3),ROUND(X14/31*5,0),IF(AND('Basic Data Entry'!$C$10="state Service",'Arear Table Unprotected)'!V14=2020,U14=9),ROUND(AB14/30*2,0),IF(AND('Basic Data Entry'!$C$10="state Service",'Arear Table Unprotected)'!V14=2020,U14=10),ROUND(AB14/31*2,0),IF(AND('Basic Data Entry'!$C$10="subordinate",'Arear Table Unprotected)'!V14=2020,U14=3),ROUND(X14/31*3,0),IF(AND('Basic Data Entry'!$C$10="subordinate",'Arear Table Unprotected)'!V14=2020,U14=9),ROUND(AB14/30*1,0),IF(AND('Basic Data Entry'!$C$10="subordinate",'Arear Table Unprotected)'!V14=2020,U14=10),ROUND(AB14/31*1,0),IF(AND('Basic Data Entry'!$C$10="ministrial",'Arear Table Unprotected)'!V14=2020,U14=3),ROUND(X14/31*1,0),""))))))))</f>
        <v/>
      </c>
      <c r="AT14" s="106" t="str">
        <f t="array" ref="AT14">IF(OR(Q14=0,Q14=""),"",IF(AND('Basic Data Entry'!$C$10="state Service",'Arear Table Unprotected)'!V14=2020,U14=3),ROUND(AC14/31*5,0),IF(AND('Basic Data Entry'!$C$10="state Service",'Arear Table Unprotected)'!V14=2020,U14=9),ROUND(AG14/30*2,0),IF(AND('Basic Data Entry'!$C$10="state Service",'Arear Table Unprotected)'!V14=2020,U14=10),ROUND(AG14/31*2,0),IF(AND('Basic Data Entry'!$C$10="subordinate",'Arear Table Unprotected)'!V14=2020,U14=3),ROUND(AC14/31*3,0),IF(AND('Basic Data Entry'!$C$10="subordinate",'Arear Table Unprotected)'!V14=2020,U14=9),ROUND(AG14/30*1,0),IF(AND('Basic Data Entry'!$C$10="subordinate",'Arear Table Unprotected)'!V14=2020,U14=10),ROUND(AG14/31*1,0),IF(AND('Basic Data Entry'!$C$10="ministrial",'Arear Table Unprotected)'!V14=2020,U14=3),ROUND(AC14/31*1,0),""))))))))</f>
        <v/>
      </c>
      <c r="AU14" s="107" t="str">
        <f t="array" ref="AU14">IF(OR(Q14=0,Q14="",AS14="",AT14=""),"",AS14-AT14)</f>
        <v/>
      </c>
      <c r="AV14" s="40">
        <f t="array" ref="AV14">IF(OR(Q13=0,Q13=""),"",AV13)</f>
        <v>0</v>
      </c>
      <c r="AW14" s="41">
        <f t="array" ref="AW14">IF(OR(Q13=0,Q13=""),"",AW13)</f>
        <v>0</v>
      </c>
      <c r="AX14" s="121">
        <f t="array" ref="AX14">IF(OR(Q14=0,Q14=""),"",SUM(AV14-AW14))</f>
        <v>0</v>
      </c>
      <c r="AY14" s="91">
        <f t="array" ref="AY14">IF(OR(Q14=0,Q14=""),"",ROUND((AL14)*$E$3,0))</f>
        <v>776</v>
      </c>
      <c r="AZ14" s="91">
        <f t="array" ref="AZ14">IF(OR(Q14=0,Q14=""),"",SUM(AO14,AR14,AU14,AX14,AY14))</f>
        <v>870</v>
      </c>
      <c r="BA14" s="122">
        <f t="array" ref="BA14">IF(OR(Q14=0,Q14=""),"",AL14-AZ14)</f>
        <v>6885</v>
      </c>
      <c r="BB14" s="44" t="s">
        <v>65</v>
      </c>
      <c r="BC14" s="249"/>
      <c r="BD14" s="249"/>
      <c r="BE14" s="272">
        <f>Q14</f>
        <v>45658</v>
      </c>
      <c r="BF14" s="246">
        <f>IF(BE14=0,0,MONTH(BE14))</f>
        <v>1</v>
      </c>
      <c r="BG14" s="246">
        <f>IF(BF14=7,ROUND($B$7*1.03,-2),IF(BF14=0,0,$B$7))</f>
        <v>43800</v>
      </c>
      <c r="BH14" s="246"/>
      <c r="BI14" s="246"/>
      <c r="BJ14" s="246"/>
      <c r="BK14" s="284">
        <f>BK13+$BL$11</f>
        <v>45658</v>
      </c>
      <c r="BM14" s="287">
        <f>IF($Y$2="state",5,IF($Y$2="subordinate",3,IF($Y$2="ministrial",2,1)))</f>
        <v>1</v>
      </c>
      <c r="BN14" s="288" t="str">
        <f t="array" ref="BN14">IF(OR(Q14=0,Q14=""),"",W14)</f>
        <v>12025</v>
      </c>
      <c r="BO14" s="287">
        <f t="array" ref="BO14">IF(OR(Q14=0,Q14=""),"",BM14+BN14)</f>
        <v>12026</v>
      </c>
      <c r="BP14" s="289">
        <f>IF(BO14=32025,"SSM",IF(BO14=32023,"SM",IF(BO14=32022,"MM",IF(BO14=32021,"FM",IF(BO14=92025,"SSS",IF(BO14=92023,"SS",IF(BO14=92022,"MS",IF(BO14=92021,"FS",IF(BO14=102025,"SSO",IF(BO14=102023,"SO",IF(BO14=102022,"MO",IF(BO14=102021,"FO",0))))))))))))</f>
        <v>0</v>
      </c>
      <c r="BQ14" s="289">
        <f>IF(BN14="32020","M",IF(BN14="92020","S",IF(BN14="102020","O",0)))</f>
        <v>0</v>
      </c>
      <c r="BR14" s="290">
        <f>IF(BQ14=0,0,"ss")</f>
        <v>0</v>
      </c>
      <c r="BS14" s="289" t="str">
        <f>CONCATENATE(BQ14,BR14)</f>
        <v>00</v>
      </c>
      <c r="BY14" s="245" t="str">
        <f>IF(OR(Q14=0,Q14=""),"",IF('Basic Data Entry'!$C$9="fixation","yes",""))</f>
        <v/>
      </c>
      <c r="BZ14" s="245" t="str">
        <f>IF(OR(Q14=0,Q14=""),"",IF('Basic Data Entry'!$G$12="yes","yes","no"))</f>
        <v>no</v>
      </c>
    </row>
    <row r="15" spans="1:78" ht="20.25" customHeight="1" thickBot="1">
      <c r="A15" s="285">
        <f t="shared" ref="A15:A60" si="5">X15</f>
        <v>43800</v>
      </c>
      <c r="B15" s="722"/>
      <c r="C15" s="722"/>
      <c r="D15" s="722"/>
      <c r="E15" s="722"/>
      <c r="F15" s="280">
        <f t="shared" si="1"/>
        <v>45689</v>
      </c>
      <c r="G15" s="149">
        <f>'Arear Table Protected'!G15</f>
        <v>0.55000000000000004</v>
      </c>
      <c r="H15" s="149">
        <f>'Arear Table Protected'!H15</f>
        <v>0.55000000000000004</v>
      </c>
      <c r="I15" s="149">
        <f>'Arear Table Protected'!I15</f>
        <v>0.1</v>
      </c>
      <c r="J15" s="149">
        <f>'Arear Table Protected'!J15</f>
        <v>0.1</v>
      </c>
      <c r="K15" s="152" t="str">
        <f>'Arear Table Protected'!K15</f>
        <v>YES</v>
      </c>
      <c r="L15" s="153">
        <f>'Arear Table Protected'!L15</f>
        <v>0.02</v>
      </c>
      <c r="M15" s="281">
        <f t="shared" si="2"/>
        <v>876</v>
      </c>
      <c r="N15" s="282">
        <f t="shared" si="3"/>
        <v>782</v>
      </c>
      <c r="O15" s="282">
        <f t="shared" si="4"/>
        <v>94</v>
      </c>
      <c r="P15" s="291">
        <v>3</v>
      </c>
      <c r="Q15" s="565">
        <f t="shared" ref="Q15:Q59" si="6">IF(W14=$AY$8,0,IF(Q14=0,0,BK15))</f>
        <v>45689</v>
      </c>
      <c r="R15" s="566"/>
      <c r="S15" s="566"/>
      <c r="T15" s="567"/>
      <c r="U15" s="279">
        <f t="array" ref="U15">IF(OR(Q15=0,Q15=""),"",MONTH(Q15))</f>
        <v>2</v>
      </c>
      <c r="V15" s="279">
        <f t="array" ref="V15">IF(OR(Q15=0,Q15=""),"",YEAR(Q15))</f>
        <v>2025</v>
      </c>
      <c r="W15" s="279" t="str">
        <f t="shared" ref="W15:W60" si="7">IF(OR(Q15=0,Q15=""),"",CONCATENATE(U15,V15))</f>
        <v>22025</v>
      </c>
      <c r="X15" s="6">
        <f t="array" ref="X15">IF(OR(Q15=0,Q15=""),"",BG15)</f>
        <v>43800</v>
      </c>
      <c r="Y15" s="17">
        <f t="array" ref="Y15">IF(OR(Q15=0,Q15=""),"",ROUND(X15*H15,0))</f>
        <v>24090</v>
      </c>
      <c r="Z15" s="17">
        <f t="shared" ref="Z15:Z59" si="8">Z14</f>
        <v>0</v>
      </c>
      <c r="AA15" s="17">
        <f t="array" ref="AA15">IF(OR(Q15=0,Q15=""),"",ROUND(X15*J15,0))</f>
        <v>4380</v>
      </c>
      <c r="AB15" s="123">
        <f t="array" ref="AB15">IF(OR(Q15=0,Q15=""),"",SUM(X15:AA15))</f>
        <v>72270</v>
      </c>
      <c r="AC15" s="1">
        <f t="array" ref="AC15">IF(OR(Q15=0,Q15=""),"",IF(X15=0,0,IF($E$2="FIXATION",$B$5,IF(X15=0,0,IF(BF15=7,ROUND(AC14*1.03,-2),AC14)))))</f>
        <v>39100</v>
      </c>
      <c r="AD15" s="2">
        <f t="array" ref="AD15">IF(OR(Q15=0,Q15=""),"",IF($E$2="fixation",0,ROUND(AC15*G15,0)))</f>
        <v>21505</v>
      </c>
      <c r="AE15" s="17">
        <f t="array" ref="AE15">IF(OR(Q15=0,Q15=""),"",AE14)</f>
        <v>0</v>
      </c>
      <c r="AF15" s="2">
        <f t="array" ref="AF15">IF(OR(Q15=0,Q15=""),"",IF($E$2="fixation",0,ROUND(AC15*I15,0)))</f>
        <v>3910</v>
      </c>
      <c r="AG15" s="123">
        <f t="array" ref="AG15">IF(OR(Q15=0,Q15=""),"",SUM(AC15:AF15))</f>
        <v>64515</v>
      </c>
      <c r="AH15" s="1">
        <f t="array" ref="AH15">IF(OR(Q15=0,Q15=""),"",X15-AC15)</f>
        <v>4700</v>
      </c>
      <c r="AI15" s="2">
        <f t="array" ref="AI15">IF(OR(Q15=0,Q15=""),"",Y15-AD15)</f>
        <v>2585</v>
      </c>
      <c r="AJ15" s="2">
        <f t="array" ref="AJ15">IF(OR(Q15=0,Q15=""),"",Z15-AE15)</f>
        <v>0</v>
      </c>
      <c r="AK15" s="2">
        <f t="array" ref="AK15">IF(OR(Q15=0,Q15=""),"",AA15-AF15)</f>
        <v>470</v>
      </c>
      <c r="AL15" s="124">
        <f t="array" ref="AL15">IF(OR(Q15=0,Q15=""),"",AB15-AG15)</f>
        <v>7755</v>
      </c>
      <c r="AM15" s="109">
        <f>'Arear Table Protected'!AM15</f>
        <v>5376</v>
      </c>
      <c r="AN15" s="106">
        <f>'Arear Table Protected'!AN15</f>
        <v>5282</v>
      </c>
      <c r="AO15" s="125">
        <f t="array" ref="AO15">IF(OR(Q15=0,Q15=""),"",AM15-AN15)</f>
        <v>94</v>
      </c>
      <c r="AP15" s="3">
        <f t="array" ref="AP15">IF(OR(Q14=0,Q14="",AP14="",AP14=""),"",AP14)</f>
        <v>3000</v>
      </c>
      <c r="AQ15" s="2">
        <f t="array" ref="AQ15">IF(OR(Q14=0,Q14="",AQ14="",AQ14=""),"",AQ14)</f>
        <v>3000</v>
      </c>
      <c r="AR15" s="125">
        <f t="array" ref="AR15">IF(OR(Q15=0,Q15=""),"",SUM(AP15-AQ15))</f>
        <v>0</v>
      </c>
      <c r="AS15" s="95" t="str">
        <f t="array" ref="AS15">IF(OR(Q15=0,Q15=""),"",IF(AND('Basic Data Entry'!$C$10="state Service",'Arear Table Unprotected)'!V15=2020,U15=3),ROUND(X15/31*5,0),IF(AND('Basic Data Entry'!$C$10="state Service",'Arear Table Unprotected)'!V15=2020,U15=9),ROUND(AB15/30*2,0),IF(AND('Basic Data Entry'!$C$10="state Service",'Arear Table Unprotected)'!V15=2020,U15=10),ROUND(AB15/31*2,0),IF(AND('Basic Data Entry'!$C$10="subordinate",'Arear Table Unprotected)'!V15=2020,U15=3),ROUND(X15/31*3,0),IF(AND('Basic Data Entry'!$C$10="subordinate",'Arear Table Unprotected)'!V15=2020,U15=9),ROUND(AB15/30*1,0),IF(AND('Basic Data Entry'!$C$10="subordinate",'Arear Table Unprotected)'!V15=2020,U15=10),ROUND(AB15/31*1,0),IF(AND('Basic Data Entry'!$C$10="ministrial",'Arear Table Unprotected)'!V15=2020,U15=3),ROUND(X15/31*1,0),""))))))))</f>
        <v/>
      </c>
      <c r="AT15" s="96" t="str">
        <f t="array" ref="AT15">IF(OR(Q15=0,Q15=""),"",IF(AND('Basic Data Entry'!$C$10="state Service",'Arear Table Unprotected)'!V15=2020,U15=3),ROUND(AC15/31*5,0),IF(AND('Basic Data Entry'!$C$10="state Service",'Arear Table Unprotected)'!V15=2020,U15=9),ROUND(AG15/30*2,0),IF(AND('Basic Data Entry'!$C$10="state Service",'Arear Table Unprotected)'!V15=2020,U15=10),ROUND(AG15/31*2,0),IF(AND('Basic Data Entry'!$C$10="subordinate",'Arear Table Unprotected)'!V15=2020,U15=3),ROUND(AC15/31*3,0),IF(AND('Basic Data Entry'!$C$10="subordinate",'Arear Table Unprotected)'!V15=2020,U15=9),ROUND(AG15/30*1,0),IF(AND('Basic Data Entry'!$C$10="subordinate",'Arear Table Unprotected)'!V15=2020,U15=10),ROUND(AG15/31*1,0),IF(AND('Basic Data Entry'!$C$10="ministrial",'Arear Table Unprotected)'!V15=2020,U15=3),ROUND(AC15/31*1,0),""))))))))</f>
        <v/>
      </c>
      <c r="AU15" s="126" t="str">
        <f t="array" ref="AU15">IF(OR(Q15=0,Q15="",AS15="",AT15=""),"",AS15-AT15)</f>
        <v/>
      </c>
      <c r="AV15" s="42">
        <f t="array" ref="AV15">IF(OR(Q14=0,Q14=""),"",AV14)</f>
        <v>0</v>
      </c>
      <c r="AW15" s="43">
        <f t="array" ref="AW15">IF(OR(Q14=0,Q14=""),"",AW14)</f>
        <v>0</v>
      </c>
      <c r="AX15" s="127">
        <f t="array" ref="AX15">IF(OR(Q15=0,Q15=""),"",SUM(AV15-AW15))</f>
        <v>0</v>
      </c>
      <c r="AY15" s="34">
        <f t="array" ref="AY15">IF(OR(Q15=0,Q15=""),"",ROUND((AL15)*$E$3,0))</f>
        <v>776</v>
      </c>
      <c r="AZ15" s="34">
        <f t="array" ref="AZ15">IF(OR(Q15=0,Q15=""),"",SUM(AO15,AR15,AU15,AX15,AY15))</f>
        <v>870</v>
      </c>
      <c r="BA15" s="128">
        <f t="array" ref="BA15">IF(OR(Q15=0,Q15=""),"",AL15-AZ15)</f>
        <v>6885</v>
      </c>
      <c r="BB15" s="44"/>
      <c r="BC15" s="249"/>
      <c r="BD15" s="249"/>
      <c r="BE15" s="272">
        <f t="shared" ref="BE15:BE60" si="9">Q15</f>
        <v>45689</v>
      </c>
      <c r="BF15" s="246">
        <f t="shared" ref="BF15:BF60" si="10">IF(BE15=0,0,MONTH(BE15))</f>
        <v>2</v>
      </c>
      <c r="BG15" s="246">
        <f>IF(BF15=7,ROUND(BG14*1.03,-2),IF(BF15=0,0,BG14))</f>
        <v>43800</v>
      </c>
      <c r="BK15" s="284">
        <f>BK14+31</f>
        <v>45689</v>
      </c>
      <c r="BM15" s="287">
        <f t="shared" ref="BM15:BM60" si="11">IF($Y$2="state",5,IF($Y$2="subordinate",3,IF($Y$2="ministrial",2,1)))</f>
        <v>1</v>
      </c>
      <c r="BN15" s="288" t="str">
        <f t="array" ref="BN15">IF(OR(Q15=0,Q15=""),"",W15)</f>
        <v>22025</v>
      </c>
      <c r="BO15" s="287">
        <f t="array" ref="BO15">IF(OR(Q15=0,Q15=""),"",BM15+BN15)</f>
        <v>22026</v>
      </c>
      <c r="BP15" s="289">
        <f t="shared" ref="BP15:BP60" si="12">IF(BO15=32025,"SSM",IF(BO15=32023,"SM",IF(BO15=32022,"MM",IF(BO15=32021,"FM",IF(BO15=92025,"SSS",IF(BO15=92023,"SS",IF(BO15=92022,"MS",IF(BO15=92021,"FS",IF(BO15=102025,"SSO",IF(BO15=102023,"SO",IF(BO15=102022,"MO",IF(BO15=102021,"FO",0))))))))))))</f>
        <v>0</v>
      </c>
      <c r="BQ15" s="289">
        <f t="shared" ref="BQ15:BQ60" si="13">IF(BN15="32020","M",IF(BN15="92020","S",IF(BN15="102020","O",0)))</f>
        <v>0</v>
      </c>
      <c r="BR15" s="290">
        <f t="shared" ref="BR15:BR60" si="14">IF(BQ15=0,0,"ss")</f>
        <v>0</v>
      </c>
      <c r="BS15" s="289" t="str">
        <f t="shared" ref="BS15:BS60" si="15">CONCATENATE(BQ15,BR15)</f>
        <v>00</v>
      </c>
      <c r="BY15" s="245" t="str">
        <f>IF(OR(Q15=0,Q15=""),"",IF('Basic Data Entry'!$C$9="fixation","yes",""))</f>
        <v/>
      </c>
      <c r="BZ15" s="245" t="str">
        <f>IF(OR(Q15=0,Q15=""),"",IF('Basic Data Entry'!$G$12="yes","yes","no"))</f>
        <v>no</v>
      </c>
    </row>
    <row r="16" spans="1:78" ht="20.25" customHeight="1" thickBot="1">
      <c r="A16" s="285">
        <f t="shared" si="5"/>
        <v>43800</v>
      </c>
      <c r="B16" s="722"/>
      <c r="C16" s="722"/>
      <c r="D16" s="722"/>
      <c r="E16" s="722"/>
      <c r="F16" s="280">
        <f t="shared" si="1"/>
        <v>45720</v>
      </c>
      <c r="G16" s="149">
        <f>'Arear Table Protected'!G16</f>
        <v>0.55000000000000004</v>
      </c>
      <c r="H16" s="149">
        <f>'Arear Table Protected'!H16</f>
        <v>0.55000000000000004</v>
      </c>
      <c r="I16" s="149">
        <f>'Arear Table Protected'!I16</f>
        <v>0.1</v>
      </c>
      <c r="J16" s="149">
        <f>'Arear Table Protected'!J16</f>
        <v>0.1</v>
      </c>
      <c r="K16" s="152" t="str">
        <f>'Arear Table Protected'!K16</f>
        <v>YES</v>
      </c>
      <c r="L16" s="153">
        <f>'Arear Table Protected'!L16</f>
        <v>0.02</v>
      </c>
      <c r="M16" s="281">
        <f t="shared" si="2"/>
        <v>876</v>
      </c>
      <c r="N16" s="282">
        <f t="shared" si="3"/>
        <v>782</v>
      </c>
      <c r="O16" s="282">
        <f t="shared" si="4"/>
        <v>94</v>
      </c>
      <c r="P16" s="291">
        <v>4</v>
      </c>
      <c r="Q16" s="565">
        <f t="shared" si="6"/>
        <v>45720</v>
      </c>
      <c r="R16" s="566"/>
      <c r="S16" s="566"/>
      <c r="T16" s="567"/>
      <c r="U16" s="279">
        <f t="array" ref="U16">IF(OR(Q16=0,Q16=""),"",MONTH(Q16))</f>
        <v>3</v>
      </c>
      <c r="V16" s="279">
        <f t="array" ref="V16">IF(OR(Q16=0,Q16=""),"",YEAR(Q16))</f>
        <v>2025</v>
      </c>
      <c r="W16" s="279" t="str">
        <f t="shared" si="7"/>
        <v>32025</v>
      </c>
      <c r="X16" s="6">
        <f t="array" ref="X16">IF(OR(Q16=0,Q16=""),"",BG16)</f>
        <v>43800</v>
      </c>
      <c r="Y16" s="17">
        <f t="array" ref="Y16">IF(OR(Q16=0,Q16=""),"",ROUND(X16*H16,0))</f>
        <v>24090</v>
      </c>
      <c r="Z16" s="17">
        <f t="shared" si="8"/>
        <v>0</v>
      </c>
      <c r="AA16" s="17">
        <f t="array" ref="AA16">IF(OR(Q16=0,Q16=""),"",ROUND(X16*J16,0))</f>
        <v>4380</v>
      </c>
      <c r="AB16" s="123">
        <f t="array" ref="AB16">IF(OR(Q16=0,Q16=""),"",SUM(X16:AA16))</f>
        <v>72270</v>
      </c>
      <c r="AC16" s="1">
        <f t="array" ref="AC16">IF(OR(Q16=0,Q16=""),"",IF(X16=0,0,IF($E$2="FIXATION",$B$5,IF(X16=0,0,IF(BF16=7,ROUND(AC15*1.03,-2),AC15)))))</f>
        <v>39100</v>
      </c>
      <c r="AD16" s="2">
        <f t="array" ref="AD16">IF(OR(Q16=0,Q16=""),"",IF($E$2="fixation",0,ROUND(AC16*G16,0)))</f>
        <v>21505</v>
      </c>
      <c r="AE16" s="17">
        <f t="array" ref="AE16">IF(OR(Q16=0,Q16=""),"",AE15)</f>
        <v>0</v>
      </c>
      <c r="AF16" s="2">
        <f t="array" ref="AF16">IF(OR(Q16=0,Q16=""),"",IF($E$2="fixation",0,ROUND(AC16*I16,0)))</f>
        <v>3910</v>
      </c>
      <c r="AG16" s="123">
        <f t="array" ref="AG16">IF(OR(Q16=0,Q16=""),"",SUM(AC16:AF16))</f>
        <v>64515</v>
      </c>
      <c r="AH16" s="1">
        <f t="array" ref="AH16">IF(OR(Q16=0,Q16=""),"",X16-AC16)</f>
        <v>4700</v>
      </c>
      <c r="AI16" s="2">
        <f t="array" ref="AI16">IF(OR(Q16=0,Q16=""),"",Y16-AD16)</f>
        <v>2585</v>
      </c>
      <c r="AJ16" s="2">
        <f t="array" ref="AJ16">IF(OR(Q16=0,Q16=""),"",Z16-AE16)</f>
        <v>0</v>
      </c>
      <c r="AK16" s="2">
        <f t="array" ref="AK16">IF(OR(Q16=0,Q16=""),"",AA16-AF16)</f>
        <v>470</v>
      </c>
      <c r="AL16" s="124">
        <f t="array" ref="AL16">IF(OR(Q16=0,Q16=""),"",AB16-AG16)</f>
        <v>7755</v>
      </c>
      <c r="AM16" s="109">
        <f>'Arear Table Protected'!AM16</f>
        <v>5376</v>
      </c>
      <c r="AN16" s="106">
        <f>'Arear Table Protected'!AN16</f>
        <v>5282</v>
      </c>
      <c r="AO16" s="125">
        <f t="array" ref="AO16">IF(OR(Q16=0,Q16=""),"",AM16-AN16)</f>
        <v>94</v>
      </c>
      <c r="AP16" s="3">
        <f t="array" ref="AP16">IF(OR(Q15=0,Q15="",AP15="",AP15=""),"",AP15)</f>
        <v>3000</v>
      </c>
      <c r="AQ16" s="2">
        <f t="array" ref="AQ16">IF(OR(Q15=0,Q15="",AQ15="",AQ15=""),"",AQ15)</f>
        <v>3000</v>
      </c>
      <c r="AR16" s="125">
        <f t="array" ref="AR16">IF(OR(Q16=0,Q16=""),"",SUM(AP16-AQ16))</f>
        <v>0</v>
      </c>
      <c r="AS16" s="95" t="str">
        <f t="array" ref="AS16">IF(OR(Q16=0,Q16=""),"",IF(AND('Basic Data Entry'!$C$10="state Service",'Arear Table Unprotected)'!V16=2020,U16=3),ROUND(X16/31*5,0),IF(AND('Basic Data Entry'!$C$10="state Service",'Arear Table Unprotected)'!V16=2020,U16=9),ROUND(AB16/30*2,0),IF(AND('Basic Data Entry'!$C$10="state Service",'Arear Table Unprotected)'!V16=2020,U16=10),ROUND(AB16/31*2,0),IF(AND('Basic Data Entry'!$C$10="subordinate",'Arear Table Unprotected)'!V16=2020,U16=3),ROUND(X16/31*3,0),IF(AND('Basic Data Entry'!$C$10="subordinate",'Arear Table Unprotected)'!V16=2020,U16=9),ROUND(AB16/30*1,0),IF(AND('Basic Data Entry'!$C$10="subordinate",'Arear Table Unprotected)'!V16=2020,U16=10),ROUND(AB16/31*1,0),IF(AND('Basic Data Entry'!$C$10="ministrial",'Arear Table Unprotected)'!V16=2020,U16=3),ROUND(X16/31*1,0),""))))))))</f>
        <v/>
      </c>
      <c r="AT16" s="96" t="str">
        <f t="array" ref="AT16">IF(OR(Q16=0,Q16=""),"",IF(AND('Basic Data Entry'!$C$10="state Service",'Arear Table Unprotected)'!V16=2020,U16=3),ROUND(AC16/31*5,0),IF(AND('Basic Data Entry'!$C$10="state Service",'Arear Table Unprotected)'!V16=2020,U16=9),ROUND(AG16/30*2,0),IF(AND('Basic Data Entry'!$C$10="state Service",'Arear Table Unprotected)'!V16=2020,U16=10),ROUND(AG16/31*2,0),IF(AND('Basic Data Entry'!$C$10="subordinate",'Arear Table Unprotected)'!V16=2020,U16=3),ROUND(AC16/31*3,0),IF(AND('Basic Data Entry'!$C$10="subordinate",'Arear Table Unprotected)'!V16=2020,U16=9),ROUND(AG16/30*1,0),IF(AND('Basic Data Entry'!$C$10="subordinate",'Arear Table Unprotected)'!V16=2020,U16=10),ROUND(AG16/31*1,0),IF(AND('Basic Data Entry'!$C$10="ministrial",'Arear Table Unprotected)'!V16=2020,U16=3),ROUND(AC16/31*1,0),""))))))))</f>
        <v/>
      </c>
      <c r="AU16" s="126" t="str">
        <f t="array" ref="AU16">IF(OR(Q16=0,Q16="",AS16="",AT16=""),"",AS16-AT16)</f>
        <v/>
      </c>
      <c r="AV16" s="42">
        <f t="array" ref="AV16">IF(OR(Q15=0,Q15=""),"",AV15)</f>
        <v>0</v>
      </c>
      <c r="AW16" s="43">
        <f t="array" ref="AW16">IF(OR(Q15=0,Q15=""),"",AW15)</f>
        <v>0</v>
      </c>
      <c r="AX16" s="127">
        <f t="array" ref="AX16">IF(OR(Q16=0,Q16=""),"",SUM(AV16-AW16))</f>
        <v>0</v>
      </c>
      <c r="AY16" s="34">
        <f t="array" ref="AY16">IF(OR(Q16=0,Q16=""),"",ROUND((AL16)*$E$3,0))</f>
        <v>776</v>
      </c>
      <c r="AZ16" s="34">
        <f t="array" ref="AZ16">IF(OR(Q16=0,Q16=""),"",SUM(AO16,AR16,AU16,AX16,AY16))</f>
        <v>870</v>
      </c>
      <c r="BA16" s="128">
        <f t="array" ref="BA16">IF(OR(Q16=0,Q16=""),"",AL16-AZ16)</f>
        <v>6885</v>
      </c>
      <c r="BB16" s="44"/>
      <c r="BC16" s="249"/>
      <c r="BD16" s="249"/>
      <c r="BE16" s="272">
        <f t="shared" si="9"/>
        <v>45720</v>
      </c>
      <c r="BF16" s="246">
        <f t="shared" si="10"/>
        <v>3</v>
      </c>
      <c r="BG16" s="246">
        <f t="shared" ref="BG16:BG59" si="16">IF(BF16=7,ROUND(BG15*1.03,-2),IF(BF16=0,0,BG15))</f>
        <v>43800</v>
      </c>
      <c r="BK16" s="284">
        <f t="shared" ref="BK16:BK59" si="17">BK15+31</f>
        <v>45720</v>
      </c>
      <c r="BM16" s="287">
        <f t="shared" si="11"/>
        <v>1</v>
      </c>
      <c r="BN16" s="288" t="str">
        <f t="array" ref="BN16">IF(OR(Q16=0,Q16=""),"",W16)</f>
        <v>32025</v>
      </c>
      <c r="BO16" s="287">
        <f t="array" ref="BO16">IF(OR(Q16=0,Q16=""),"",BM16+BN16)</f>
        <v>32026</v>
      </c>
      <c r="BP16" s="289">
        <f t="shared" si="12"/>
        <v>0</v>
      </c>
      <c r="BQ16" s="289">
        <f t="shared" si="13"/>
        <v>0</v>
      </c>
      <c r="BR16" s="290">
        <f t="shared" si="14"/>
        <v>0</v>
      </c>
      <c r="BS16" s="289" t="str">
        <f t="shared" si="15"/>
        <v>00</v>
      </c>
      <c r="BY16" s="245" t="str">
        <f>IF(OR(Q16=0,Q16=""),"",IF('Basic Data Entry'!$C$9="fixation","yes",""))</f>
        <v/>
      </c>
      <c r="BZ16" s="245" t="str">
        <f>IF(OR(Q16=0,Q16=""),"",IF('Basic Data Entry'!$G$12="yes","yes","no"))</f>
        <v>no</v>
      </c>
    </row>
    <row r="17" spans="1:78" ht="20.25" customHeight="1" thickBot="1">
      <c r="A17" s="285">
        <f t="shared" si="5"/>
        <v>43800</v>
      </c>
      <c r="B17" s="722"/>
      <c r="C17" s="722"/>
      <c r="D17" s="722"/>
      <c r="E17" s="722"/>
      <c r="F17" s="280">
        <f t="shared" si="1"/>
        <v>45751</v>
      </c>
      <c r="G17" s="149">
        <f>'Arear Table Protected'!G17</f>
        <v>0.55000000000000004</v>
      </c>
      <c r="H17" s="149">
        <f>'Arear Table Protected'!H17</f>
        <v>0.55000000000000004</v>
      </c>
      <c r="I17" s="149">
        <f>'Arear Table Protected'!I17</f>
        <v>0.1</v>
      </c>
      <c r="J17" s="149">
        <f>'Arear Table Protected'!J17</f>
        <v>0.1</v>
      </c>
      <c r="K17" s="152" t="str">
        <f>'Arear Table Protected'!K17</f>
        <v/>
      </c>
      <c r="L17" s="153" t="str">
        <f>'Arear Table Protected'!L17</f>
        <v/>
      </c>
      <c r="M17" s="281" t="str">
        <f t="shared" si="2"/>
        <v/>
      </c>
      <c r="N17" s="282" t="str">
        <f t="shared" si="3"/>
        <v/>
      </c>
      <c r="O17" s="282" t="str">
        <f t="shared" si="4"/>
        <v/>
      </c>
      <c r="P17" s="291">
        <v>5</v>
      </c>
      <c r="Q17" s="565">
        <f t="shared" si="6"/>
        <v>45751</v>
      </c>
      <c r="R17" s="566"/>
      <c r="S17" s="566"/>
      <c r="T17" s="567"/>
      <c r="U17" s="279">
        <f t="array" ref="U17">IF(OR(Q17=0,Q17=""),"",MONTH(Q17))</f>
        <v>4</v>
      </c>
      <c r="V17" s="279">
        <f t="array" ref="V17">IF(OR(Q17=0,Q17=""),"",YEAR(Q17))</f>
        <v>2025</v>
      </c>
      <c r="W17" s="279" t="str">
        <f t="shared" si="7"/>
        <v>42025</v>
      </c>
      <c r="X17" s="6">
        <f t="array" ref="X17">IF(OR(Q17=0,Q17=""),"",BG17)</f>
        <v>43800</v>
      </c>
      <c r="Y17" s="17">
        <f t="array" ref="Y17">IF(OR(Q17=0,Q17=""),"",ROUND(X17*H17,0))</f>
        <v>24090</v>
      </c>
      <c r="Z17" s="17">
        <f t="shared" si="8"/>
        <v>0</v>
      </c>
      <c r="AA17" s="17">
        <f t="array" ref="AA17">IF(OR(Q17=0,Q17=""),"",ROUND(X17*J17,0))</f>
        <v>4380</v>
      </c>
      <c r="AB17" s="123">
        <f t="array" ref="AB17">IF(OR(Q17=0,Q17=""),"",SUM(X17:AA17))</f>
        <v>72270</v>
      </c>
      <c r="AC17" s="1">
        <f t="array" ref="AC17">IF(OR(Q17=0,Q17=""),"",IF(X17=0,0,IF($E$2="FIXATION",$B$5,IF(X17=0,0,IF(BF17=7,ROUND(AC16*1.03,-2),AC16)))))</f>
        <v>39100</v>
      </c>
      <c r="AD17" s="2">
        <f t="array" ref="AD17">IF(OR(Q17=0,Q17=""),"",IF($E$2="fixation",0,ROUND(AC17*G17,0)))</f>
        <v>21505</v>
      </c>
      <c r="AE17" s="17">
        <f t="array" ref="AE17">IF(OR(Q17=0,Q17=""),"",AE16)</f>
        <v>0</v>
      </c>
      <c r="AF17" s="2">
        <f t="array" ref="AF17">IF(OR(Q17=0,Q17=""),"",IF($E$2="fixation",0,ROUND(AC17*I17,0)))</f>
        <v>3910</v>
      </c>
      <c r="AG17" s="123">
        <f t="array" ref="AG17">IF(OR(Q17=0,Q17=""),"",SUM(AC17:AF17))</f>
        <v>64515</v>
      </c>
      <c r="AH17" s="1">
        <f t="array" ref="AH17">IF(OR(Q17=0,Q17=""),"",X17-AC17)</f>
        <v>4700</v>
      </c>
      <c r="AI17" s="2">
        <f t="array" ref="AI17">IF(OR(Q17=0,Q17=""),"",Y17-AD17)</f>
        <v>2585</v>
      </c>
      <c r="AJ17" s="2">
        <f t="array" ref="AJ17">IF(OR(Q17=0,Q17=""),"",Z17-AE17)</f>
        <v>0</v>
      </c>
      <c r="AK17" s="2">
        <f t="array" ref="AK17">IF(OR(Q17=0,Q17=""),"",AA17-AF17)</f>
        <v>470</v>
      </c>
      <c r="AL17" s="124">
        <f t="array" ref="AL17">IF(OR(Q17=0,Q17=""),"",AB17-AG17)</f>
        <v>7755</v>
      </c>
      <c r="AM17" s="109">
        <f>'Arear Table Protected'!AM17</f>
        <v>4500</v>
      </c>
      <c r="AN17" s="106">
        <f>'Arear Table Protected'!AN17</f>
        <v>4500</v>
      </c>
      <c r="AO17" s="125">
        <f t="array" ref="AO17">IF(OR(Q17=0,Q17=""),"",AM17-AN17)</f>
        <v>0</v>
      </c>
      <c r="AP17" s="3">
        <f t="array" ref="AP17">IF(OR(Q16=0,Q16="",AP16="",AP16=""),"",AP16)</f>
        <v>3000</v>
      </c>
      <c r="AQ17" s="2">
        <f t="array" ref="AQ17">IF(OR(Q16=0,Q16="",AQ16="",AQ16=""),"",AQ16)</f>
        <v>3000</v>
      </c>
      <c r="AR17" s="125">
        <f t="array" ref="AR17">IF(OR(Q17=0,Q17=""),"",SUM(AP17-AQ17))</f>
        <v>0</v>
      </c>
      <c r="AS17" s="95" t="str">
        <f t="array" ref="AS17">IF(OR(Q17=0,Q17=""),"",IF(AND('Basic Data Entry'!$C$10="state Service",'Arear Table Unprotected)'!V17=2020,U17=3),ROUND(X17/31*5,0),IF(AND('Basic Data Entry'!$C$10="state Service",'Arear Table Unprotected)'!V17=2020,U17=9),ROUND(AB17/30*2,0),IF(AND('Basic Data Entry'!$C$10="state Service",'Arear Table Unprotected)'!V17=2020,U17=10),ROUND(AB17/31*2,0),IF(AND('Basic Data Entry'!$C$10="subordinate",'Arear Table Unprotected)'!V17=2020,U17=3),ROUND(X17/31*3,0),IF(AND('Basic Data Entry'!$C$10="subordinate",'Arear Table Unprotected)'!V17=2020,U17=9),ROUND(AB17/30*1,0),IF(AND('Basic Data Entry'!$C$10="subordinate",'Arear Table Unprotected)'!V17=2020,U17=10),ROUND(AB17/31*1,0),IF(AND('Basic Data Entry'!$C$10="ministrial",'Arear Table Unprotected)'!V17=2020,U17=3),ROUND(X17/31*1,0),""))))))))</f>
        <v/>
      </c>
      <c r="AT17" s="96" t="str">
        <f t="array" ref="AT17">IF(OR(Q17=0,Q17=""),"",IF(AND('Basic Data Entry'!$C$10="state Service",'Arear Table Unprotected)'!V17=2020,U17=3),ROUND(AC17/31*5,0),IF(AND('Basic Data Entry'!$C$10="state Service",'Arear Table Unprotected)'!V17=2020,U17=9),ROUND(AG17/30*2,0),IF(AND('Basic Data Entry'!$C$10="state Service",'Arear Table Unprotected)'!V17=2020,U17=10),ROUND(AG17/31*2,0),IF(AND('Basic Data Entry'!$C$10="subordinate",'Arear Table Unprotected)'!V17=2020,U17=3),ROUND(AC17/31*3,0),IF(AND('Basic Data Entry'!$C$10="subordinate",'Arear Table Unprotected)'!V17=2020,U17=9),ROUND(AG17/30*1,0),IF(AND('Basic Data Entry'!$C$10="subordinate",'Arear Table Unprotected)'!V17=2020,U17=10),ROUND(AG17/31*1,0),IF(AND('Basic Data Entry'!$C$10="ministrial",'Arear Table Unprotected)'!V17=2020,U17=3),ROUND(AC17/31*1,0),""))))))))</f>
        <v/>
      </c>
      <c r="AU17" s="126" t="str">
        <f t="array" ref="AU17">IF(OR(Q17=0,Q17="",AS17="",AT17=""),"",AS17-AT17)</f>
        <v/>
      </c>
      <c r="AV17" s="42">
        <f t="array" ref="AV17">IF(OR(Q16=0,Q16=""),"",AV16)</f>
        <v>0</v>
      </c>
      <c r="AW17" s="43">
        <f t="array" ref="AW17">IF(OR(Q16=0,Q16=""),"",AW16)</f>
        <v>0</v>
      </c>
      <c r="AX17" s="127">
        <f t="array" ref="AX17">IF(OR(Q17=0,Q17=""),"",SUM(AV17-AW17))</f>
        <v>0</v>
      </c>
      <c r="AY17" s="34">
        <f t="array" ref="AY17">IF(OR(Q17=0,Q17=""),"",ROUND((AL17)*$E$3,0))</f>
        <v>776</v>
      </c>
      <c r="AZ17" s="34">
        <f t="array" ref="AZ17">IF(OR(Q17=0,Q17=""),"",SUM(AO17,AR17,AU17,AX17,AY17))</f>
        <v>776</v>
      </c>
      <c r="BA17" s="128">
        <f t="array" ref="BA17">IF(OR(Q17=0,Q17=""),"",AL17-AZ17)</f>
        <v>6979</v>
      </c>
      <c r="BB17" s="44"/>
      <c r="BC17" s="249"/>
      <c r="BD17" s="249"/>
      <c r="BE17" s="272">
        <f t="shared" si="9"/>
        <v>45751</v>
      </c>
      <c r="BF17" s="246">
        <f t="shared" si="10"/>
        <v>4</v>
      </c>
      <c r="BG17" s="246">
        <f t="shared" si="16"/>
        <v>43800</v>
      </c>
      <c r="BK17" s="284">
        <f t="shared" si="17"/>
        <v>45751</v>
      </c>
      <c r="BM17" s="287">
        <f t="shared" si="11"/>
        <v>1</v>
      </c>
      <c r="BN17" s="288" t="str">
        <f t="array" ref="BN17">IF(OR(Q17=0,Q17=""),"",W17)</f>
        <v>42025</v>
      </c>
      <c r="BO17" s="287">
        <f t="array" ref="BO17">IF(OR(Q17=0,Q17=""),"",BM17+BN17)</f>
        <v>42026</v>
      </c>
      <c r="BP17" s="289">
        <f t="shared" si="12"/>
        <v>0</v>
      </c>
      <c r="BQ17" s="289">
        <f t="shared" si="13"/>
        <v>0</v>
      </c>
      <c r="BR17" s="290">
        <f t="shared" si="14"/>
        <v>0</v>
      </c>
      <c r="BS17" s="289" t="str">
        <f t="shared" si="15"/>
        <v>00</v>
      </c>
      <c r="BY17" s="245" t="str">
        <f>IF(OR(Q17=0,Q17=""),"",IF('Basic Data Entry'!$C$9="fixation","yes",""))</f>
        <v/>
      </c>
      <c r="BZ17" s="245" t="str">
        <f>IF(OR(Q17=0,Q17=""),"",IF('Basic Data Entry'!$G$12="yes","yes","no"))</f>
        <v>no</v>
      </c>
    </row>
    <row r="18" spans="1:78" ht="18" customHeight="1" thickBot="1">
      <c r="A18" s="285">
        <f t="shared" si="5"/>
        <v>43800</v>
      </c>
      <c r="B18" s="722"/>
      <c r="C18" s="722"/>
      <c r="D18" s="722"/>
      <c r="E18" s="722"/>
      <c r="F18" s="280">
        <f t="shared" si="1"/>
        <v>45782</v>
      </c>
      <c r="G18" s="149">
        <f>'Arear Table Protected'!G18</f>
        <v>0.55000000000000004</v>
      </c>
      <c r="H18" s="149">
        <f>'Arear Table Protected'!H18</f>
        <v>0.55000000000000004</v>
      </c>
      <c r="I18" s="149">
        <f>'Arear Table Protected'!I18</f>
        <v>0.1</v>
      </c>
      <c r="J18" s="149">
        <f>'Arear Table Protected'!J18</f>
        <v>0.1</v>
      </c>
      <c r="K18" s="152" t="str">
        <f>'Arear Table Protected'!K18</f>
        <v/>
      </c>
      <c r="L18" s="153" t="str">
        <f>'Arear Table Protected'!L18</f>
        <v/>
      </c>
      <c r="M18" s="281" t="str">
        <f t="shared" si="2"/>
        <v/>
      </c>
      <c r="N18" s="282" t="str">
        <f t="shared" si="3"/>
        <v/>
      </c>
      <c r="O18" s="282" t="str">
        <f t="shared" si="4"/>
        <v/>
      </c>
      <c r="P18" s="291">
        <v>6</v>
      </c>
      <c r="Q18" s="565">
        <f t="shared" si="6"/>
        <v>45782</v>
      </c>
      <c r="R18" s="566"/>
      <c r="S18" s="566"/>
      <c r="T18" s="567"/>
      <c r="U18" s="279">
        <f t="array" ref="U18">IF(OR(Q18=0,Q18=""),"",MONTH(Q18))</f>
        <v>5</v>
      </c>
      <c r="V18" s="279">
        <f t="array" ref="V18">IF(OR(Q18=0,Q18=""),"",YEAR(Q18))</f>
        <v>2025</v>
      </c>
      <c r="W18" s="279" t="str">
        <f t="shared" si="7"/>
        <v>52025</v>
      </c>
      <c r="X18" s="6">
        <f t="array" ref="X18">IF(OR(Q18=0,Q18=""),"",BG18)</f>
        <v>43800</v>
      </c>
      <c r="Y18" s="17">
        <f t="array" ref="Y18">IF(OR(Q18=0,Q18=""),"",ROUND(X18*H18,0))</f>
        <v>24090</v>
      </c>
      <c r="Z18" s="17">
        <f t="shared" si="8"/>
        <v>0</v>
      </c>
      <c r="AA18" s="17">
        <f t="array" ref="AA18">IF(OR(Q18=0,Q18=""),"",ROUND(X18*J18,0))</f>
        <v>4380</v>
      </c>
      <c r="AB18" s="123">
        <f t="array" ref="AB18">IF(OR(Q18=0,Q18=""),"",SUM(X18:AA18))</f>
        <v>72270</v>
      </c>
      <c r="AC18" s="1">
        <f t="array" ref="AC18">IF(OR(Q18=0,Q18=""),"",IF(X18=0,0,IF($E$2="FIXATION",$B$5,IF(X18=0,0,IF(BF18=7,ROUND(AC17*1.03,-2),AC17)))))</f>
        <v>39100</v>
      </c>
      <c r="AD18" s="2">
        <f t="array" ref="AD18">IF(OR(Q18=0,Q18=""),"",IF($E$2="fixation",0,ROUND(AC18*G18,0)))</f>
        <v>21505</v>
      </c>
      <c r="AE18" s="17">
        <f t="array" ref="AE18">IF(OR(Q18=0,Q18=""),"",AE17)</f>
        <v>0</v>
      </c>
      <c r="AF18" s="2">
        <f t="array" ref="AF18">IF(OR(Q18=0,Q18=""),"",IF($E$2="fixation",0,ROUND(AC18*I18,0)))</f>
        <v>3910</v>
      </c>
      <c r="AG18" s="123">
        <f t="array" ref="AG18">IF(OR(Q18=0,Q18=""),"",SUM(AC18:AF18))</f>
        <v>64515</v>
      </c>
      <c r="AH18" s="1">
        <f t="array" ref="AH18">IF(OR(Q18=0,Q18=""),"",X18-AC18)</f>
        <v>4700</v>
      </c>
      <c r="AI18" s="2">
        <f t="array" ref="AI18">IF(OR(Q18=0,Q18=""),"",Y18-AD18)</f>
        <v>2585</v>
      </c>
      <c r="AJ18" s="2">
        <f t="array" ref="AJ18">IF(OR(Q18=0,Q18=""),"",Z18-AE18)</f>
        <v>0</v>
      </c>
      <c r="AK18" s="2">
        <f t="array" ref="AK18">IF(OR(Q18=0,Q18=""),"",AA18-AF18)</f>
        <v>470</v>
      </c>
      <c r="AL18" s="124">
        <f t="array" ref="AL18">IF(OR(Q18=0,Q18=""),"",AB18-AG18)</f>
        <v>7755</v>
      </c>
      <c r="AM18" s="109">
        <f>'Arear Table Protected'!AM18</f>
        <v>4500</v>
      </c>
      <c r="AN18" s="106">
        <f>'Arear Table Protected'!AN18</f>
        <v>4500</v>
      </c>
      <c r="AO18" s="125">
        <f t="array" ref="AO18">IF(OR(Q18=0,Q18=""),"",AM18-AN18)</f>
        <v>0</v>
      </c>
      <c r="AP18" s="3">
        <f t="array" ref="AP18">IF(OR(Q17=0,Q17="",AP17="",AP17=""),"",AP17)</f>
        <v>3000</v>
      </c>
      <c r="AQ18" s="2">
        <f t="array" ref="AQ18">IF(OR(Q17=0,Q17="",AQ17="",AQ17=""),"",AQ17)</f>
        <v>3000</v>
      </c>
      <c r="AR18" s="125">
        <f t="array" ref="AR18">IF(OR(Q18=0,Q18=""),"",SUM(AP18-AQ18))</f>
        <v>0</v>
      </c>
      <c r="AS18" s="95" t="str">
        <f t="array" ref="AS18">IF(OR(Q18=0,Q18=""),"",IF(AND('Basic Data Entry'!$C$10="state Service",'Arear Table Unprotected)'!V18=2020,U18=3),ROUND(X18/31*5,0),IF(AND('Basic Data Entry'!$C$10="state Service",'Arear Table Unprotected)'!V18=2020,U18=9),ROUND(AB18/30*2,0),IF(AND('Basic Data Entry'!$C$10="state Service",'Arear Table Unprotected)'!V18=2020,U18=10),ROUND(AB18/31*2,0),IF(AND('Basic Data Entry'!$C$10="subordinate",'Arear Table Unprotected)'!V18=2020,U18=3),ROUND(X18/31*3,0),IF(AND('Basic Data Entry'!$C$10="subordinate",'Arear Table Unprotected)'!V18=2020,U18=9),ROUND(AB18/30*1,0),IF(AND('Basic Data Entry'!$C$10="subordinate",'Arear Table Unprotected)'!V18=2020,U18=10),ROUND(AB18/31*1,0),IF(AND('Basic Data Entry'!$C$10="ministrial",'Arear Table Unprotected)'!V18=2020,U18=3),ROUND(X18/31*1,0),""))))))))</f>
        <v/>
      </c>
      <c r="AT18" s="96" t="str">
        <f t="array" ref="AT18">IF(OR(Q18=0,Q18=""),"",IF(AND('Basic Data Entry'!$C$10="state Service",'Arear Table Unprotected)'!V18=2020,U18=3),ROUND(AC18/31*5,0),IF(AND('Basic Data Entry'!$C$10="state Service",'Arear Table Unprotected)'!V18=2020,U18=9),ROUND(AG18/30*2,0),IF(AND('Basic Data Entry'!$C$10="state Service",'Arear Table Unprotected)'!V18=2020,U18=10),ROUND(AG18/31*2,0),IF(AND('Basic Data Entry'!$C$10="subordinate",'Arear Table Unprotected)'!V18=2020,U18=3),ROUND(AC18/31*3,0),IF(AND('Basic Data Entry'!$C$10="subordinate",'Arear Table Unprotected)'!V18=2020,U18=9),ROUND(AG18/30*1,0),IF(AND('Basic Data Entry'!$C$10="subordinate",'Arear Table Unprotected)'!V18=2020,U18=10),ROUND(AG18/31*1,0),IF(AND('Basic Data Entry'!$C$10="ministrial",'Arear Table Unprotected)'!V18=2020,U18=3),ROUND(AC18/31*1,0),""))))))))</f>
        <v/>
      </c>
      <c r="AU18" s="126" t="str">
        <f t="array" ref="AU18">IF(OR(Q18=0,Q18="",AS18="",AT18=""),"",AS18-AT18)</f>
        <v/>
      </c>
      <c r="AV18" s="42">
        <f t="array" ref="AV18">IF(OR(Q17=0,Q17=""),"",AV17)</f>
        <v>0</v>
      </c>
      <c r="AW18" s="43">
        <f t="array" ref="AW18">IF(OR(Q17=0,Q17=""),"",AW17)</f>
        <v>0</v>
      </c>
      <c r="AX18" s="127">
        <f t="array" ref="AX18">IF(OR(Q18=0,Q18=""),"",SUM(AV18-AW18))</f>
        <v>0</v>
      </c>
      <c r="AY18" s="34">
        <f t="array" ref="AY18">IF(OR(Q18=0,Q18=""),"",ROUND((AL18)*$E$3,0))</f>
        <v>776</v>
      </c>
      <c r="AZ18" s="34">
        <f t="array" ref="AZ18">IF(OR(Q18=0,Q18=""),"",SUM(AO18,AR18,AU18,AX18,AY18))</f>
        <v>776</v>
      </c>
      <c r="BA18" s="128">
        <f t="array" ref="BA18">IF(OR(Q18=0,Q18=""),"",AL18-AZ18)</f>
        <v>6979</v>
      </c>
      <c r="BB18" s="44"/>
      <c r="BC18" s="249"/>
      <c r="BD18" s="249"/>
      <c r="BE18" s="272">
        <f t="shared" si="9"/>
        <v>45782</v>
      </c>
      <c r="BF18" s="246">
        <f t="shared" si="10"/>
        <v>5</v>
      </c>
      <c r="BG18" s="246">
        <f t="shared" si="16"/>
        <v>43800</v>
      </c>
      <c r="BK18" s="284">
        <f t="shared" si="17"/>
        <v>45782</v>
      </c>
      <c r="BM18" s="287">
        <f t="shared" si="11"/>
        <v>1</v>
      </c>
      <c r="BN18" s="288" t="str">
        <f t="array" ref="BN18">IF(OR(Q18=0,Q18=""),"",W18)</f>
        <v>52025</v>
      </c>
      <c r="BO18" s="287">
        <f t="array" ref="BO18">IF(OR(Q18=0,Q18=""),"",BM18+BN18)</f>
        <v>52026</v>
      </c>
      <c r="BP18" s="289">
        <f t="shared" si="12"/>
        <v>0</v>
      </c>
      <c r="BQ18" s="289">
        <f t="shared" si="13"/>
        <v>0</v>
      </c>
      <c r="BR18" s="290">
        <f t="shared" si="14"/>
        <v>0</v>
      </c>
      <c r="BS18" s="289" t="str">
        <f t="shared" si="15"/>
        <v>00</v>
      </c>
      <c r="BY18" s="245" t="str">
        <f>IF(OR(Q18=0,Q18=""),"",IF('Basic Data Entry'!$C$9="fixation","yes",""))</f>
        <v/>
      </c>
      <c r="BZ18" s="245" t="str">
        <f>IF(OR(Q18=0,Q18=""),"",IF('Basic Data Entry'!$G$12="yes","yes","no"))</f>
        <v>no</v>
      </c>
    </row>
    <row r="19" spans="1:78" ht="18" customHeight="1" thickBot="1">
      <c r="A19" s="285">
        <f t="shared" si="5"/>
        <v>43800</v>
      </c>
      <c r="B19" s="722"/>
      <c r="C19" s="722"/>
      <c r="D19" s="722"/>
      <c r="E19" s="722"/>
      <c r="F19" s="280">
        <f t="shared" si="1"/>
        <v>45813</v>
      </c>
      <c r="G19" s="149">
        <f>'Arear Table Protected'!G19</f>
        <v>0.55000000000000004</v>
      </c>
      <c r="H19" s="149">
        <f>'Arear Table Protected'!H19</f>
        <v>0.55000000000000004</v>
      </c>
      <c r="I19" s="149">
        <f>'Arear Table Protected'!I19</f>
        <v>0.1</v>
      </c>
      <c r="J19" s="149">
        <f>'Arear Table Protected'!J19</f>
        <v>0.1</v>
      </c>
      <c r="K19" s="152" t="str">
        <f>'Arear Table Protected'!K19</f>
        <v/>
      </c>
      <c r="L19" s="153" t="str">
        <f>'Arear Table Protected'!L19</f>
        <v/>
      </c>
      <c r="M19" s="281" t="str">
        <f t="shared" si="2"/>
        <v/>
      </c>
      <c r="N19" s="282" t="str">
        <f t="shared" si="3"/>
        <v/>
      </c>
      <c r="O19" s="282" t="str">
        <f t="shared" si="4"/>
        <v/>
      </c>
      <c r="P19" s="291">
        <v>7</v>
      </c>
      <c r="Q19" s="565">
        <f t="shared" si="6"/>
        <v>45813</v>
      </c>
      <c r="R19" s="566"/>
      <c r="S19" s="566"/>
      <c r="T19" s="567"/>
      <c r="U19" s="279">
        <f t="array" ref="U19">IF(OR(Q19=0,Q19=""),"",MONTH(Q19))</f>
        <v>6</v>
      </c>
      <c r="V19" s="279">
        <f t="array" ref="V19">IF(OR(Q19=0,Q19=""),"",YEAR(Q19))</f>
        <v>2025</v>
      </c>
      <c r="W19" s="279" t="str">
        <f t="shared" si="7"/>
        <v>62025</v>
      </c>
      <c r="X19" s="6">
        <f t="array" ref="X19">IF(OR(Q19=0,Q19=""),"",BG19)</f>
        <v>43800</v>
      </c>
      <c r="Y19" s="17">
        <f t="array" ref="Y19">IF(OR(Q19=0,Q19=""),"",ROUND(X19*H19,0))</f>
        <v>24090</v>
      </c>
      <c r="Z19" s="17">
        <f t="shared" si="8"/>
        <v>0</v>
      </c>
      <c r="AA19" s="17">
        <f t="array" ref="AA19">IF(OR(Q19=0,Q19=""),"",ROUND(X19*J19,0))</f>
        <v>4380</v>
      </c>
      <c r="AB19" s="123">
        <f t="array" ref="AB19">IF(OR(Q19=0,Q19=""),"",SUM(X19:AA19))</f>
        <v>72270</v>
      </c>
      <c r="AC19" s="1">
        <f t="array" ref="AC19">IF(OR(Q19=0,Q19=""),"",IF(X19=0,0,IF($E$2="FIXATION",$B$5,IF(X19=0,0,IF(BF19=7,ROUND(AC18*1.03,-2),AC18)))))</f>
        <v>39100</v>
      </c>
      <c r="AD19" s="2">
        <f t="array" ref="AD19">IF(OR(Q19=0,Q19=""),"",IF($E$2="fixation",0,ROUND(AC19*G19,0)))</f>
        <v>21505</v>
      </c>
      <c r="AE19" s="17">
        <f t="array" ref="AE19">IF(OR(Q19=0,Q19=""),"",AE18)</f>
        <v>0</v>
      </c>
      <c r="AF19" s="2">
        <f t="array" ref="AF19">IF(OR(Q19=0,Q19=""),"",IF($E$2="fixation",0,ROUND(AC19*I19,0)))</f>
        <v>3910</v>
      </c>
      <c r="AG19" s="123">
        <f t="array" ref="AG19">IF(OR(Q19=0,Q19=""),"",SUM(AC19:AF19))</f>
        <v>64515</v>
      </c>
      <c r="AH19" s="1">
        <f t="array" ref="AH19">IF(OR(Q19=0,Q19=""),"",X19-AC19)</f>
        <v>4700</v>
      </c>
      <c r="AI19" s="2">
        <f t="array" ref="AI19">IF(OR(Q19=0,Q19=""),"",Y19-AD19)</f>
        <v>2585</v>
      </c>
      <c r="AJ19" s="2">
        <f t="array" ref="AJ19">IF(OR(Q19=0,Q19=""),"",Z19-AE19)</f>
        <v>0</v>
      </c>
      <c r="AK19" s="2">
        <f t="array" ref="AK19">IF(OR(Q19=0,Q19=""),"",AA19-AF19)</f>
        <v>470</v>
      </c>
      <c r="AL19" s="124">
        <f t="array" ref="AL19">IF(OR(Q19=0,Q19=""),"",AB19-AG19)</f>
        <v>7755</v>
      </c>
      <c r="AM19" s="109">
        <f>'Arear Table Protected'!AM19</f>
        <v>4500</v>
      </c>
      <c r="AN19" s="106">
        <f>'Arear Table Protected'!AN19</f>
        <v>4500</v>
      </c>
      <c r="AO19" s="125">
        <f t="array" ref="AO19">IF(OR(Q19=0,Q19=""),"",AM19-AN19)</f>
        <v>0</v>
      </c>
      <c r="AP19" s="3">
        <f t="array" ref="AP19">IF(OR(Q18=0,Q18="",AP18="",AP18=""),"",AP18)</f>
        <v>3000</v>
      </c>
      <c r="AQ19" s="2">
        <f t="array" ref="AQ19">IF(OR(Q18=0,Q18="",AQ18="",AQ18=""),"",AQ18)</f>
        <v>3000</v>
      </c>
      <c r="AR19" s="125">
        <f t="array" ref="AR19">IF(OR(Q19=0,Q19=""),"",SUM(AP19-AQ19))</f>
        <v>0</v>
      </c>
      <c r="AS19" s="95" t="str">
        <f t="array" ref="AS19">IF(OR(Q19=0,Q19=""),"",IF(AND('Basic Data Entry'!$C$10="state Service",'Arear Table Unprotected)'!V19=2020,U19=3),ROUND(X19/31*5,0),IF(AND('Basic Data Entry'!$C$10="state Service",'Arear Table Unprotected)'!V19=2020,U19=9),ROUND(AB19/30*2,0),IF(AND('Basic Data Entry'!$C$10="state Service",'Arear Table Unprotected)'!V19=2020,U19=10),ROUND(AB19/31*2,0),IF(AND('Basic Data Entry'!$C$10="subordinate",'Arear Table Unprotected)'!V19=2020,U19=3),ROUND(X19/31*3,0),IF(AND('Basic Data Entry'!$C$10="subordinate",'Arear Table Unprotected)'!V19=2020,U19=9),ROUND(AB19/30*1,0),IF(AND('Basic Data Entry'!$C$10="subordinate",'Arear Table Unprotected)'!V19=2020,U19=10),ROUND(AB19/31*1,0),IF(AND('Basic Data Entry'!$C$10="ministrial",'Arear Table Unprotected)'!V19=2020,U19=3),ROUND(X19/31*1,0),""))))))))</f>
        <v/>
      </c>
      <c r="AT19" s="96" t="str">
        <f t="array" ref="AT19">IF(OR(Q19=0,Q19=""),"",IF(AND('Basic Data Entry'!$C$10="state Service",'Arear Table Unprotected)'!V19=2020,U19=3),ROUND(AC19/31*5,0),IF(AND('Basic Data Entry'!$C$10="state Service",'Arear Table Unprotected)'!V19=2020,U19=9),ROUND(AG19/30*2,0),IF(AND('Basic Data Entry'!$C$10="state Service",'Arear Table Unprotected)'!V19=2020,U19=10),ROUND(AG19/31*2,0),IF(AND('Basic Data Entry'!$C$10="subordinate",'Arear Table Unprotected)'!V19=2020,U19=3),ROUND(AC19/31*3,0),IF(AND('Basic Data Entry'!$C$10="subordinate",'Arear Table Unprotected)'!V19=2020,U19=9),ROUND(AG19/30*1,0),IF(AND('Basic Data Entry'!$C$10="subordinate",'Arear Table Unprotected)'!V19=2020,U19=10),ROUND(AG19/31*1,0),IF(AND('Basic Data Entry'!$C$10="ministrial",'Arear Table Unprotected)'!V19=2020,U19=3),ROUND(AC19/31*1,0),""))))))))</f>
        <v/>
      </c>
      <c r="AU19" s="126" t="str">
        <f t="array" ref="AU19">IF(OR(Q19=0,Q19="",AS19="",AT19=""),"",AS19-AT19)</f>
        <v/>
      </c>
      <c r="AV19" s="42">
        <f t="array" ref="AV19">IF(OR(Q18=0,Q18=""),"",AV18)</f>
        <v>0</v>
      </c>
      <c r="AW19" s="43">
        <f t="array" ref="AW19">IF(OR(Q18=0,Q18=""),"",AW18)</f>
        <v>0</v>
      </c>
      <c r="AX19" s="127">
        <f t="array" ref="AX19">IF(OR(Q19=0,Q19=""),"",SUM(AV19-AW19))</f>
        <v>0</v>
      </c>
      <c r="AY19" s="34">
        <f t="array" ref="AY19">IF(OR(Q19=0,Q19=""),"",ROUND((AL19)*$E$3,0))</f>
        <v>776</v>
      </c>
      <c r="AZ19" s="34">
        <f t="array" ref="AZ19">IF(OR(Q19=0,Q19=""),"",SUM(AO19,AR19,AU19,AX19,AY19))</f>
        <v>776</v>
      </c>
      <c r="BA19" s="128">
        <f t="array" ref="BA19">IF(OR(Q19=0,Q19=""),"",AL19-AZ19)</f>
        <v>6979</v>
      </c>
      <c r="BB19" s="44"/>
      <c r="BC19" s="249"/>
      <c r="BD19" s="249"/>
      <c r="BE19" s="272">
        <f t="shared" si="9"/>
        <v>45813</v>
      </c>
      <c r="BF19" s="246">
        <f t="shared" si="10"/>
        <v>6</v>
      </c>
      <c r="BG19" s="246">
        <f t="shared" si="16"/>
        <v>43800</v>
      </c>
      <c r="BK19" s="284">
        <f t="shared" si="17"/>
        <v>45813</v>
      </c>
      <c r="BM19" s="287">
        <f t="shared" si="11"/>
        <v>1</v>
      </c>
      <c r="BN19" s="288" t="str">
        <f t="array" ref="BN19">IF(OR(Q19=0,Q19=""),"",W19)</f>
        <v>62025</v>
      </c>
      <c r="BO19" s="287">
        <f t="array" ref="BO19">IF(OR(Q19=0,Q19=""),"",BM19+BN19)</f>
        <v>62026</v>
      </c>
      <c r="BP19" s="289">
        <f t="shared" si="12"/>
        <v>0</v>
      </c>
      <c r="BQ19" s="289">
        <f t="shared" si="13"/>
        <v>0</v>
      </c>
      <c r="BR19" s="290">
        <f t="shared" si="14"/>
        <v>0</v>
      </c>
      <c r="BS19" s="289" t="str">
        <f t="shared" si="15"/>
        <v>00</v>
      </c>
      <c r="BY19" s="245" t="str">
        <f>IF(OR(Q19=0,Q19=""),"",IF('Basic Data Entry'!$C$9="fixation","yes",""))</f>
        <v/>
      </c>
      <c r="BZ19" s="245" t="str">
        <f>IF(OR(Q19=0,Q19=""),"",IF('Basic Data Entry'!$G$12="yes","yes","no"))</f>
        <v>no</v>
      </c>
    </row>
    <row r="20" spans="1:78" ht="18.75" customHeight="1" thickBot="1">
      <c r="A20" s="285">
        <f t="shared" si="5"/>
        <v>45100</v>
      </c>
      <c r="B20" s="722"/>
      <c r="C20" s="722"/>
      <c r="D20" s="722"/>
      <c r="E20" s="722"/>
      <c r="F20" s="280">
        <f t="shared" si="1"/>
        <v>45844</v>
      </c>
      <c r="G20" s="149">
        <f>'Arear Table Protected'!G20</f>
        <v>0.57999999999999996</v>
      </c>
      <c r="H20" s="149">
        <f>'Arear Table Protected'!H20</f>
        <v>0.57999999999999996</v>
      </c>
      <c r="I20" s="149">
        <f>'Arear Table Protected'!I20</f>
        <v>0.1</v>
      </c>
      <c r="J20" s="149">
        <f>'Arear Table Protected'!J20</f>
        <v>0.1</v>
      </c>
      <c r="K20" s="152" t="str">
        <f>'Arear Table Protected'!K20</f>
        <v>YES</v>
      </c>
      <c r="L20" s="153">
        <f>'Arear Table Protected'!L20</f>
        <v>0.03</v>
      </c>
      <c r="M20" s="281">
        <f t="shared" si="2"/>
        <v>1353</v>
      </c>
      <c r="N20" s="282">
        <f t="shared" si="3"/>
        <v>1209</v>
      </c>
      <c r="O20" s="282">
        <f t="shared" si="4"/>
        <v>144</v>
      </c>
      <c r="P20" s="291">
        <v>8</v>
      </c>
      <c r="Q20" s="565">
        <f t="shared" si="6"/>
        <v>45844</v>
      </c>
      <c r="R20" s="566"/>
      <c r="S20" s="566"/>
      <c r="T20" s="567"/>
      <c r="U20" s="279">
        <f t="array" ref="U20">IF(OR(Q20=0,Q20=""),"",MONTH(Q20))</f>
        <v>7</v>
      </c>
      <c r="V20" s="279">
        <f t="array" ref="V20">IF(OR(Q20=0,Q20=""),"",YEAR(Q20))</f>
        <v>2025</v>
      </c>
      <c r="W20" s="279" t="str">
        <f t="shared" si="7"/>
        <v>72025</v>
      </c>
      <c r="X20" s="6">
        <f t="array" ref="X20">IF(OR(Q20=0,Q20=""),"",BG20)</f>
        <v>45100</v>
      </c>
      <c r="Y20" s="17">
        <f t="array" ref="Y20">IF(OR(Q20=0,Q20=""),"",ROUND(X20*H20,0))</f>
        <v>26158</v>
      </c>
      <c r="Z20" s="17">
        <f t="shared" si="8"/>
        <v>0</v>
      </c>
      <c r="AA20" s="17">
        <f t="array" ref="AA20">IF(OR(Q20=0,Q20=""),"",ROUND(X20*J20,0))</f>
        <v>4510</v>
      </c>
      <c r="AB20" s="123">
        <f t="array" ref="AB20">IF(OR(Q20=0,Q20=""),"",SUM(X20:AA20))</f>
        <v>75768</v>
      </c>
      <c r="AC20" s="1">
        <f t="array" ref="AC20">IF(OR(Q20=0,Q20=""),"",IF(X20=0,0,IF($E$2="FIXATION",$B$5,IF(X20=0,0,IF(BF20=7,ROUND(AC19*1.03,-2),AC19)))))</f>
        <v>40300</v>
      </c>
      <c r="AD20" s="2">
        <f t="array" ref="AD20">IF(OR(Q20=0,Q20=""),"",IF($E$2="fixation",0,ROUND(AC20*G20,0)))</f>
        <v>23374</v>
      </c>
      <c r="AE20" s="17">
        <f t="array" ref="AE20">IF(OR(Q20=0,Q20=""),"",AE19)</f>
        <v>0</v>
      </c>
      <c r="AF20" s="2">
        <f t="array" ref="AF20">IF(OR(Q20=0,Q20=""),"",IF($E$2="fixation",0,ROUND(AC20*I20,0)))</f>
        <v>4030</v>
      </c>
      <c r="AG20" s="123">
        <f t="array" ref="AG20">IF(OR(Q20=0,Q20=""),"",SUM(AC20:AF20))</f>
        <v>67704</v>
      </c>
      <c r="AH20" s="1">
        <f t="array" ref="AH20">IF(OR(Q20=0,Q20=""),"",X20-AC20)</f>
        <v>4800</v>
      </c>
      <c r="AI20" s="2">
        <f t="array" ref="AI20">IF(OR(Q20=0,Q20=""),"",Y20-AD20)</f>
        <v>2784</v>
      </c>
      <c r="AJ20" s="2">
        <f t="array" ref="AJ20">IF(OR(Q20=0,Q20=""),"",Z20-AE20)</f>
        <v>0</v>
      </c>
      <c r="AK20" s="2">
        <f t="array" ref="AK20">IF(OR(Q20=0,Q20=""),"",AA20-AF20)</f>
        <v>480</v>
      </c>
      <c r="AL20" s="124">
        <f t="array" ref="AL20">IF(OR(Q20=0,Q20=""),"",AB20-AG20)</f>
        <v>8064</v>
      </c>
      <c r="AM20" s="109">
        <f>'Arear Table Protected'!AM20</f>
        <v>5853</v>
      </c>
      <c r="AN20" s="106">
        <f>'Arear Table Protected'!AN20</f>
        <v>5709</v>
      </c>
      <c r="AO20" s="125">
        <f t="array" ref="AO20">IF(OR(Q20=0,Q20=""),"",AM20-AN20)</f>
        <v>144</v>
      </c>
      <c r="AP20" s="3">
        <f t="array" ref="AP20">IF(OR(Q19=0,Q19="",AP19="",AP19=""),"",AP19)</f>
        <v>3000</v>
      </c>
      <c r="AQ20" s="2">
        <f t="array" ref="AQ20">IF(OR(Q19=0,Q19="",AQ19="",AQ19=""),"",AQ19)</f>
        <v>3000</v>
      </c>
      <c r="AR20" s="125">
        <f t="array" ref="AR20">IF(OR(Q20=0,Q20=""),"",SUM(AP20-AQ20))</f>
        <v>0</v>
      </c>
      <c r="AS20" s="95" t="str">
        <f t="array" ref="AS20">IF(OR(Q20=0,Q20=""),"",IF(AND('Basic Data Entry'!$C$10="state Service",'Arear Table Unprotected)'!V20=2020,U20=3),ROUND(X20/31*5,0),IF(AND('Basic Data Entry'!$C$10="state Service",'Arear Table Unprotected)'!V20=2020,U20=9),ROUND(AB20/30*2,0),IF(AND('Basic Data Entry'!$C$10="state Service",'Arear Table Unprotected)'!V20=2020,U20=10),ROUND(AB20/31*2,0),IF(AND('Basic Data Entry'!$C$10="subordinate",'Arear Table Unprotected)'!V20=2020,U20=3),ROUND(X20/31*3,0),IF(AND('Basic Data Entry'!$C$10="subordinate",'Arear Table Unprotected)'!V20=2020,U20=9),ROUND(AB20/30*1,0),IF(AND('Basic Data Entry'!$C$10="subordinate",'Arear Table Unprotected)'!V20=2020,U20=10),ROUND(AB20/31*1,0),IF(AND('Basic Data Entry'!$C$10="ministrial",'Arear Table Unprotected)'!V20=2020,U20=3),ROUND(X20/31*1,0),""))))))))</f>
        <v/>
      </c>
      <c r="AT20" s="96" t="str">
        <f t="array" ref="AT20">IF(OR(Q20=0,Q20=""),"",IF(AND('Basic Data Entry'!$C$10="state Service",'Arear Table Unprotected)'!V20=2020,U20=3),ROUND(AC20/31*5,0),IF(AND('Basic Data Entry'!$C$10="state Service",'Arear Table Unprotected)'!V20=2020,U20=9),ROUND(AG20/30*2,0),IF(AND('Basic Data Entry'!$C$10="state Service",'Arear Table Unprotected)'!V20=2020,U20=10),ROUND(AG20/31*2,0),IF(AND('Basic Data Entry'!$C$10="subordinate",'Arear Table Unprotected)'!V20=2020,U20=3),ROUND(AC20/31*3,0),IF(AND('Basic Data Entry'!$C$10="subordinate",'Arear Table Unprotected)'!V20=2020,U20=9),ROUND(AG20/30*1,0),IF(AND('Basic Data Entry'!$C$10="subordinate",'Arear Table Unprotected)'!V20=2020,U20=10),ROUND(AG20/31*1,0),IF(AND('Basic Data Entry'!$C$10="ministrial",'Arear Table Unprotected)'!V20=2020,U20=3),ROUND(AC20/31*1,0),""))))))))</f>
        <v/>
      </c>
      <c r="AU20" s="126" t="str">
        <f t="array" ref="AU20">IF(OR(Q20=0,Q20="",AS20="",AT20=""),"",AS20-AT20)</f>
        <v/>
      </c>
      <c r="AV20" s="42">
        <f t="array" ref="AV20">IF(OR(Q19=0,Q19=""),"",AV19)</f>
        <v>0</v>
      </c>
      <c r="AW20" s="43">
        <f t="array" ref="AW20">IF(OR(Q19=0,Q19=""),"",AW19)</f>
        <v>0</v>
      </c>
      <c r="AX20" s="127">
        <f t="array" ref="AX20">IF(OR(Q20=0,Q20=""),"",SUM(AV20-AW20))</f>
        <v>0</v>
      </c>
      <c r="AY20" s="34">
        <f t="array" ref="AY20">IF(OR(Q20=0,Q20=""),"",ROUND((AL20)*$E$3,0))</f>
        <v>806</v>
      </c>
      <c r="AZ20" s="34">
        <f t="array" ref="AZ20">IF(OR(Q20=0,Q20=""),"",SUM(AO20,AR20,AU20,AX20,AY20))</f>
        <v>950</v>
      </c>
      <c r="BA20" s="128">
        <f t="array" ref="BA20">IF(OR(Q20=0,Q20=""),"",AL20-AZ20)</f>
        <v>7114</v>
      </c>
      <c r="BB20" s="44"/>
      <c r="BC20" s="249"/>
      <c r="BD20" s="249"/>
      <c r="BE20" s="272">
        <f t="shared" si="9"/>
        <v>45844</v>
      </c>
      <c r="BF20" s="246">
        <f t="shared" si="10"/>
        <v>7</v>
      </c>
      <c r="BG20" s="246">
        <f t="shared" si="16"/>
        <v>45100</v>
      </c>
      <c r="BK20" s="284">
        <f t="shared" si="17"/>
        <v>45844</v>
      </c>
      <c r="BM20" s="287">
        <f t="shared" si="11"/>
        <v>1</v>
      </c>
      <c r="BN20" s="288" t="str">
        <f t="array" ref="BN20">IF(OR(Q20=0,Q20=""),"",W20)</f>
        <v>72025</v>
      </c>
      <c r="BO20" s="287">
        <f t="array" ref="BO20">IF(OR(Q20=0,Q20=""),"",BM20+BN20)</f>
        <v>72026</v>
      </c>
      <c r="BP20" s="289">
        <f t="shared" si="12"/>
        <v>0</v>
      </c>
      <c r="BQ20" s="289">
        <f t="shared" si="13"/>
        <v>0</v>
      </c>
      <c r="BR20" s="290">
        <f t="shared" si="14"/>
        <v>0</v>
      </c>
      <c r="BS20" s="289" t="str">
        <f t="shared" si="15"/>
        <v>00</v>
      </c>
      <c r="BY20" s="245" t="str">
        <f>IF(OR(Q20=0,Q20=""),"",IF('Basic Data Entry'!$C$9="fixation","yes",""))</f>
        <v/>
      </c>
      <c r="BZ20" s="245" t="str">
        <f>IF(OR(Q20=0,Q20=""),"",IF('Basic Data Entry'!$G$12="yes","yes","no"))</f>
        <v>no</v>
      </c>
    </row>
    <row r="21" spans="1:78" ht="20.25" customHeight="1" thickBot="1">
      <c r="A21" s="285">
        <f t="shared" si="5"/>
        <v>45100</v>
      </c>
      <c r="B21" s="722"/>
      <c r="C21" s="722"/>
      <c r="D21" s="722"/>
      <c r="E21" s="722"/>
      <c r="F21" s="280">
        <f t="shared" si="1"/>
        <v>45875</v>
      </c>
      <c r="G21" s="149">
        <f>'Arear Table Protected'!G21</f>
        <v>0.57999999999999996</v>
      </c>
      <c r="H21" s="149">
        <f>'Arear Table Protected'!H21</f>
        <v>0.57999999999999996</v>
      </c>
      <c r="I21" s="149">
        <f>'Arear Table Protected'!I21</f>
        <v>0.1</v>
      </c>
      <c r="J21" s="149">
        <f>'Arear Table Protected'!J21</f>
        <v>0.1</v>
      </c>
      <c r="K21" s="152" t="str">
        <f>'Arear Table Protected'!K21</f>
        <v>YES</v>
      </c>
      <c r="L21" s="153">
        <f>'Arear Table Protected'!L21</f>
        <v>0.03</v>
      </c>
      <c r="M21" s="281">
        <f t="shared" si="2"/>
        <v>1353</v>
      </c>
      <c r="N21" s="282">
        <f t="shared" si="3"/>
        <v>1209</v>
      </c>
      <c r="O21" s="282">
        <f t="shared" si="4"/>
        <v>144</v>
      </c>
      <c r="P21" s="291">
        <v>9</v>
      </c>
      <c r="Q21" s="565">
        <f t="shared" si="6"/>
        <v>45875</v>
      </c>
      <c r="R21" s="566"/>
      <c r="S21" s="566"/>
      <c r="T21" s="567"/>
      <c r="U21" s="279">
        <f t="array" ref="U21">IF(OR(Q21=0,Q21=""),"",MONTH(Q21))</f>
        <v>8</v>
      </c>
      <c r="V21" s="279">
        <f t="array" ref="V21">IF(OR(Q21=0,Q21=""),"",YEAR(Q21))</f>
        <v>2025</v>
      </c>
      <c r="W21" s="279" t="str">
        <f t="shared" si="7"/>
        <v>82025</v>
      </c>
      <c r="X21" s="6">
        <f t="array" ref="X21">IF(OR(Q21=0,Q21=""),"",BG21)</f>
        <v>45100</v>
      </c>
      <c r="Y21" s="17">
        <f t="array" ref="Y21">IF(OR(Q21=0,Q21=""),"",ROUND(X21*H21,0))</f>
        <v>26158</v>
      </c>
      <c r="Z21" s="17">
        <f t="shared" si="8"/>
        <v>0</v>
      </c>
      <c r="AA21" s="17">
        <f t="array" ref="AA21">IF(OR(Q21=0,Q21=""),"",ROUND(X21*J21,0))</f>
        <v>4510</v>
      </c>
      <c r="AB21" s="123">
        <f t="array" ref="AB21">IF(OR(Q21=0,Q21=""),"",SUM(X21:AA21))</f>
        <v>75768</v>
      </c>
      <c r="AC21" s="1">
        <f t="array" ref="AC21">IF(OR(Q21=0,Q21=""),"",IF(X21=0,0,IF($E$2="FIXATION",$B$5,IF(X21=0,0,IF(BF21=7,ROUND(AC20*1.03,-2),AC20)))))</f>
        <v>40300</v>
      </c>
      <c r="AD21" s="2">
        <f t="array" ref="AD21">IF(OR(Q21=0,Q21=""),"",IF($E$2="fixation",0,ROUND(AC21*G21,0)))</f>
        <v>23374</v>
      </c>
      <c r="AE21" s="17">
        <f t="array" ref="AE21">IF(OR(Q21=0,Q21=""),"",AE20)</f>
        <v>0</v>
      </c>
      <c r="AF21" s="2">
        <f t="array" ref="AF21">IF(OR(Q21=0,Q21=""),"",IF($E$2="fixation",0,ROUND(AC21*I21,0)))</f>
        <v>4030</v>
      </c>
      <c r="AG21" s="123">
        <f t="array" ref="AG21">IF(OR(Q21=0,Q21=""),"",SUM(AC21:AF21))</f>
        <v>67704</v>
      </c>
      <c r="AH21" s="1">
        <f t="array" ref="AH21">IF(OR(Q21=0,Q21=""),"",X21-AC21)</f>
        <v>4800</v>
      </c>
      <c r="AI21" s="2">
        <f t="array" ref="AI21">IF(OR(Q21=0,Q21=""),"",Y21-AD21)</f>
        <v>2784</v>
      </c>
      <c r="AJ21" s="2">
        <f t="array" ref="AJ21">IF(OR(Q21=0,Q21=""),"",Z21-AE21)</f>
        <v>0</v>
      </c>
      <c r="AK21" s="2">
        <f t="array" ref="AK21">IF(OR(Q21=0,Q21=""),"",AA21-AF21)</f>
        <v>480</v>
      </c>
      <c r="AL21" s="124">
        <f t="array" ref="AL21">IF(OR(Q21=0,Q21=""),"",AB21-AG21)</f>
        <v>8064</v>
      </c>
      <c r="AM21" s="109">
        <f>'Arear Table Protected'!AM21</f>
        <v>5853</v>
      </c>
      <c r="AN21" s="106">
        <f>'Arear Table Protected'!AN21</f>
        <v>5709</v>
      </c>
      <c r="AO21" s="125">
        <f t="array" ref="AO21">IF(OR(Q21=0,Q21=""),"",AM21-AN21)</f>
        <v>144</v>
      </c>
      <c r="AP21" s="3">
        <f t="array" ref="AP21">IF(OR(Q20=0,Q20="",AP20="",AP20=""),"",AP20)</f>
        <v>3000</v>
      </c>
      <c r="AQ21" s="2">
        <f t="array" ref="AQ21">IF(OR(Q20=0,Q20="",AQ20="",AQ20=""),"",AQ20)</f>
        <v>3000</v>
      </c>
      <c r="AR21" s="125">
        <f t="array" ref="AR21">IF(OR(Q21=0,Q21=""),"",SUM(AP21-AQ21))</f>
        <v>0</v>
      </c>
      <c r="AS21" s="95" t="str">
        <f t="array" ref="AS21">IF(OR(Q21=0,Q21=""),"",IF(AND('Basic Data Entry'!$C$10="state Service",'Arear Table Unprotected)'!V21=2020,U21=3),ROUND(X21/31*5,0),IF(AND('Basic Data Entry'!$C$10="state Service",'Arear Table Unprotected)'!V21=2020,U21=9),ROUND(AB21/30*2,0),IF(AND('Basic Data Entry'!$C$10="state Service",'Arear Table Unprotected)'!V21=2020,U21=10),ROUND(AB21/31*2,0),IF(AND('Basic Data Entry'!$C$10="subordinate",'Arear Table Unprotected)'!V21=2020,U21=3),ROUND(X21/31*3,0),IF(AND('Basic Data Entry'!$C$10="subordinate",'Arear Table Unprotected)'!V21=2020,U21=9),ROUND(AB21/30*1,0),IF(AND('Basic Data Entry'!$C$10="subordinate",'Arear Table Unprotected)'!V21=2020,U21=10),ROUND(AB21/31*1,0),IF(AND('Basic Data Entry'!$C$10="ministrial",'Arear Table Unprotected)'!V21=2020,U21=3),ROUND(X21/31*1,0),""))))))))</f>
        <v/>
      </c>
      <c r="AT21" s="96" t="str">
        <f t="array" ref="AT21">IF(OR(Q21=0,Q21=""),"",IF(AND('Basic Data Entry'!$C$10="state Service",'Arear Table Unprotected)'!V21=2020,U21=3),ROUND(AC21/31*5,0),IF(AND('Basic Data Entry'!$C$10="state Service",'Arear Table Unprotected)'!V21=2020,U21=9),ROUND(AG21/30*2,0),IF(AND('Basic Data Entry'!$C$10="state Service",'Arear Table Unprotected)'!V21=2020,U21=10),ROUND(AG21/31*2,0),IF(AND('Basic Data Entry'!$C$10="subordinate",'Arear Table Unprotected)'!V21=2020,U21=3),ROUND(AC21/31*3,0),IF(AND('Basic Data Entry'!$C$10="subordinate",'Arear Table Unprotected)'!V21=2020,U21=9),ROUND(AG21/30*1,0),IF(AND('Basic Data Entry'!$C$10="subordinate",'Arear Table Unprotected)'!V21=2020,U21=10),ROUND(AG21/31*1,0),IF(AND('Basic Data Entry'!$C$10="ministrial",'Arear Table Unprotected)'!V21=2020,U21=3),ROUND(AC21/31*1,0),""))))))))</f>
        <v/>
      </c>
      <c r="AU21" s="126" t="str">
        <f t="array" ref="AU21">IF(OR(Q21=0,Q21="",AS21="",AT21=""),"",AS21-AT21)</f>
        <v/>
      </c>
      <c r="AV21" s="42">
        <f t="array" ref="AV21">IF(OR(Q20=0,Q20=""),"",AV20)</f>
        <v>0</v>
      </c>
      <c r="AW21" s="43">
        <f t="array" ref="AW21">IF(OR(Q20=0,Q20=""),"",AW20)</f>
        <v>0</v>
      </c>
      <c r="AX21" s="127">
        <f t="array" ref="AX21">IF(OR(Q21=0,Q21=""),"",SUM(AV21-AW21))</f>
        <v>0</v>
      </c>
      <c r="AY21" s="34">
        <f t="array" ref="AY21">IF(OR(Q21=0,Q21=""),"",ROUND((AL21)*$E$3,0))</f>
        <v>806</v>
      </c>
      <c r="AZ21" s="34">
        <f t="array" ref="AZ21">IF(OR(Q21=0,Q21=""),"",SUM(AO21,AR21,AU21,AX21,AY21))</f>
        <v>950</v>
      </c>
      <c r="BA21" s="128">
        <f t="array" ref="BA21">IF(OR(Q21=0,Q21=""),"",AL21-AZ21)</f>
        <v>7114</v>
      </c>
      <c r="BB21" s="44"/>
      <c r="BC21" s="249"/>
      <c r="BD21" s="249"/>
      <c r="BE21" s="272">
        <f t="shared" si="9"/>
        <v>45875</v>
      </c>
      <c r="BF21" s="246">
        <f t="shared" si="10"/>
        <v>8</v>
      </c>
      <c r="BG21" s="246">
        <f t="shared" si="16"/>
        <v>45100</v>
      </c>
      <c r="BK21" s="284">
        <f t="shared" si="17"/>
        <v>45875</v>
      </c>
      <c r="BM21" s="287">
        <f t="shared" si="11"/>
        <v>1</v>
      </c>
      <c r="BN21" s="288" t="str">
        <f t="array" ref="BN21">IF(OR(Q21=0,Q21=""),"",W21)</f>
        <v>82025</v>
      </c>
      <c r="BO21" s="287">
        <f t="array" ref="BO21">IF(OR(Q21=0,Q21=""),"",BM21+BN21)</f>
        <v>82026</v>
      </c>
      <c r="BP21" s="289">
        <f t="shared" si="12"/>
        <v>0</v>
      </c>
      <c r="BQ21" s="289">
        <f t="shared" si="13"/>
        <v>0</v>
      </c>
      <c r="BR21" s="290">
        <f t="shared" si="14"/>
        <v>0</v>
      </c>
      <c r="BS21" s="289" t="str">
        <f t="shared" si="15"/>
        <v>00</v>
      </c>
      <c r="BY21" s="245" t="str">
        <f>IF(OR(Q21=0,Q21=""),"",IF('Basic Data Entry'!$C$9="fixation","yes",""))</f>
        <v/>
      </c>
      <c r="BZ21" s="245" t="str">
        <f>IF(OR(Q21=0,Q21=""),"",IF('Basic Data Entry'!$G$12="yes","yes","no"))</f>
        <v>no</v>
      </c>
    </row>
    <row r="22" spans="1:78" ht="18" customHeight="1" thickBot="1">
      <c r="A22" s="285">
        <f t="shared" si="5"/>
        <v>45100</v>
      </c>
      <c r="B22" s="722"/>
      <c r="C22" s="722"/>
      <c r="D22" s="722"/>
      <c r="E22" s="722"/>
      <c r="F22" s="280">
        <f t="shared" si="1"/>
        <v>45906</v>
      </c>
      <c r="G22" s="149">
        <f>'Arear Table Protected'!G22</f>
        <v>0.57999999999999996</v>
      </c>
      <c r="H22" s="149">
        <f>'Arear Table Protected'!H22</f>
        <v>0.57999999999999996</v>
      </c>
      <c r="I22" s="149">
        <f>'Arear Table Protected'!I22</f>
        <v>0.1</v>
      </c>
      <c r="J22" s="149">
        <f>'Arear Table Protected'!J22</f>
        <v>0.1</v>
      </c>
      <c r="K22" s="152" t="str">
        <f>'Arear Table Protected'!K22</f>
        <v>YES</v>
      </c>
      <c r="L22" s="153">
        <f>'Arear Table Protected'!L22</f>
        <v>0.03</v>
      </c>
      <c r="M22" s="281">
        <f t="shared" si="2"/>
        <v>1353</v>
      </c>
      <c r="N22" s="282">
        <f t="shared" si="3"/>
        <v>1209</v>
      </c>
      <c r="O22" s="282">
        <f t="shared" si="4"/>
        <v>144</v>
      </c>
      <c r="P22" s="291">
        <v>10</v>
      </c>
      <c r="Q22" s="565">
        <f t="shared" si="6"/>
        <v>45906</v>
      </c>
      <c r="R22" s="566"/>
      <c r="S22" s="566"/>
      <c r="T22" s="567"/>
      <c r="U22" s="279">
        <f t="array" ref="U22">IF(OR(Q22=0,Q22=""),"",MONTH(Q22))</f>
        <v>9</v>
      </c>
      <c r="V22" s="279">
        <f t="array" ref="V22">IF(OR(Q22=0,Q22=""),"",YEAR(Q22))</f>
        <v>2025</v>
      </c>
      <c r="W22" s="279" t="str">
        <f t="shared" si="7"/>
        <v>92025</v>
      </c>
      <c r="X22" s="6">
        <f t="array" ref="X22">IF(OR(Q22=0,Q22=""),"",BG22)</f>
        <v>45100</v>
      </c>
      <c r="Y22" s="17">
        <f t="array" ref="Y22">IF(OR(Q22=0,Q22=""),"",ROUND(X22*H22,0))</f>
        <v>26158</v>
      </c>
      <c r="Z22" s="17">
        <f t="shared" si="8"/>
        <v>0</v>
      </c>
      <c r="AA22" s="17">
        <f t="array" ref="AA22">IF(OR(Q22=0,Q22=""),"",ROUND(X22*J22,0))</f>
        <v>4510</v>
      </c>
      <c r="AB22" s="123">
        <f t="array" ref="AB22">IF(OR(Q22=0,Q22=""),"",SUM(X22:AA22))</f>
        <v>75768</v>
      </c>
      <c r="AC22" s="1">
        <f t="array" ref="AC22">IF(OR(Q22=0,Q22=""),"",IF(X22=0,0,IF($E$2="FIXATION",$B$5,IF(X22=0,0,IF(BF22=7,ROUND(AC21*1.03,-2),AC21)))))</f>
        <v>40300</v>
      </c>
      <c r="AD22" s="2">
        <f t="array" ref="AD22">IF(OR(Q22=0,Q22=""),"",IF($E$2="fixation",0,ROUND(AC22*G22,0)))</f>
        <v>23374</v>
      </c>
      <c r="AE22" s="17">
        <f t="array" ref="AE22">IF(OR(Q22=0,Q22=""),"",AE21)</f>
        <v>0</v>
      </c>
      <c r="AF22" s="2">
        <f t="array" ref="AF22">IF(OR(Q22=0,Q22=""),"",IF($E$2="fixation",0,ROUND(AC22*I22,0)))</f>
        <v>4030</v>
      </c>
      <c r="AG22" s="123">
        <f t="array" ref="AG22">IF(OR(Q22=0,Q22=""),"",SUM(AC22:AF22))</f>
        <v>67704</v>
      </c>
      <c r="AH22" s="1">
        <f t="array" ref="AH22">IF(OR(Q22=0,Q22=""),"",X22-AC22)</f>
        <v>4800</v>
      </c>
      <c r="AI22" s="2">
        <f t="array" ref="AI22">IF(OR(Q22=0,Q22=""),"",Y22-AD22)</f>
        <v>2784</v>
      </c>
      <c r="AJ22" s="2">
        <f t="array" ref="AJ22">IF(OR(Q22=0,Q22=""),"",Z22-AE22)</f>
        <v>0</v>
      </c>
      <c r="AK22" s="2">
        <f t="array" ref="AK22">IF(OR(Q22=0,Q22=""),"",AA22-AF22)</f>
        <v>480</v>
      </c>
      <c r="AL22" s="124">
        <f t="array" ref="AL22">IF(OR(Q22=0,Q22=""),"",AB22-AG22)</f>
        <v>8064</v>
      </c>
      <c r="AM22" s="109">
        <f>'Arear Table Protected'!AM22</f>
        <v>5853</v>
      </c>
      <c r="AN22" s="106">
        <f>'Arear Table Protected'!AN22</f>
        <v>5709</v>
      </c>
      <c r="AO22" s="125">
        <f t="array" ref="AO22">IF(OR(Q22=0,Q22=""),"",AM22-AN22)</f>
        <v>144</v>
      </c>
      <c r="AP22" s="3">
        <f t="array" ref="AP22">IF(OR(Q21=0,Q21="",AP21="",AP21=""),"",AP21)</f>
        <v>3000</v>
      </c>
      <c r="AQ22" s="2">
        <f t="array" ref="AQ22">IF(OR(Q21=0,Q21="",AQ21="",AQ21=""),"",AQ21)</f>
        <v>3000</v>
      </c>
      <c r="AR22" s="125">
        <f t="array" ref="AR22">IF(OR(Q22=0,Q22=""),"",SUM(AP22-AQ22))</f>
        <v>0</v>
      </c>
      <c r="AS22" s="95" t="str">
        <f t="array" ref="AS22">IF(OR(Q22=0,Q22=""),"",IF(AND('Basic Data Entry'!$C$10="state Service",'Arear Table Unprotected)'!V22=2020,U22=3),ROUND(X22/31*5,0),IF(AND('Basic Data Entry'!$C$10="state Service",'Arear Table Unprotected)'!V22=2020,U22=9),ROUND(AB22/30*2,0),IF(AND('Basic Data Entry'!$C$10="state Service",'Arear Table Unprotected)'!V22=2020,U22=10),ROUND(AB22/31*2,0),IF(AND('Basic Data Entry'!$C$10="subordinate",'Arear Table Unprotected)'!V22=2020,U22=3),ROUND(X22/31*3,0),IF(AND('Basic Data Entry'!$C$10="subordinate",'Arear Table Unprotected)'!V22=2020,U22=9),ROUND(AB22/30*1,0),IF(AND('Basic Data Entry'!$C$10="subordinate",'Arear Table Unprotected)'!V22=2020,U22=10),ROUND(AB22/31*1,0),IF(AND('Basic Data Entry'!$C$10="ministrial",'Arear Table Unprotected)'!V22=2020,U22=3),ROUND(X22/31*1,0),""))))))))</f>
        <v/>
      </c>
      <c r="AT22" s="96" t="str">
        <f t="array" ref="AT22">IF(OR(Q22=0,Q22=""),"",IF(AND('Basic Data Entry'!$C$10="state Service",'Arear Table Unprotected)'!V22=2020,U22=3),ROUND(AC22/31*5,0),IF(AND('Basic Data Entry'!$C$10="state Service",'Arear Table Unprotected)'!V22=2020,U22=9),ROUND(AG22/30*2,0),IF(AND('Basic Data Entry'!$C$10="state Service",'Arear Table Unprotected)'!V22=2020,U22=10),ROUND(AG22/31*2,0),IF(AND('Basic Data Entry'!$C$10="subordinate",'Arear Table Unprotected)'!V22=2020,U22=3),ROUND(AC22/31*3,0),IF(AND('Basic Data Entry'!$C$10="subordinate",'Arear Table Unprotected)'!V22=2020,U22=9),ROUND(AG22/30*1,0),IF(AND('Basic Data Entry'!$C$10="subordinate",'Arear Table Unprotected)'!V22=2020,U22=10),ROUND(AG22/31*1,0),IF(AND('Basic Data Entry'!$C$10="ministrial",'Arear Table Unprotected)'!V22=2020,U22=3),ROUND(AC22/31*1,0),""))))))))</f>
        <v/>
      </c>
      <c r="AU22" s="126" t="str">
        <f t="array" ref="AU22">IF(OR(Q22=0,Q22="",AS22="",AT22=""),"",AS22-AT22)</f>
        <v/>
      </c>
      <c r="AV22" s="42">
        <f t="array" ref="AV22">IF(OR(Q21=0,Q21=""),"",AV21)</f>
        <v>0</v>
      </c>
      <c r="AW22" s="43">
        <f t="array" ref="AW22">IF(OR(Q21=0,Q21=""),"",AW21)</f>
        <v>0</v>
      </c>
      <c r="AX22" s="127">
        <f t="array" ref="AX22">IF(OR(Q22=0,Q22=""),"",SUM(AV22-AW22))</f>
        <v>0</v>
      </c>
      <c r="AY22" s="34">
        <f t="array" ref="AY22">IF(OR(Q22=0,Q22=""),"",ROUND((AL22)*$E$3,0))</f>
        <v>806</v>
      </c>
      <c r="AZ22" s="34">
        <f t="array" ref="AZ22">IF(OR(Q22=0,Q22=""),"",SUM(AO22,AR22,AU22,AX22,AY22))</f>
        <v>950</v>
      </c>
      <c r="BA22" s="128">
        <f t="array" ref="BA22">IF(OR(Q22=0,Q22=""),"",AL22-AZ22)</f>
        <v>7114</v>
      </c>
      <c r="BB22" s="44"/>
      <c r="BC22" s="249"/>
      <c r="BD22" s="249"/>
      <c r="BE22" s="272">
        <f t="shared" si="9"/>
        <v>45906</v>
      </c>
      <c r="BF22" s="246">
        <f t="shared" si="10"/>
        <v>9</v>
      </c>
      <c r="BG22" s="246">
        <f t="shared" si="16"/>
        <v>45100</v>
      </c>
      <c r="BK22" s="284">
        <f t="shared" si="17"/>
        <v>45906</v>
      </c>
      <c r="BM22" s="287">
        <f t="shared" si="11"/>
        <v>1</v>
      </c>
      <c r="BN22" s="288" t="str">
        <f t="array" ref="BN22">IF(OR(Q22=0,Q22=""),"",W22)</f>
        <v>92025</v>
      </c>
      <c r="BO22" s="287">
        <f t="array" ref="BO22">IF(OR(Q22=0,Q22=""),"",BM22+BN22)</f>
        <v>92026</v>
      </c>
      <c r="BP22" s="289">
        <f t="shared" si="12"/>
        <v>0</v>
      </c>
      <c r="BQ22" s="289">
        <f t="shared" si="13"/>
        <v>0</v>
      </c>
      <c r="BR22" s="290">
        <f t="shared" si="14"/>
        <v>0</v>
      </c>
      <c r="BS22" s="289" t="str">
        <f t="shared" si="15"/>
        <v>00</v>
      </c>
      <c r="BY22" s="245" t="str">
        <f>IF(OR(Q22=0,Q22=""),"",IF('Basic Data Entry'!$C$9="fixation","yes",""))</f>
        <v/>
      </c>
      <c r="BZ22" s="245" t="str">
        <f>IF(OR(Q22=0,Q22=""),"",IF('Basic Data Entry'!$G$12="yes","yes","no"))</f>
        <v>no</v>
      </c>
    </row>
    <row r="23" spans="1:78" ht="18" customHeight="1" thickBot="1">
      <c r="A23" s="285">
        <f t="shared" si="5"/>
        <v>45100</v>
      </c>
      <c r="B23" s="722"/>
      <c r="C23" s="722"/>
      <c r="D23" s="722"/>
      <c r="E23" s="722"/>
      <c r="F23" s="280">
        <f t="shared" si="1"/>
        <v>45937</v>
      </c>
      <c r="G23" s="149">
        <f>'Arear Table Protected'!G23</f>
        <v>0.57999999999999996</v>
      </c>
      <c r="H23" s="149">
        <f>'Arear Table Protected'!H23</f>
        <v>0.57999999999999996</v>
      </c>
      <c r="I23" s="149">
        <f>'Arear Table Protected'!I23</f>
        <v>0.1</v>
      </c>
      <c r="J23" s="149">
        <f>'Arear Table Protected'!J23</f>
        <v>0.1</v>
      </c>
      <c r="K23" s="152" t="str">
        <f>'Arear Table Protected'!K23</f>
        <v/>
      </c>
      <c r="L23" s="153" t="str">
        <f>'Arear Table Protected'!L23</f>
        <v/>
      </c>
      <c r="M23" s="281" t="str">
        <f t="shared" si="2"/>
        <v/>
      </c>
      <c r="N23" s="282" t="str">
        <f t="shared" si="3"/>
        <v/>
      </c>
      <c r="O23" s="282" t="str">
        <f t="shared" si="4"/>
        <v/>
      </c>
      <c r="P23" s="291">
        <v>11</v>
      </c>
      <c r="Q23" s="565">
        <f t="shared" si="6"/>
        <v>45937</v>
      </c>
      <c r="R23" s="566"/>
      <c r="S23" s="566"/>
      <c r="T23" s="567"/>
      <c r="U23" s="279">
        <f t="array" ref="U23">IF(OR(Q23=0,Q23=""),"",MONTH(Q23))</f>
        <v>10</v>
      </c>
      <c r="V23" s="279">
        <f t="array" ref="V23">IF(OR(Q23=0,Q23=""),"",YEAR(Q23))</f>
        <v>2025</v>
      </c>
      <c r="W23" s="279" t="str">
        <f t="shared" si="7"/>
        <v>102025</v>
      </c>
      <c r="X23" s="6">
        <f t="array" ref="X23">IF(OR(Q23=0,Q23=""),"",BG23)</f>
        <v>45100</v>
      </c>
      <c r="Y23" s="17">
        <f t="array" ref="Y23">IF(OR(Q23=0,Q23=""),"",ROUND(X23*H23,0))</f>
        <v>26158</v>
      </c>
      <c r="Z23" s="17">
        <f t="shared" si="8"/>
        <v>0</v>
      </c>
      <c r="AA23" s="17">
        <f t="array" ref="AA23">IF(OR(Q23=0,Q23=""),"",ROUND(X23*J23,0))</f>
        <v>4510</v>
      </c>
      <c r="AB23" s="123">
        <f t="array" ref="AB23">IF(OR(Q23=0,Q23=""),"",SUM(X23:AA23))</f>
        <v>75768</v>
      </c>
      <c r="AC23" s="1">
        <f t="array" ref="AC23">IF(OR(Q23=0,Q23=""),"",IF(X23=0,0,IF($E$2="FIXATION",$B$5,IF(X23=0,0,IF(BF23=7,ROUND(AC22*1.03,-2),AC22)))))</f>
        <v>40300</v>
      </c>
      <c r="AD23" s="2">
        <f t="array" ref="AD23">IF(OR(Q23=0,Q23=""),"",IF($E$2="fixation",0,ROUND(AC23*G23,0)))</f>
        <v>23374</v>
      </c>
      <c r="AE23" s="17">
        <f t="array" ref="AE23">IF(OR(Q23=0,Q23=""),"",AE22)</f>
        <v>0</v>
      </c>
      <c r="AF23" s="2">
        <f t="array" ref="AF23">IF(OR(Q23=0,Q23=""),"",IF($E$2="fixation",0,ROUND(AC23*I23,0)))</f>
        <v>4030</v>
      </c>
      <c r="AG23" s="123">
        <f t="array" ref="AG23">IF(OR(Q23=0,Q23=""),"",SUM(AC23:AF23))</f>
        <v>67704</v>
      </c>
      <c r="AH23" s="1">
        <f t="array" ref="AH23">IF(OR(Q23=0,Q23=""),"",X23-AC23)</f>
        <v>4800</v>
      </c>
      <c r="AI23" s="2">
        <f t="array" ref="AI23">IF(OR(Q23=0,Q23=""),"",Y23-AD23)</f>
        <v>2784</v>
      </c>
      <c r="AJ23" s="2">
        <f t="array" ref="AJ23">IF(OR(Q23=0,Q23=""),"",Z23-AE23)</f>
        <v>0</v>
      </c>
      <c r="AK23" s="2">
        <f t="array" ref="AK23">IF(OR(Q23=0,Q23=""),"",AA23-AF23)</f>
        <v>480</v>
      </c>
      <c r="AL23" s="124">
        <f t="array" ref="AL23">IF(OR(Q23=0,Q23=""),"",AB23-AG23)</f>
        <v>8064</v>
      </c>
      <c r="AM23" s="109">
        <f>'Arear Table Protected'!AM23</f>
        <v>4500</v>
      </c>
      <c r="AN23" s="106">
        <f>'Arear Table Protected'!AN23</f>
        <v>4500</v>
      </c>
      <c r="AO23" s="125">
        <f t="array" ref="AO23">IF(OR(Q23=0,Q23=""),"",AM23-AN23)</f>
        <v>0</v>
      </c>
      <c r="AP23" s="3">
        <f t="array" ref="AP23">IF(OR(Q22=0,Q22="",AP22="",AP22=""),"",AP22)</f>
        <v>3000</v>
      </c>
      <c r="AQ23" s="2">
        <f t="array" ref="AQ23">IF(OR(Q22=0,Q22="",AQ22="",AQ22=""),"",AQ22)</f>
        <v>3000</v>
      </c>
      <c r="AR23" s="125">
        <f t="array" ref="AR23">IF(OR(Q23=0,Q23=""),"",SUM(AP23-AQ23))</f>
        <v>0</v>
      </c>
      <c r="AS23" s="95" t="str">
        <f t="array" ref="AS23">IF(OR(Q23=0,Q23=""),"",IF(AND('Basic Data Entry'!$C$10="state Service",'Arear Table Unprotected)'!V23=2020,U23=3),ROUND(X23/31*5,0),IF(AND('Basic Data Entry'!$C$10="state Service",'Arear Table Unprotected)'!V23=2020,U23=9),ROUND(AB23/30*2,0),IF(AND('Basic Data Entry'!$C$10="state Service",'Arear Table Unprotected)'!V23=2020,U23=10),ROUND(AB23/31*2,0),IF(AND('Basic Data Entry'!$C$10="subordinate",'Arear Table Unprotected)'!V23=2020,U23=3),ROUND(X23/31*3,0),IF(AND('Basic Data Entry'!$C$10="subordinate",'Arear Table Unprotected)'!V23=2020,U23=9),ROUND(AB23/30*1,0),IF(AND('Basic Data Entry'!$C$10="subordinate",'Arear Table Unprotected)'!V23=2020,U23=10),ROUND(AB23/31*1,0),IF(AND('Basic Data Entry'!$C$10="ministrial",'Arear Table Unprotected)'!V23=2020,U23=3),ROUND(X23/31*1,0),""))))))))</f>
        <v/>
      </c>
      <c r="AT23" s="96" t="str">
        <f t="array" ref="AT23">IF(OR(Q23=0,Q23=""),"",IF(AND('Basic Data Entry'!$C$10="state Service",'Arear Table Unprotected)'!V23=2020,U23=3),ROUND(AC23/31*5,0),IF(AND('Basic Data Entry'!$C$10="state Service",'Arear Table Unprotected)'!V23=2020,U23=9),ROUND(AG23/30*2,0),IF(AND('Basic Data Entry'!$C$10="state Service",'Arear Table Unprotected)'!V23=2020,U23=10),ROUND(AG23/31*2,0),IF(AND('Basic Data Entry'!$C$10="subordinate",'Arear Table Unprotected)'!V23=2020,U23=3),ROUND(AC23/31*3,0),IF(AND('Basic Data Entry'!$C$10="subordinate",'Arear Table Unprotected)'!V23=2020,U23=9),ROUND(AG23/30*1,0),IF(AND('Basic Data Entry'!$C$10="subordinate",'Arear Table Unprotected)'!V23=2020,U23=10),ROUND(AG23/31*1,0),IF(AND('Basic Data Entry'!$C$10="ministrial",'Arear Table Unprotected)'!V23=2020,U23=3),ROUND(AC23/31*1,0),""))))))))</f>
        <v/>
      </c>
      <c r="AU23" s="126" t="str">
        <f t="array" ref="AU23">IF(OR(Q23=0,Q23="",AS23="",AT23=""),"",AS23-AT23)</f>
        <v/>
      </c>
      <c r="AV23" s="42">
        <f t="array" ref="AV23">IF(OR(Q22=0,Q22=""),"",AV22)</f>
        <v>0</v>
      </c>
      <c r="AW23" s="43">
        <f t="array" ref="AW23">IF(OR(Q22=0,Q22=""),"",AW22)</f>
        <v>0</v>
      </c>
      <c r="AX23" s="127">
        <f t="array" ref="AX23">IF(OR(Q23=0,Q23=""),"",SUM(AV23-AW23))</f>
        <v>0</v>
      </c>
      <c r="AY23" s="34">
        <f t="array" ref="AY23">IF(OR(Q23=0,Q23=""),"",ROUND((AL23)*$E$3,0))</f>
        <v>806</v>
      </c>
      <c r="AZ23" s="34">
        <f t="array" ref="AZ23">IF(OR(Q23=0,Q23=""),"",SUM(AO23,AR23,AU23,AX23,AY23))</f>
        <v>806</v>
      </c>
      <c r="BA23" s="128">
        <f t="array" ref="BA23">IF(OR(Q23=0,Q23=""),"",AL23-AZ23)</f>
        <v>7258</v>
      </c>
      <c r="BB23" s="44"/>
      <c r="BC23" s="249"/>
      <c r="BD23" s="249"/>
      <c r="BE23" s="272">
        <f t="shared" si="9"/>
        <v>45937</v>
      </c>
      <c r="BF23" s="246">
        <f t="shared" si="10"/>
        <v>10</v>
      </c>
      <c r="BG23" s="246">
        <f t="shared" si="16"/>
        <v>45100</v>
      </c>
      <c r="BK23" s="284">
        <f t="shared" si="17"/>
        <v>45937</v>
      </c>
      <c r="BM23" s="287">
        <f t="shared" si="11"/>
        <v>1</v>
      </c>
      <c r="BN23" s="288" t="str">
        <f t="array" ref="BN23">IF(OR(Q23=0,Q23=""),"",W23)</f>
        <v>102025</v>
      </c>
      <c r="BO23" s="287">
        <f t="array" ref="BO23">IF(OR(Q23=0,Q23=""),"",BM23+BN23)</f>
        <v>102026</v>
      </c>
      <c r="BP23" s="289">
        <f t="shared" si="12"/>
        <v>0</v>
      </c>
      <c r="BQ23" s="289">
        <f t="shared" si="13"/>
        <v>0</v>
      </c>
      <c r="BR23" s="290">
        <f t="shared" si="14"/>
        <v>0</v>
      </c>
      <c r="BS23" s="289" t="str">
        <f t="shared" si="15"/>
        <v>00</v>
      </c>
      <c r="BY23" s="245" t="str">
        <f>IF(OR(Q23=0,Q23=""),"",IF('Basic Data Entry'!$C$9="fixation","yes",""))</f>
        <v/>
      </c>
      <c r="BZ23" s="245" t="str">
        <f>IF(OR(Q23=0,Q23=""),"",IF('Basic Data Entry'!$G$12="yes","yes","no"))</f>
        <v>no</v>
      </c>
    </row>
    <row r="24" spans="1:78" ht="18" customHeight="1" thickBot="1">
      <c r="A24" s="285" t="str">
        <f t="shared" si="5"/>
        <v/>
      </c>
      <c r="B24" s="722"/>
      <c r="C24" s="722"/>
      <c r="D24" s="722"/>
      <c r="E24" s="722"/>
      <c r="F24" s="280" t="str">
        <f t="shared" si="1"/>
        <v/>
      </c>
      <c r="G24" s="149" t="str">
        <f>'Arear Table Protected'!G24</f>
        <v/>
      </c>
      <c r="H24" s="149" t="str">
        <f>'Arear Table Protected'!H24</f>
        <v/>
      </c>
      <c r="I24" s="149" t="str">
        <f>'Arear Table Protected'!I24</f>
        <v/>
      </c>
      <c r="J24" s="149" t="str">
        <f>'Arear Table Protected'!J24</f>
        <v/>
      </c>
      <c r="K24" s="152" t="str">
        <f>'Arear Table Protected'!K24</f>
        <v/>
      </c>
      <c r="L24" s="153" t="str">
        <f>'Arear Table Protected'!L24</f>
        <v/>
      </c>
      <c r="M24" s="281" t="str">
        <f t="shared" si="2"/>
        <v/>
      </c>
      <c r="N24" s="282" t="str">
        <f t="shared" si="3"/>
        <v/>
      </c>
      <c r="O24" s="282" t="str">
        <f t="shared" si="4"/>
        <v/>
      </c>
      <c r="P24" s="291">
        <v>12</v>
      </c>
      <c r="Q24" s="565">
        <f t="shared" si="6"/>
        <v>0</v>
      </c>
      <c r="R24" s="566"/>
      <c r="S24" s="566"/>
      <c r="T24" s="567"/>
      <c r="U24" s="279" t="str">
        <f t="array" ref="U24">IF(OR(Q24=0,Q24=""),"",MONTH(Q24))</f>
        <v/>
      </c>
      <c r="V24" s="279" t="str">
        <f t="array" ref="V24">IF(OR(Q24=0,Q24=""),"",YEAR(Q24))</f>
        <v/>
      </c>
      <c r="W24" s="279" t="str">
        <f t="shared" si="7"/>
        <v/>
      </c>
      <c r="X24" s="6" t="str">
        <f t="array" ref="X24">IF(OR(Q24=0,Q24=""),"",BG24)</f>
        <v/>
      </c>
      <c r="Y24" s="17" t="str">
        <f t="array" ref="Y24">IF(OR(Q24=0,Q24=""),"",ROUND(X24*H24,0))</f>
        <v/>
      </c>
      <c r="Z24" s="17">
        <f t="shared" si="8"/>
        <v>0</v>
      </c>
      <c r="AA24" s="17" t="str">
        <f t="array" ref="AA24">IF(OR(Q24=0,Q24=""),"",ROUND(X24*J24,0))</f>
        <v/>
      </c>
      <c r="AB24" s="123" t="str">
        <f t="array" ref="AB24">IF(OR(Q24=0,Q24=""),"",SUM(X24:AA24))</f>
        <v/>
      </c>
      <c r="AC24" s="1" t="str">
        <f t="array" ref="AC24">IF(OR(Q24=0,Q24=""),"",IF(X24=0,0,IF($E$2="FIXATION",$B$5,IF(X24=0,0,IF(BF24=7,ROUND(AC23*1.03,-2),AC23)))))</f>
        <v/>
      </c>
      <c r="AD24" s="2" t="str">
        <f t="array" ref="AD24">IF(OR(Q24=0,Q24=""),"",IF($E$2="fixation",0,ROUND(AC24*G24,0)))</f>
        <v/>
      </c>
      <c r="AE24" s="17" t="str">
        <f t="array" ref="AE24">IF(OR(Q24=0,Q24=""),"",AE23)</f>
        <v/>
      </c>
      <c r="AF24" s="2" t="str">
        <f t="array" ref="AF24">IF(OR(Q24=0,Q24=""),"",IF($E$2="fixation",0,ROUND(AC24*I24,0)))</f>
        <v/>
      </c>
      <c r="AG24" s="123" t="str">
        <f t="array" ref="AG24">IF(OR(Q24=0,Q24=""),"",SUM(AC24:AF24))</f>
        <v/>
      </c>
      <c r="AH24" s="1" t="str">
        <f t="array" ref="AH24">IF(OR(Q24=0,Q24=""),"",X24-AC24)</f>
        <v/>
      </c>
      <c r="AI24" s="2" t="str">
        <f t="array" ref="AI24">IF(OR(Q24=0,Q24=""),"",Y24-AD24)</f>
        <v/>
      </c>
      <c r="AJ24" s="2" t="str">
        <f t="array" ref="AJ24">IF(OR(Q24=0,Q24=""),"",Z24-AE24)</f>
        <v/>
      </c>
      <c r="AK24" s="2" t="str">
        <f t="array" ref="AK24">IF(OR(Q24=0,Q24=""),"",AA24-AF24)</f>
        <v/>
      </c>
      <c r="AL24" s="124" t="str">
        <f t="array" ref="AL24">IF(OR(Q24=0,Q24=""),"",AB24-AG24)</f>
        <v/>
      </c>
      <c r="AM24" s="109" t="str">
        <f>'Arear Table Protected'!AM24</f>
        <v/>
      </c>
      <c r="AN24" s="106" t="str">
        <f>'Arear Table Protected'!AN24</f>
        <v/>
      </c>
      <c r="AO24" s="125" t="str">
        <f t="array" ref="AO24">IF(OR(Q24=0,Q24=""),"",AM24-AN24)</f>
        <v/>
      </c>
      <c r="AP24" s="3">
        <f t="array" ref="AP24">IF(OR(Q23=0,Q23="",AP23="",AP23=""),"",AP23)</f>
        <v>3000</v>
      </c>
      <c r="AQ24" s="2">
        <f t="array" ref="AQ24">IF(OR(Q23=0,Q23="",AQ23="",AQ23=""),"",AQ23)</f>
        <v>3000</v>
      </c>
      <c r="AR24" s="125" t="str">
        <f t="array" ref="AR24">IF(OR(Q24=0,Q24=""),"",SUM(AP24-AQ24))</f>
        <v/>
      </c>
      <c r="AS24" s="95" t="str">
        <f t="array" ref="AS24">IF(OR(Q24=0,Q24=""),"",IF(AND('Basic Data Entry'!$C$10="state Service",'Arear Table Unprotected)'!V24=2020,U24=3),ROUND(X24/31*5,0),IF(AND('Basic Data Entry'!$C$10="state Service",'Arear Table Unprotected)'!V24=2020,U24=9),ROUND(AB24/30*2,0),IF(AND('Basic Data Entry'!$C$10="state Service",'Arear Table Unprotected)'!V24=2020,U24=10),ROUND(AB24/31*2,0),IF(AND('Basic Data Entry'!$C$10="subordinate",'Arear Table Unprotected)'!V24=2020,U24=3),ROUND(X24/31*3,0),IF(AND('Basic Data Entry'!$C$10="subordinate",'Arear Table Unprotected)'!V24=2020,U24=9),ROUND(AB24/30*1,0),IF(AND('Basic Data Entry'!$C$10="subordinate",'Arear Table Unprotected)'!V24=2020,U24=10),ROUND(AB24/31*1,0),IF(AND('Basic Data Entry'!$C$10="ministrial",'Arear Table Unprotected)'!V24=2020,U24=3),ROUND(X24/31*1,0),""))))))))</f>
        <v/>
      </c>
      <c r="AT24" s="96" t="str">
        <f t="array" ref="AT24">IF(OR(Q24=0,Q24=""),"",IF(AND('Basic Data Entry'!$C$10="state Service",'Arear Table Unprotected)'!V24=2020,U24=3),ROUND(AC24/31*5,0),IF(AND('Basic Data Entry'!$C$10="state Service",'Arear Table Unprotected)'!V24=2020,U24=9),ROUND(AG24/30*2,0),IF(AND('Basic Data Entry'!$C$10="state Service",'Arear Table Unprotected)'!V24=2020,U24=10),ROUND(AG24/31*2,0),IF(AND('Basic Data Entry'!$C$10="subordinate",'Arear Table Unprotected)'!V24=2020,U24=3),ROUND(AC24/31*3,0),IF(AND('Basic Data Entry'!$C$10="subordinate",'Arear Table Unprotected)'!V24=2020,U24=9),ROUND(AG24/30*1,0),IF(AND('Basic Data Entry'!$C$10="subordinate",'Arear Table Unprotected)'!V24=2020,U24=10),ROUND(AG24/31*1,0),IF(AND('Basic Data Entry'!$C$10="ministrial",'Arear Table Unprotected)'!V24=2020,U24=3),ROUND(AC24/31*1,0),""))))))))</f>
        <v/>
      </c>
      <c r="AU24" s="126" t="str">
        <f t="array" ref="AU24">IF(OR(Q24=0,Q24="",AS24="",AT24=""),"",AS24-AT24)</f>
        <v/>
      </c>
      <c r="AV24" s="42">
        <f t="array" ref="AV24">IF(OR(Q23=0,Q23=""),"",AV23)</f>
        <v>0</v>
      </c>
      <c r="AW24" s="43">
        <f t="array" ref="AW24">IF(OR(Q23=0,Q23=""),"",AW23)</f>
        <v>0</v>
      </c>
      <c r="AX24" s="127" t="str">
        <f t="array" ref="AX24">IF(OR(Q24=0,Q24=""),"",SUM(AV24-AW24))</f>
        <v/>
      </c>
      <c r="AY24" s="34" t="str">
        <f t="array" ref="AY24">IF(OR(Q24=0,Q24=""),"",ROUND((AL24)*$E$3,0))</f>
        <v/>
      </c>
      <c r="AZ24" s="34" t="str">
        <f t="array" ref="AZ24">IF(OR(Q24=0,Q24=""),"",SUM(AO24,AR24,AU24,AX24,AY24))</f>
        <v/>
      </c>
      <c r="BA24" s="128" t="str">
        <f t="array" ref="BA24">IF(OR(Q24=0,Q24=""),"",AL24-AZ24)</f>
        <v/>
      </c>
      <c r="BB24" s="44"/>
      <c r="BC24" s="249"/>
      <c r="BD24" s="249"/>
      <c r="BE24" s="272">
        <f t="shared" si="9"/>
        <v>0</v>
      </c>
      <c r="BF24" s="246">
        <f t="shared" si="10"/>
        <v>0</v>
      </c>
      <c r="BG24" s="246">
        <f t="shared" si="16"/>
        <v>0</v>
      </c>
      <c r="BK24" s="284">
        <f t="shared" si="17"/>
        <v>45968</v>
      </c>
      <c r="BM24" s="287">
        <f t="shared" si="11"/>
        <v>1</v>
      </c>
      <c r="BN24" s="288" t="str">
        <f t="array" ref="BN24">IF(OR(Q24=0,Q24=""),"",W24)</f>
        <v/>
      </c>
      <c r="BO24" s="287" t="str">
        <f t="array" ref="BO24">IF(OR(Q24=0,Q24=""),"",BM24+BN24)</f>
        <v/>
      </c>
      <c r="BP24" s="289">
        <f t="shared" si="12"/>
        <v>0</v>
      </c>
      <c r="BQ24" s="289">
        <f t="shared" si="13"/>
        <v>0</v>
      </c>
      <c r="BR24" s="290">
        <f t="shared" si="14"/>
        <v>0</v>
      </c>
      <c r="BS24" s="289" t="str">
        <f t="shared" si="15"/>
        <v>00</v>
      </c>
      <c r="BY24" s="245" t="str">
        <f>IF(OR(Q24=0,Q24=""),"",IF('Basic Data Entry'!$C$9="fixation","yes",""))</f>
        <v/>
      </c>
      <c r="BZ24" s="245" t="str">
        <f>IF(OR(Q24=0,Q24=""),"",IF('Basic Data Entry'!$G$12="yes","yes","no"))</f>
        <v/>
      </c>
    </row>
    <row r="25" spans="1:78" ht="18" customHeight="1" thickBot="1">
      <c r="A25" s="285" t="str">
        <f t="shared" si="5"/>
        <v/>
      </c>
      <c r="B25" s="722"/>
      <c r="C25" s="722"/>
      <c r="D25" s="722"/>
      <c r="E25" s="722"/>
      <c r="F25" s="280" t="str">
        <f t="shared" si="1"/>
        <v/>
      </c>
      <c r="G25" s="149" t="str">
        <f>'Arear Table Protected'!G25</f>
        <v/>
      </c>
      <c r="H25" s="149" t="str">
        <f>'Arear Table Protected'!H25</f>
        <v/>
      </c>
      <c r="I25" s="149" t="str">
        <f>'Arear Table Protected'!I25</f>
        <v/>
      </c>
      <c r="J25" s="149" t="str">
        <f>'Arear Table Protected'!J25</f>
        <v/>
      </c>
      <c r="K25" s="152" t="str">
        <f>'Arear Table Protected'!K25</f>
        <v/>
      </c>
      <c r="L25" s="153" t="str">
        <f>'Arear Table Protected'!L25</f>
        <v/>
      </c>
      <c r="M25" s="281" t="str">
        <f t="shared" si="2"/>
        <v/>
      </c>
      <c r="N25" s="282" t="str">
        <f t="shared" si="3"/>
        <v/>
      </c>
      <c r="O25" s="282" t="str">
        <f t="shared" si="4"/>
        <v/>
      </c>
      <c r="P25" s="291">
        <v>13</v>
      </c>
      <c r="Q25" s="565">
        <f t="shared" si="6"/>
        <v>0</v>
      </c>
      <c r="R25" s="566"/>
      <c r="S25" s="566"/>
      <c r="T25" s="567"/>
      <c r="U25" s="279" t="str">
        <f t="array" ref="U25">IF(OR(Q25=0,Q25=""),"",MONTH(Q25))</f>
        <v/>
      </c>
      <c r="V25" s="279" t="str">
        <f t="array" ref="V25">IF(OR(Q25=0,Q25=""),"",YEAR(Q25))</f>
        <v/>
      </c>
      <c r="W25" s="279" t="str">
        <f t="shared" si="7"/>
        <v/>
      </c>
      <c r="X25" s="6" t="str">
        <f t="array" ref="X25">IF(OR(Q25=0,Q25=""),"",BG25)</f>
        <v/>
      </c>
      <c r="Y25" s="17" t="str">
        <f t="array" ref="Y25">IF(OR(Q25=0,Q25=""),"",ROUND(X25*H25,0))</f>
        <v/>
      </c>
      <c r="Z25" s="17">
        <f t="shared" si="8"/>
        <v>0</v>
      </c>
      <c r="AA25" s="17" t="str">
        <f t="array" ref="AA25">IF(OR(Q25=0,Q25=""),"",ROUND(X25*J25,0))</f>
        <v/>
      </c>
      <c r="AB25" s="123" t="str">
        <f t="array" ref="AB25">IF(OR(Q25=0,Q25=""),"",SUM(X25:AA25))</f>
        <v/>
      </c>
      <c r="AC25" s="1" t="str">
        <f t="array" ref="AC25">IF(OR(Q25=0,Q25=""),"",IF(X25=0,0,IF($E$2="FIXATION",$B$5,IF(X25=0,0,IF(BF25=7,ROUND(AC24*1.03,-2),AC24)))))</f>
        <v/>
      </c>
      <c r="AD25" s="2" t="str">
        <f t="array" ref="AD25">IF(OR(Q25=0,Q25=""),"",IF($E$2="fixation",0,ROUND(AC25*G25,0)))</f>
        <v/>
      </c>
      <c r="AE25" s="17" t="str">
        <f t="array" ref="AE25">IF(OR(Q25=0,Q25=""),"",AE24)</f>
        <v/>
      </c>
      <c r="AF25" s="2" t="str">
        <f t="array" ref="AF25">IF(OR(Q25=0,Q25=""),"",IF($E$2="fixation",0,ROUND(AC25*I25,0)))</f>
        <v/>
      </c>
      <c r="AG25" s="123" t="str">
        <f t="array" ref="AG25">IF(OR(Q25=0,Q25=""),"",SUM(AC25:AF25))</f>
        <v/>
      </c>
      <c r="AH25" s="1" t="str">
        <f t="array" ref="AH25">IF(OR(Q25=0,Q25=""),"",X25-AC25)</f>
        <v/>
      </c>
      <c r="AI25" s="2" t="str">
        <f t="array" ref="AI25">IF(OR(Q25=0,Q25=""),"",Y25-AD25)</f>
        <v/>
      </c>
      <c r="AJ25" s="2" t="str">
        <f t="array" ref="AJ25">IF(OR(Q25=0,Q25=""),"",Z25-AE25)</f>
        <v/>
      </c>
      <c r="AK25" s="2" t="str">
        <f t="array" ref="AK25">IF(OR(Q25=0,Q25=""),"",AA25-AF25)</f>
        <v/>
      </c>
      <c r="AL25" s="124" t="str">
        <f t="array" ref="AL25">IF(OR(Q25=0,Q25=""),"",AB25-AG25)</f>
        <v/>
      </c>
      <c r="AM25" s="109" t="str">
        <f>'Arear Table Protected'!AM25</f>
        <v/>
      </c>
      <c r="AN25" s="106" t="str">
        <f>'Arear Table Protected'!AN25</f>
        <v/>
      </c>
      <c r="AO25" s="125" t="str">
        <f t="array" ref="AO25">IF(OR(Q25=0,Q25=""),"",AM25-AN25)</f>
        <v/>
      </c>
      <c r="AP25" s="3" t="str">
        <f t="array" ref="AP25">IF(OR(Q24=0,Q24="",AP24="",AP24=""),"",AP24)</f>
        <v/>
      </c>
      <c r="AQ25" s="2" t="str">
        <f t="array" ref="AQ25">IF(OR(Q24=0,Q24="",AQ24="",AQ24=""),"",AQ24)</f>
        <v/>
      </c>
      <c r="AR25" s="125" t="str">
        <f t="array" ref="AR25">IF(OR(Q25=0,Q25=""),"",SUM(AP25-AQ25))</f>
        <v/>
      </c>
      <c r="AS25" s="95" t="str">
        <f t="array" ref="AS25">IF(OR(Q25=0,Q25=""),"",IF(AND('Basic Data Entry'!$C$10="state Service",'Arear Table Unprotected)'!V25=2020,U25=3),ROUND(X25/31*5,0),IF(AND('Basic Data Entry'!$C$10="state Service",'Arear Table Unprotected)'!V25=2020,U25=9),ROUND(AB25/30*2,0),IF(AND('Basic Data Entry'!$C$10="state Service",'Arear Table Unprotected)'!V25=2020,U25=10),ROUND(AB25/31*2,0),IF(AND('Basic Data Entry'!$C$10="subordinate",'Arear Table Unprotected)'!V25=2020,U25=3),ROUND(X25/31*3,0),IF(AND('Basic Data Entry'!$C$10="subordinate",'Arear Table Unprotected)'!V25=2020,U25=9),ROUND(AB25/30*1,0),IF(AND('Basic Data Entry'!$C$10="subordinate",'Arear Table Unprotected)'!V25=2020,U25=10),ROUND(AB25/31*1,0),IF(AND('Basic Data Entry'!$C$10="ministrial",'Arear Table Unprotected)'!V25=2020,U25=3),ROUND(X25/31*1,0),""))))))))</f>
        <v/>
      </c>
      <c r="AT25" s="96" t="str">
        <f t="array" ref="AT25">IF(OR(Q25=0,Q25=""),"",IF(AND('Basic Data Entry'!$C$10="state Service",'Arear Table Unprotected)'!V25=2020,U25=3),ROUND(AC25/31*5,0),IF(AND('Basic Data Entry'!$C$10="state Service",'Arear Table Unprotected)'!V25=2020,U25=9),ROUND(AG25/30*2,0),IF(AND('Basic Data Entry'!$C$10="state Service",'Arear Table Unprotected)'!V25=2020,U25=10),ROUND(AG25/31*2,0),IF(AND('Basic Data Entry'!$C$10="subordinate",'Arear Table Unprotected)'!V25=2020,U25=3),ROUND(AC25/31*3,0),IF(AND('Basic Data Entry'!$C$10="subordinate",'Arear Table Unprotected)'!V25=2020,U25=9),ROUND(AG25/30*1,0),IF(AND('Basic Data Entry'!$C$10="subordinate",'Arear Table Unprotected)'!V25=2020,U25=10),ROUND(AG25/31*1,0),IF(AND('Basic Data Entry'!$C$10="ministrial",'Arear Table Unprotected)'!V25=2020,U25=3),ROUND(AC25/31*1,0),""))))))))</f>
        <v/>
      </c>
      <c r="AU25" s="126" t="str">
        <f t="array" ref="AU25">IF(OR(Q25=0,Q25="",AS25="",AT25=""),"",AS25-AT25)</f>
        <v/>
      </c>
      <c r="AV25" s="42" t="str">
        <f t="array" ref="AV25">IF(OR(Q24=0,Q24=""),"",AV24)</f>
        <v/>
      </c>
      <c r="AW25" s="43" t="str">
        <f t="array" ref="AW25">IF(OR(Q24=0,Q24=""),"",AW24)</f>
        <v/>
      </c>
      <c r="AX25" s="127" t="str">
        <f t="array" ref="AX25">IF(OR(Q25=0,Q25=""),"",SUM(AV25-AW25))</f>
        <v/>
      </c>
      <c r="AY25" s="34" t="str">
        <f t="array" ref="AY25">IF(OR(Q25=0,Q25=""),"",ROUND((AL25)*$E$3,0))</f>
        <v/>
      </c>
      <c r="AZ25" s="34" t="str">
        <f t="array" ref="AZ25">IF(OR(Q25=0,Q25=""),"",SUM(AO25,AR25,AU25,AX25,AY25))</f>
        <v/>
      </c>
      <c r="BA25" s="128" t="str">
        <f t="array" ref="BA25">IF(OR(Q25=0,Q25=""),"",AL25-AZ25)</f>
        <v/>
      </c>
      <c r="BB25" s="44"/>
      <c r="BC25" s="249"/>
      <c r="BD25" s="249"/>
      <c r="BE25" s="272">
        <f t="shared" si="9"/>
        <v>0</v>
      </c>
      <c r="BF25" s="246">
        <f t="shared" si="10"/>
        <v>0</v>
      </c>
      <c r="BG25" s="246">
        <f t="shared" si="16"/>
        <v>0</v>
      </c>
      <c r="BK25" s="284">
        <f t="shared" si="17"/>
        <v>45999</v>
      </c>
      <c r="BM25" s="287">
        <f t="shared" si="11"/>
        <v>1</v>
      </c>
      <c r="BN25" s="288" t="str">
        <f t="array" ref="BN25">IF(OR(Q25=0,Q25=""),"",W25)</f>
        <v/>
      </c>
      <c r="BO25" s="287" t="str">
        <f t="array" ref="BO25">IF(OR(Q25=0,Q25=""),"",BM25+BN25)</f>
        <v/>
      </c>
      <c r="BP25" s="289">
        <f t="shared" si="12"/>
        <v>0</v>
      </c>
      <c r="BQ25" s="289">
        <f t="shared" si="13"/>
        <v>0</v>
      </c>
      <c r="BR25" s="290">
        <f t="shared" si="14"/>
        <v>0</v>
      </c>
      <c r="BS25" s="289" t="str">
        <f t="shared" si="15"/>
        <v>00</v>
      </c>
      <c r="BY25" s="245" t="str">
        <f>IF(OR(Q25=0,Q25=""),"",IF('Basic Data Entry'!$C$9="fixation","yes",""))</f>
        <v/>
      </c>
      <c r="BZ25" s="245" t="str">
        <f>IF(OR(Q25=0,Q25=""),"",IF('Basic Data Entry'!$G$12="yes","yes","no"))</f>
        <v/>
      </c>
    </row>
    <row r="26" spans="1:78" ht="18" customHeight="1" thickBot="1">
      <c r="A26" s="285" t="str">
        <f t="shared" si="5"/>
        <v/>
      </c>
      <c r="B26" s="722"/>
      <c r="C26" s="722"/>
      <c r="D26" s="722"/>
      <c r="E26" s="722"/>
      <c r="F26" s="280" t="str">
        <f t="shared" si="1"/>
        <v/>
      </c>
      <c r="G26" s="149" t="str">
        <f>'Arear Table Protected'!G26</f>
        <v/>
      </c>
      <c r="H26" s="149" t="str">
        <f>'Arear Table Protected'!H26</f>
        <v/>
      </c>
      <c r="I26" s="149" t="str">
        <f>'Arear Table Protected'!I26</f>
        <v/>
      </c>
      <c r="J26" s="149" t="str">
        <f>'Arear Table Protected'!J26</f>
        <v/>
      </c>
      <c r="K26" s="152" t="str">
        <f>'Arear Table Protected'!K26</f>
        <v/>
      </c>
      <c r="L26" s="153" t="str">
        <f>'Arear Table Protected'!L26</f>
        <v/>
      </c>
      <c r="M26" s="281" t="str">
        <f t="shared" si="2"/>
        <v/>
      </c>
      <c r="N26" s="282" t="str">
        <f t="shared" si="3"/>
        <v/>
      </c>
      <c r="O26" s="282" t="str">
        <f t="shared" si="4"/>
        <v/>
      </c>
      <c r="P26" s="291">
        <v>14</v>
      </c>
      <c r="Q26" s="565">
        <f t="shared" si="6"/>
        <v>0</v>
      </c>
      <c r="R26" s="566"/>
      <c r="S26" s="566"/>
      <c r="T26" s="567"/>
      <c r="U26" s="279" t="str">
        <f t="array" ref="U26">IF(OR(Q26=0,Q26=""),"",MONTH(Q26))</f>
        <v/>
      </c>
      <c r="V26" s="279" t="str">
        <f t="array" ref="V26">IF(OR(Q26=0,Q26=""),"",YEAR(Q26))</f>
        <v/>
      </c>
      <c r="W26" s="279" t="str">
        <f t="shared" si="7"/>
        <v/>
      </c>
      <c r="X26" s="6" t="str">
        <f t="array" ref="X26">IF(OR(Q26=0,Q26=""),"",BG26)</f>
        <v/>
      </c>
      <c r="Y26" s="17" t="str">
        <f t="array" ref="Y26">IF(OR(Q26=0,Q26=""),"",ROUND(X26*H26,0))</f>
        <v/>
      </c>
      <c r="Z26" s="17">
        <f t="shared" si="8"/>
        <v>0</v>
      </c>
      <c r="AA26" s="17" t="str">
        <f t="array" ref="AA26">IF(OR(Q26=0,Q26=""),"",ROUND(X26*J26,0))</f>
        <v/>
      </c>
      <c r="AB26" s="123" t="str">
        <f t="array" ref="AB26">IF(OR(Q26=0,Q26=""),"",SUM(X26:AA26))</f>
        <v/>
      </c>
      <c r="AC26" s="1" t="str">
        <f t="array" ref="AC26">IF(OR(Q26=0,Q26=""),"",IF(X26=0,0,IF($E$2="FIXATION",$B$5,IF(X26=0,0,IF(BF26=7,ROUND(AC25*1.03,-2),AC25)))))</f>
        <v/>
      </c>
      <c r="AD26" s="2" t="str">
        <f t="array" ref="AD26">IF(OR(Q26=0,Q26=""),"",IF($E$2="fixation",0,ROUND(AC26*G26,0)))</f>
        <v/>
      </c>
      <c r="AE26" s="17" t="str">
        <f t="array" ref="AE26">IF(OR(Q26=0,Q26=""),"",AE25)</f>
        <v/>
      </c>
      <c r="AF26" s="2" t="str">
        <f t="array" ref="AF26">IF(OR(Q26=0,Q26=""),"",IF($E$2="fixation",0,ROUND(AC26*I26,0)))</f>
        <v/>
      </c>
      <c r="AG26" s="123" t="str">
        <f t="array" ref="AG26">IF(OR(Q26=0,Q26=""),"",SUM(AC26:AF26))</f>
        <v/>
      </c>
      <c r="AH26" s="1" t="str">
        <f t="array" ref="AH26">IF(OR(Q26=0,Q26=""),"",X26-AC26)</f>
        <v/>
      </c>
      <c r="AI26" s="2" t="str">
        <f t="array" ref="AI26">IF(OR(Q26=0,Q26=""),"",Y26-AD26)</f>
        <v/>
      </c>
      <c r="AJ26" s="2" t="str">
        <f t="array" ref="AJ26">IF(OR(Q26=0,Q26=""),"",Z26-AE26)</f>
        <v/>
      </c>
      <c r="AK26" s="2" t="str">
        <f t="array" ref="AK26">IF(OR(Q26=0,Q26=""),"",AA26-AF26)</f>
        <v/>
      </c>
      <c r="AL26" s="124" t="str">
        <f t="array" ref="AL26">IF(OR(Q26=0,Q26=""),"",AB26-AG26)</f>
        <v/>
      </c>
      <c r="AM26" s="109" t="str">
        <f>'Arear Table Protected'!AM26</f>
        <v/>
      </c>
      <c r="AN26" s="106" t="str">
        <f>'Arear Table Protected'!AN26</f>
        <v/>
      </c>
      <c r="AO26" s="125" t="str">
        <f t="array" ref="AO26">IF(OR(Q26=0,Q26=""),"",AM26-AN26)</f>
        <v/>
      </c>
      <c r="AP26" s="3" t="str">
        <f t="array" ref="AP26">IF(OR(Q25=0,Q25="",AP25="",AP25=""),"",AP25)</f>
        <v/>
      </c>
      <c r="AQ26" s="2" t="str">
        <f t="array" ref="AQ26">IF(OR(Q25=0,Q25="",AQ25="",AQ25=""),"",AQ25)</f>
        <v/>
      </c>
      <c r="AR26" s="125" t="str">
        <f t="array" ref="AR26">IF(OR(Q26=0,Q26=""),"",SUM(AP26-AQ26))</f>
        <v/>
      </c>
      <c r="AS26" s="95" t="str">
        <f t="array" ref="AS26">IF(OR(Q26=0,Q26=""),"",IF(AND('Basic Data Entry'!$C$10="state Service",'Arear Table Unprotected)'!V26=2020,U26=3),ROUND(X26/31*5,0),IF(AND('Basic Data Entry'!$C$10="state Service",'Arear Table Unprotected)'!V26=2020,U26=9),ROUND(AB26/30*2,0),IF(AND('Basic Data Entry'!$C$10="state Service",'Arear Table Unprotected)'!V26=2020,U26=10),ROUND(AB26/31*2,0),IF(AND('Basic Data Entry'!$C$10="subordinate",'Arear Table Unprotected)'!V26=2020,U26=3),ROUND(X26/31*3,0),IF(AND('Basic Data Entry'!$C$10="subordinate",'Arear Table Unprotected)'!V26=2020,U26=9),ROUND(AB26/30*1,0),IF(AND('Basic Data Entry'!$C$10="subordinate",'Arear Table Unprotected)'!V26=2020,U26=10),ROUND(AB26/31*1,0),IF(AND('Basic Data Entry'!$C$10="ministrial",'Arear Table Unprotected)'!V26=2020,U26=3),ROUND(X26/31*1,0),""))))))))</f>
        <v/>
      </c>
      <c r="AT26" s="96" t="str">
        <f t="array" ref="AT26">IF(OR(Q26=0,Q26=""),"",IF(AND('Basic Data Entry'!$C$10="state Service",'Arear Table Unprotected)'!V26=2020,U26=3),ROUND(AC26/31*5,0),IF(AND('Basic Data Entry'!$C$10="state Service",'Arear Table Unprotected)'!V26=2020,U26=9),ROUND(AG26/30*2,0),IF(AND('Basic Data Entry'!$C$10="state Service",'Arear Table Unprotected)'!V26=2020,U26=10),ROUND(AG26/31*2,0),IF(AND('Basic Data Entry'!$C$10="subordinate",'Arear Table Unprotected)'!V26=2020,U26=3),ROUND(AC26/31*3,0),IF(AND('Basic Data Entry'!$C$10="subordinate",'Arear Table Unprotected)'!V26=2020,U26=9),ROUND(AG26/30*1,0),IF(AND('Basic Data Entry'!$C$10="subordinate",'Arear Table Unprotected)'!V26=2020,U26=10),ROUND(AG26/31*1,0),IF(AND('Basic Data Entry'!$C$10="ministrial",'Arear Table Unprotected)'!V26=2020,U26=3),ROUND(AC26/31*1,0),""))))))))</f>
        <v/>
      </c>
      <c r="AU26" s="126" t="str">
        <f t="array" ref="AU26">IF(OR(Q26=0,Q26="",AS26="",AT26=""),"",AS26-AT26)</f>
        <v/>
      </c>
      <c r="AV26" s="42" t="str">
        <f t="array" ref="AV26">IF(OR(Q25=0,Q25=""),"",AV25)</f>
        <v/>
      </c>
      <c r="AW26" s="43" t="str">
        <f t="array" ref="AW26">IF(OR(Q25=0,Q25=""),"",AW25)</f>
        <v/>
      </c>
      <c r="AX26" s="127" t="str">
        <f t="array" ref="AX26">IF(OR(Q26=0,Q26=""),"",SUM(AV26-AW26))</f>
        <v/>
      </c>
      <c r="AY26" s="34" t="str">
        <f t="array" ref="AY26">IF(OR(Q26=0,Q26=""),"",ROUND((AL26)*$E$3,0))</f>
        <v/>
      </c>
      <c r="AZ26" s="34" t="str">
        <f t="array" ref="AZ26">IF(OR(Q26=0,Q26=""),"",SUM(AO26,AR26,AU26,AX26,AY26))</f>
        <v/>
      </c>
      <c r="BA26" s="128" t="str">
        <f t="array" ref="BA26">IF(OR(Q26=0,Q26=""),"",AL26-AZ26)</f>
        <v/>
      </c>
      <c r="BB26" s="44"/>
      <c r="BC26" s="249"/>
      <c r="BD26" s="249"/>
      <c r="BE26" s="272">
        <f t="shared" si="9"/>
        <v>0</v>
      </c>
      <c r="BF26" s="246">
        <f t="shared" si="10"/>
        <v>0</v>
      </c>
      <c r="BG26" s="246">
        <f t="shared" si="16"/>
        <v>0</v>
      </c>
      <c r="BK26" s="284">
        <f t="shared" si="17"/>
        <v>46030</v>
      </c>
      <c r="BM26" s="287">
        <f t="shared" si="11"/>
        <v>1</v>
      </c>
      <c r="BN26" s="288" t="str">
        <f t="array" ref="BN26">IF(OR(Q26=0,Q26=""),"",W26)</f>
        <v/>
      </c>
      <c r="BO26" s="287" t="str">
        <f t="array" ref="BO26">IF(OR(Q26=0,Q26=""),"",BM26+BN26)</f>
        <v/>
      </c>
      <c r="BP26" s="289">
        <f t="shared" si="12"/>
        <v>0</v>
      </c>
      <c r="BQ26" s="289">
        <f t="shared" si="13"/>
        <v>0</v>
      </c>
      <c r="BR26" s="290">
        <f t="shared" si="14"/>
        <v>0</v>
      </c>
      <c r="BS26" s="289" t="str">
        <f t="shared" si="15"/>
        <v>00</v>
      </c>
      <c r="BY26" s="245" t="str">
        <f>IF(OR(Q26=0,Q26=""),"",IF('Basic Data Entry'!$C$9="fixation","yes",""))</f>
        <v/>
      </c>
      <c r="BZ26" s="245" t="str">
        <f>IF(OR(Q26=0,Q26=""),"",IF('Basic Data Entry'!$G$12="yes","yes","no"))</f>
        <v/>
      </c>
    </row>
    <row r="27" spans="1:78" ht="18" customHeight="1" thickBot="1">
      <c r="A27" s="285" t="str">
        <f t="shared" si="5"/>
        <v/>
      </c>
      <c r="B27" s="722"/>
      <c r="C27" s="722"/>
      <c r="D27" s="722"/>
      <c r="E27" s="722"/>
      <c r="F27" s="280" t="str">
        <f t="shared" si="1"/>
        <v/>
      </c>
      <c r="G27" s="149" t="str">
        <f>'Arear Table Protected'!G27</f>
        <v/>
      </c>
      <c r="H27" s="149" t="str">
        <f>'Arear Table Protected'!H27</f>
        <v/>
      </c>
      <c r="I27" s="149" t="str">
        <f>'Arear Table Protected'!I27</f>
        <v/>
      </c>
      <c r="J27" s="149" t="str">
        <f>'Arear Table Protected'!J27</f>
        <v/>
      </c>
      <c r="K27" s="152" t="str">
        <f>'Arear Table Protected'!K27</f>
        <v/>
      </c>
      <c r="L27" s="153" t="str">
        <f>'Arear Table Protected'!L27</f>
        <v/>
      </c>
      <c r="M27" s="281" t="str">
        <f t="shared" si="2"/>
        <v/>
      </c>
      <c r="N27" s="282" t="str">
        <f t="shared" si="3"/>
        <v/>
      </c>
      <c r="O27" s="282" t="str">
        <f t="shared" si="4"/>
        <v/>
      </c>
      <c r="P27" s="291">
        <v>15</v>
      </c>
      <c r="Q27" s="565">
        <f t="shared" si="6"/>
        <v>0</v>
      </c>
      <c r="R27" s="566"/>
      <c r="S27" s="566"/>
      <c r="T27" s="567"/>
      <c r="U27" s="279" t="str">
        <f t="array" ref="U27">IF(OR(Q27=0,Q27=""),"",MONTH(Q27))</f>
        <v/>
      </c>
      <c r="V27" s="279" t="str">
        <f t="array" ref="V27">IF(OR(Q27=0,Q27=""),"",YEAR(Q27))</f>
        <v/>
      </c>
      <c r="W27" s="279" t="str">
        <f t="shared" si="7"/>
        <v/>
      </c>
      <c r="X27" s="6" t="str">
        <f t="array" ref="X27">IF(OR(Q27=0,Q27=""),"",BG27)</f>
        <v/>
      </c>
      <c r="Y27" s="17" t="str">
        <f t="array" ref="Y27">IF(OR(Q27=0,Q27=""),"",ROUND(X27*H27,0))</f>
        <v/>
      </c>
      <c r="Z27" s="17">
        <f t="shared" si="8"/>
        <v>0</v>
      </c>
      <c r="AA27" s="17" t="str">
        <f t="array" ref="AA27">IF(OR(Q27=0,Q27=""),"",ROUND(X27*J27,0))</f>
        <v/>
      </c>
      <c r="AB27" s="123" t="str">
        <f t="array" ref="AB27">IF(OR(Q27=0,Q27=""),"",SUM(X27:AA27))</f>
        <v/>
      </c>
      <c r="AC27" s="1" t="str">
        <f t="array" ref="AC27">IF(OR(Q27=0,Q27=""),"",IF(X27=0,0,IF($E$2="FIXATION",$B$5,IF(X27=0,0,IF(BF27=7,ROUND(AC26*1.03,-2),AC26)))))</f>
        <v/>
      </c>
      <c r="AD27" s="2" t="str">
        <f t="array" ref="AD27">IF(OR(Q27=0,Q27=""),"",IF($E$2="fixation",0,ROUND(AC27*G27,0)))</f>
        <v/>
      </c>
      <c r="AE27" s="17" t="str">
        <f t="array" ref="AE27">IF(OR(Q27=0,Q27=""),"",AE26)</f>
        <v/>
      </c>
      <c r="AF27" s="2" t="str">
        <f t="array" ref="AF27">IF(OR(Q27=0,Q27=""),"",IF($E$2="fixation",0,ROUND(AC27*I27,0)))</f>
        <v/>
      </c>
      <c r="AG27" s="123" t="str">
        <f t="array" ref="AG27">IF(OR(Q27=0,Q27=""),"",SUM(AC27:AF27))</f>
        <v/>
      </c>
      <c r="AH27" s="1" t="str">
        <f t="array" ref="AH27">IF(OR(Q27=0,Q27=""),"",X27-AC27)</f>
        <v/>
      </c>
      <c r="AI27" s="2" t="str">
        <f t="array" ref="AI27">IF(OR(Q27=0,Q27=""),"",Y27-AD27)</f>
        <v/>
      </c>
      <c r="AJ27" s="2" t="str">
        <f t="array" ref="AJ27">IF(OR(Q27=0,Q27=""),"",Z27-AE27)</f>
        <v/>
      </c>
      <c r="AK27" s="2" t="str">
        <f t="array" ref="AK27">IF(OR(Q27=0,Q27=""),"",AA27-AF27)</f>
        <v/>
      </c>
      <c r="AL27" s="124" t="str">
        <f t="array" ref="AL27">IF(OR(Q27=0,Q27=""),"",AB27-AG27)</f>
        <v/>
      </c>
      <c r="AM27" s="109" t="str">
        <f>'Arear Table Protected'!AM27</f>
        <v/>
      </c>
      <c r="AN27" s="106" t="str">
        <f>'Arear Table Protected'!AN27</f>
        <v/>
      </c>
      <c r="AO27" s="125" t="str">
        <f t="array" ref="AO27">IF(OR(Q27=0,Q27=""),"",AM27-AN27)</f>
        <v/>
      </c>
      <c r="AP27" s="3" t="str">
        <f t="array" ref="AP27">IF(OR(Q26=0,Q26="",AP26="",AP26=""),"",AP26)</f>
        <v/>
      </c>
      <c r="AQ27" s="2" t="str">
        <f t="array" ref="AQ27">IF(OR(Q26=0,Q26="",AQ26="",AQ26=""),"",AQ26)</f>
        <v/>
      </c>
      <c r="AR27" s="125" t="str">
        <f t="array" ref="AR27">IF(OR(Q27=0,Q27=""),"",SUM(AP27-AQ27))</f>
        <v/>
      </c>
      <c r="AS27" s="95" t="str">
        <f t="array" ref="AS27">IF(OR(Q27=0,Q27=""),"",IF(AND('Basic Data Entry'!$C$10="state Service",'Arear Table Unprotected)'!V27=2020,U27=3),ROUND(X27/31*5,0),IF(AND('Basic Data Entry'!$C$10="state Service",'Arear Table Unprotected)'!V27=2020,U27=9),ROUND(AB27/30*2,0),IF(AND('Basic Data Entry'!$C$10="state Service",'Arear Table Unprotected)'!V27=2020,U27=10),ROUND(AB27/31*2,0),IF(AND('Basic Data Entry'!$C$10="subordinate",'Arear Table Unprotected)'!V27=2020,U27=3),ROUND(X27/31*3,0),IF(AND('Basic Data Entry'!$C$10="subordinate",'Arear Table Unprotected)'!V27=2020,U27=9),ROUND(AB27/30*1,0),IF(AND('Basic Data Entry'!$C$10="subordinate",'Arear Table Unprotected)'!V27=2020,U27=10),ROUND(AB27/31*1,0),IF(AND('Basic Data Entry'!$C$10="ministrial",'Arear Table Unprotected)'!V27=2020,U27=3),ROUND(X27/31*1,0),""))))))))</f>
        <v/>
      </c>
      <c r="AT27" s="96" t="str">
        <f t="array" ref="AT27">IF(OR(Q27=0,Q27=""),"",IF(AND('Basic Data Entry'!$C$10="state Service",'Arear Table Unprotected)'!V27=2020,U27=3),ROUND(AC27/31*5,0),IF(AND('Basic Data Entry'!$C$10="state Service",'Arear Table Unprotected)'!V27=2020,U27=9),ROUND(AG27/30*2,0),IF(AND('Basic Data Entry'!$C$10="state Service",'Arear Table Unprotected)'!V27=2020,U27=10),ROUND(AG27/31*2,0),IF(AND('Basic Data Entry'!$C$10="subordinate",'Arear Table Unprotected)'!V27=2020,U27=3),ROUND(AC27/31*3,0),IF(AND('Basic Data Entry'!$C$10="subordinate",'Arear Table Unprotected)'!V27=2020,U27=9),ROUND(AG27/30*1,0),IF(AND('Basic Data Entry'!$C$10="subordinate",'Arear Table Unprotected)'!V27=2020,U27=10),ROUND(AG27/31*1,0),IF(AND('Basic Data Entry'!$C$10="ministrial",'Arear Table Unprotected)'!V27=2020,U27=3),ROUND(AC27/31*1,0),""))))))))</f>
        <v/>
      </c>
      <c r="AU27" s="126" t="str">
        <f t="array" ref="AU27">IF(OR(Q27=0,Q27="",AS27="",AT27=""),"",AS27-AT27)</f>
        <v/>
      </c>
      <c r="AV27" s="42" t="str">
        <f t="array" ref="AV27">IF(OR(Q26=0,Q26=""),"",AV26)</f>
        <v/>
      </c>
      <c r="AW27" s="43" t="str">
        <f t="array" ref="AW27">IF(OR(Q26=0,Q26=""),"",AW26)</f>
        <v/>
      </c>
      <c r="AX27" s="127" t="str">
        <f t="array" ref="AX27">IF(OR(Q27=0,Q27=""),"",SUM(AV27-AW27))</f>
        <v/>
      </c>
      <c r="AY27" s="34" t="str">
        <f t="array" ref="AY27">IF(OR(Q27=0,Q27=""),"",ROUND((AL27)*$E$3,0))</f>
        <v/>
      </c>
      <c r="AZ27" s="34" t="str">
        <f t="array" ref="AZ27">IF(OR(Q27=0,Q27=""),"",SUM(AO27,AR27,AU27,AX27,AY27))</f>
        <v/>
      </c>
      <c r="BA27" s="128" t="str">
        <f t="array" ref="BA27">IF(OR(Q27=0,Q27=""),"",AL27-AZ27)</f>
        <v/>
      </c>
      <c r="BB27" s="44"/>
      <c r="BC27" s="249"/>
      <c r="BD27" s="249"/>
      <c r="BE27" s="272">
        <f t="shared" si="9"/>
        <v>0</v>
      </c>
      <c r="BF27" s="246">
        <f t="shared" si="10"/>
        <v>0</v>
      </c>
      <c r="BG27" s="246">
        <f t="shared" si="16"/>
        <v>0</v>
      </c>
      <c r="BK27" s="284">
        <f t="shared" si="17"/>
        <v>46061</v>
      </c>
      <c r="BM27" s="287">
        <f t="shared" si="11"/>
        <v>1</v>
      </c>
      <c r="BN27" s="288" t="str">
        <f t="array" ref="BN27">IF(OR(Q27=0,Q27=""),"",W27)</f>
        <v/>
      </c>
      <c r="BO27" s="287" t="str">
        <f t="array" ref="BO27">IF(OR(Q27=0,Q27=""),"",BM27+BN27)</f>
        <v/>
      </c>
      <c r="BP27" s="289">
        <f t="shared" si="12"/>
        <v>0</v>
      </c>
      <c r="BQ27" s="289">
        <f t="shared" si="13"/>
        <v>0</v>
      </c>
      <c r="BR27" s="290">
        <f t="shared" si="14"/>
        <v>0</v>
      </c>
      <c r="BS27" s="289" t="str">
        <f t="shared" si="15"/>
        <v>00</v>
      </c>
      <c r="BY27" s="245" t="str">
        <f>IF(OR(Q27=0,Q27=""),"",IF('Basic Data Entry'!$C$9="fixation","yes",""))</f>
        <v/>
      </c>
      <c r="BZ27" s="245" t="str">
        <f>IF(OR(Q27=0,Q27=""),"",IF('Basic Data Entry'!$G$12="yes","yes","no"))</f>
        <v/>
      </c>
    </row>
    <row r="28" spans="1:78" ht="18" customHeight="1" thickBot="1">
      <c r="A28" s="285" t="str">
        <f t="shared" si="5"/>
        <v/>
      </c>
      <c r="B28" s="722"/>
      <c r="C28" s="722"/>
      <c r="D28" s="722"/>
      <c r="E28" s="722"/>
      <c r="F28" s="280" t="str">
        <f t="shared" si="1"/>
        <v/>
      </c>
      <c r="G28" s="149" t="str">
        <f>'Arear Table Protected'!G28</f>
        <v/>
      </c>
      <c r="H28" s="149" t="str">
        <f>'Arear Table Protected'!H28</f>
        <v/>
      </c>
      <c r="I28" s="149" t="str">
        <f>'Arear Table Protected'!I28</f>
        <v/>
      </c>
      <c r="J28" s="149" t="str">
        <f>'Arear Table Protected'!J28</f>
        <v/>
      </c>
      <c r="K28" s="152" t="str">
        <f>'Arear Table Protected'!K28</f>
        <v/>
      </c>
      <c r="L28" s="153" t="str">
        <f>'Arear Table Protected'!L28</f>
        <v/>
      </c>
      <c r="M28" s="281" t="str">
        <f t="shared" si="2"/>
        <v/>
      </c>
      <c r="N28" s="282" t="str">
        <f t="shared" si="3"/>
        <v/>
      </c>
      <c r="O28" s="282" t="str">
        <f t="shared" si="4"/>
        <v/>
      </c>
      <c r="P28" s="291">
        <v>16</v>
      </c>
      <c r="Q28" s="565">
        <f t="shared" si="6"/>
        <v>0</v>
      </c>
      <c r="R28" s="566"/>
      <c r="S28" s="566"/>
      <c r="T28" s="567"/>
      <c r="U28" s="279" t="str">
        <f t="array" ref="U28">IF(OR(Q28=0,Q28=""),"",MONTH(Q28))</f>
        <v/>
      </c>
      <c r="V28" s="279" t="str">
        <f t="array" ref="V28">IF(OR(Q28=0,Q28=""),"",YEAR(Q28))</f>
        <v/>
      </c>
      <c r="W28" s="279" t="str">
        <f t="shared" si="7"/>
        <v/>
      </c>
      <c r="X28" s="6" t="str">
        <f t="array" ref="X28">IF(OR(Q28=0,Q28=""),"",BG28)</f>
        <v/>
      </c>
      <c r="Y28" s="17" t="str">
        <f t="array" ref="Y28">IF(OR(Q28=0,Q28=""),"",ROUND(X28*H28,0))</f>
        <v/>
      </c>
      <c r="Z28" s="17">
        <f t="shared" si="8"/>
        <v>0</v>
      </c>
      <c r="AA28" s="17" t="str">
        <f t="array" ref="AA28">IF(OR(Q28=0,Q28=""),"",ROUND(X28*J28,0))</f>
        <v/>
      </c>
      <c r="AB28" s="123" t="str">
        <f t="array" ref="AB28">IF(OR(Q28=0,Q28=""),"",SUM(X28:AA28))</f>
        <v/>
      </c>
      <c r="AC28" s="1" t="str">
        <f t="array" ref="AC28">IF(OR(Q28=0,Q28=""),"",IF(X28=0,0,IF($E$2="FIXATION",$B$5,IF(X28=0,0,IF(BF28=7,ROUND(AC27*1.03,-2),AC27)))))</f>
        <v/>
      </c>
      <c r="AD28" s="2" t="str">
        <f t="array" ref="AD28">IF(OR(Q28=0,Q28=""),"",IF($E$2="fixation",0,ROUND(AC28*G28,0)))</f>
        <v/>
      </c>
      <c r="AE28" s="17" t="str">
        <f t="array" ref="AE28">IF(OR(Q28=0,Q28=""),"",AE27)</f>
        <v/>
      </c>
      <c r="AF28" s="2" t="str">
        <f t="array" ref="AF28">IF(OR(Q28=0,Q28=""),"",IF($E$2="fixation",0,ROUND(AC28*I28,0)))</f>
        <v/>
      </c>
      <c r="AG28" s="123" t="str">
        <f t="array" ref="AG28">IF(OR(Q28=0,Q28=""),"",SUM(AC28:AF28))</f>
        <v/>
      </c>
      <c r="AH28" s="1" t="str">
        <f t="array" ref="AH28">IF(OR(Q28=0,Q28=""),"",X28-AC28)</f>
        <v/>
      </c>
      <c r="AI28" s="2" t="str">
        <f t="array" ref="AI28">IF(OR(Q28=0,Q28=""),"",Y28-AD28)</f>
        <v/>
      </c>
      <c r="AJ28" s="2" t="str">
        <f t="array" ref="AJ28">IF(OR(Q28=0,Q28=""),"",Z28-AE28)</f>
        <v/>
      </c>
      <c r="AK28" s="2" t="str">
        <f t="array" ref="AK28">IF(OR(Q28=0,Q28=""),"",AA28-AF28)</f>
        <v/>
      </c>
      <c r="AL28" s="124" t="str">
        <f t="array" ref="AL28">IF(OR(Q28=0,Q28=""),"",AB28-AG28)</f>
        <v/>
      </c>
      <c r="AM28" s="109" t="str">
        <f>'Arear Table Protected'!AM28</f>
        <v/>
      </c>
      <c r="AN28" s="106" t="str">
        <f>'Arear Table Protected'!AN28</f>
        <v/>
      </c>
      <c r="AO28" s="125" t="str">
        <f t="array" ref="AO28">IF(OR(Q28=0,Q28=""),"",AM28-AN28)</f>
        <v/>
      </c>
      <c r="AP28" s="3" t="str">
        <f t="array" ref="AP28">IF(OR(Q27=0,Q27="",AP27="",AP27=""),"",AP27)</f>
        <v/>
      </c>
      <c r="AQ28" s="2" t="str">
        <f t="array" ref="AQ28">IF(OR(Q27=0,Q27="",AQ27="",AQ27=""),"",AQ27)</f>
        <v/>
      </c>
      <c r="AR28" s="125" t="str">
        <f t="array" ref="AR28">IF(OR(Q28=0,Q28=""),"",SUM(AP28-AQ28))</f>
        <v/>
      </c>
      <c r="AS28" s="95" t="str">
        <f t="array" ref="AS28">IF(OR(Q28=0,Q28=""),"",IF(AND('Basic Data Entry'!$C$10="state Service",'Arear Table Unprotected)'!V28=2020,U28=3),ROUND(X28/31*5,0),IF(AND('Basic Data Entry'!$C$10="state Service",'Arear Table Unprotected)'!V28=2020,U28=9),ROUND(AB28/30*2,0),IF(AND('Basic Data Entry'!$C$10="state Service",'Arear Table Unprotected)'!V28=2020,U28=10),ROUND(AB28/31*2,0),IF(AND('Basic Data Entry'!$C$10="subordinate",'Arear Table Unprotected)'!V28=2020,U28=3),ROUND(X28/31*3,0),IF(AND('Basic Data Entry'!$C$10="subordinate",'Arear Table Unprotected)'!V28=2020,U28=9),ROUND(AB28/30*1,0),IF(AND('Basic Data Entry'!$C$10="subordinate",'Arear Table Unprotected)'!V28=2020,U28=10),ROUND(AB28/31*1,0),IF(AND('Basic Data Entry'!$C$10="ministrial",'Arear Table Unprotected)'!V28=2020,U28=3),ROUND(X28/31*1,0),""))))))))</f>
        <v/>
      </c>
      <c r="AT28" s="96" t="str">
        <f t="array" ref="AT28">IF(OR(Q28=0,Q28=""),"",IF(AND('Basic Data Entry'!$C$10="state Service",'Arear Table Unprotected)'!V28=2020,U28=3),ROUND(AC28/31*5,0),IF(AND('Basic Data Entry'!$C$10="state Service",'Arear Table Unprotected)'!V28=2020,U28=9),ROUND(AG28/30*2,0),IF(AND('Basic Data Entry'!$C$10="state Service",'Arear Table Unprotected)'!V28=2020,U28=10),ROUND(AG28/31*2,0),IF(AND('Basic Data Entry'!$C$10="subordinate",'Arear Table Unprotected)'!V28=2020,U28=3),ROUND(AC28/31*3,0),IF(AND('Basic Data Entry'!$C$10="subordinate",'Arear Table Unprotected)'!V28=2020,U28=9),ROUND(AG28/30*1,0),IF(AND('Basic Data Entry'!$C$10="subordinate",'Arear Table Unprotected)'!V28=2020,U28=10),ROUND(AG28/31*1,0),IF(AND('Basic Data Entry'!$C$10="ministrial",'Arear Table Unprotected)'!V28=2020,U28=3),ROUND(AC28/31*1,0),""))))))))</f>
        <v/>
      </c>
      <c r="AU28" s="126" t="str">
        <f t="array" ref="AU28">IF(OR(Q28=0,Q28="",AS28="",AT28=""),"",AS28-AT28)</f>
        <v/>
      </c>
      <c r="AV28" s="42" t="str">
        <f t="array" ref="AV28">IF(OR(Q27=0,Q27=""),"",AV27)</f>
        <v/>
      </c>
      <c r="AW28" s="43" t="str">
        <f t="array" ref="AW28">IF(OR(Q27=0,Q27=""),"",AW27)</f>
        <v/>
      </c>
      <c r="AX28" s="127" t="str">
        <f t="array" ref="AX28">IF(OR(Q28=0,Q28=""),"",SUM(AV28-AW28))</f>
        <v/>
      </c>
      <c r="AY28" s="34" t="str">
        <f t="array" ref="AY28">IF(OR(Q28=0,Q28=""),"",ROUND((AL28)*$E$3,0))</f>
        <v/>
      </c>
      <c r="AZ28" s="34" t="str">
        <f t="array" ref="AZ28">IF(OR(Q28=0,Q28=""),"",SUM(AO28,AR28,AU28,AX28,AY28))</f>
        <v/>
      </c>
      <c r="BA28" s="128" t="str">
        <f t="array" ref="BA28">IF(OR(Q28=0,Q28=""),"",AL28-AZ28)</f>
        <v/>
      </c>
      <c r="BB28" s="44"/>
      <c r="BC28" s="249"/>
      <c r="BD28" s="249"/>
      <c r="BE28" s="272">
        <f t="shared" si="9"/>
        <v>0</v>
      </c>
      <c r="BF28" s="246">
        <f t="shared" si="10"/>
        <v>0</v>
      </c>
      <c r="BG28" s="246">
        <f t="shared" si="16"/>
        <v>0</v>
      </c>
      <c r="BK28" s="284">
        <f t="shared" si="17"/>
        <v>46092</v>
      </c>
      <c r="BM28" s="287">
        <f t="shared" si="11"/>
        <v>1</v>
      </c>
      <c r="BN28" s="288" t="str">
        <f t="array" ref="BN28">IF(OR(Q28=0,Q28=""),"",W28)</f>
        <v/>
      </c>
      <c r="BO28" s="287" t="str">
        <f t="array" ref="BO28">IF(OR(Q28=0,Q28=""),"",BM28+BN28)</f>
        <v/>
      </c>
      <c r="BP28" s="289">
        <f t="shared" si="12"/>
        <v>0</v>
      </c>
      <c r="BQ28" s="289">
        <f t="shared" si="13"/>
        <v>0</v>
      </c>
      <c r="BR28" s="290">
        <f t="shared" si="14"/>
        <v>0</v>
      </c>
      <c r="BS28" s="289" t="str">
        <f t="shared" si="15"/>
        <v>00</v>
      </c>
      <c r="BY28" s="245" t="str">
        <f>IF(OR(Q28=0,Q28=""),"",IF('Basic Data Entry'!$C$9="fixation","yes",""))</f>
        <v/>
      </c>
      <c r="BZ28" s="245" t="str">
        <f>IF(OR(Q28=0,Q28=""),"",IF('Basic Data Entry'!$G$12="yes","yes","no"))</f>
        <v/>
      </c>
    </row>
    <row r="29" spans="1:78" ht="18" customHeight="1" thickBot="1">
      <c r="A29" s="285" t="str">
        <f t="shared" si="5"/>
        <v/>
      </c>
      <c r="B29" s="722"/>
      <c r="C29" s="722"/>
      <c r="D29" s="722"/>
      <c r="E29" s="722"/>
      <c r="F29" s="280" t="str">
        <f t="shared" si="1"/>
        <v/>
      </c>
      <c r="G29" s="149" t="str">
        <f>'Arear Table Protected'!G29</f>
        <v/>
      </c>
      <c r="H29" s="149" t="str">
        <f>'Arear Table Protected'!H29</f>
        <v/>
      </c>
      <c r="I29" s="149" t="str">
        <f>'Arear Table Protected'!I29</f>
        <v/>
      </c>
      <c r="J29" s="149" t="str">
        <f>'Arear Table Protected'!J29</f>
        <v/>
      </c>
      <c r="K29" s="152" t="str">
        <f>'Arear Table Protected'!K29</f>
        <v/>
      </c>
      <c r="L29" s="153" t="str">
        <f>'Arear Table Protected'!L29</f>
        <v/>
      </c>
      <c r="M29" s="281" t="str">
        <f t="shared" si="2"/>
        <v/>
      </c>
      <c r="N29" s="282" t="str">
        <f t="shared" si="3"/>
        <v/>
      </c>
      <c r="O29" s="282" t="str">
        <f t="shared" si="4"/>
        <v/>
      </c>
      <c r="P29" s="291">
        <v>17</v>
      </c>
      <c r="Q29" s="565">
        <f t="shared" si="6"/>
        <v>0</v>
      </c>
      <c r="R29" s="566"/>
      <c r="S29" s="566"/>
      <c r="T29" s="567"/>
      <c r="U29" s="279" t="str">
        <f t="array" ref="U29">IF(OR(Q29=0,Q29=""),"",MONTH(Q29))</f>
        <v/>
      </c>
      <c r="V29" s="279" t="str">
        <f t="array" ref="V29">IF(OR(Q29=0,Q29=""),"",YEAR(Q29))</f>
        <v/>
      </c>
      <c r="W29" s="279" t="str">
        <f t="shared" si="7"/>
        <v/>
      </c>
      <c r="X29" s="6" t="str">
        <f t="array" ref="X29">IF(OR(Q29=0,Q29=""),"",BG29)</f>
        <v/>
      </c>
      <c r="Y29" s="17" t="str">
        <f t="array" ref="Y29">IF(OR(Q29=0,Q29=""),"",ROUND(X29*H29,0))</f>
        <v/>
      </c>
      <c r="Z29" s="17">
        <f t="shared" si="8"/>
        <v>0</v>
      </c>
      <c r="AA29" s="17" t="str">
        <f t="array" ref="AA29">IF(OR(Q29=0,Q29=""),"",ROUND(X29*J29,0))</f>
        <v/>
      </c>
      <c r="AB29" s="123" t="str">
        <f t="array" ref="AB29">IF(OR(Q29=0,Q29=""),"",SUM(X29:AA29))</f>
        <v/>
      </c>
      <c r="AC29" s="1" t="str">
        <f t="array" ref="AC29">IF(OR(Q29=0,Q29=""),"",IF(X29=0,0,IF($E$2="FIXATION",$B$5,IF(X29=0,0,IF(BF29=7,ROUND(AC28*1.03,-2),AC28)))))</f>
        <v/>
      </c>
      <c r="AD29" s="2" t="str">
        <f t="array" ref="AD29">IF(OR(Q29=0,Q29=""),"",IF($E$2="fixation",0,ROUND(AC29*G29,0)))</f>
        <v/>
      </c>
      <c r="AE29" s="17" t="str">
        <f t="array" ref="AE29">IF(OR(Q29=0,Q29=""),"",AE28)</f>
        <v/>
      </c>
      <c r="AF29" s="2" t="str">
        <f t="array" ref="AF29">IF(OR(Q29=0,Q29=""),"",IF($E$2="fixation",0,ROUND(AC29*I29,0)))</f>
        <v/>
      </c>
      <c r="AG29" s="123" t="str">
        <f t="array" ref="AG29">IF(OR(Q29=0,Q29=""),"",SUM(AC29:AF29))</f>
        <v/>
      </c>
      <c r="AH29" s="1" t="str">
        <f t="array" ref="AH29">IF(OR(Q29=0,Q29=""),"",X29-AC29)</f>
        <v/>
      </c>
      <c r="AI29" s="2" t="str">
        <f t="array" ref="AI29">IF(OR(Q29=0,Q29=""),"",Y29-AD29)</f>
        <v/>
      </c>
      <c r="AJ29" s="2" t="str">
        <f t="array" ref="AJ29">IF(OR(Q29=0,Q29=""),"",Z29-AE29)</f>
        <v/>
      </c>
      <c r="AK29" s="2" t="str">
        <f t="array" ref="AK29">IF(OR(Q29=0,Q29=""),"",AA29-AF29)</f>
        <v/>
      </c>
      <c r="AL29" s="124" t="str">
        <f t="array" ref="AL29">IF(OR(Q29=0,Q29=""),"",AB29-AG29)</f>
        <v/>
      </c>
      <c r="AM29" s="109" t="str">
        <f>'Arear Table Protected'!AM29</f>
        <v/>
      </c>
      <c r="AN29" s="106" t="str">
        <f>'Arear Table Protected'!AN29</f>
        <v/>
      </c>
      <c r="AO29" s="125" t="str">
        <f t="array" ref="AO29">IF(OR(Q29=0,Q29=""),"",AM29-AN29)</f>
        <v/>
      </c>
      <c r="AP29" s="3" t="str">
        <f t="array" ref="AP29">IF(OR(Q28=0,Q28="",AP28="",AP28=""),"",AP28)</f>
        <v/>
      </c>
      <c r="AQ29" s="2" t="str">
        <f t="array" ref="AQ29">IF(OR(Q28=0,Q28="",AQ28="",AQ28=""),"",AQ28)</f>
        <v/>
      </c>
      <c r="AR29" s="125" t="str">
        <f t="array" ref="AR29">IF(OR(Q29=0,Q29=""),"",SUM(AP29-AQ29))</f>
        <v/>
      </c>
      <c r="AS29" s="95" t="str">
        <f t="array" ref="AS29">IF(OR(Q29=0,Q29=""),"",IF(AND('Basic Data Entry'!$C$10="state Service",'Arear Table Unprotected)'!V29=2020,U29=3),ROUND(X29/31*5,0),IF(AND('Basic Data Entry'!$C$10="state Service",'Arear Table Unprotected)'!V29=2020,U29=9),ROUND(AB29/30*2,0),IF(AND('Basic Data Entry'!$C$10="state Service",'Arear Table Unprotected)'!V29=2020,U29=10),ROUND(AB29/31*2,0),IF(AND('Basic Data Entry'!$C$10="subordinate",'Arear Table Unprotected)'!V29=2020,U29=3),ROUND(X29/31*3,0),IF(AND('Basic Data Entry'!$C$10="subordinate",'Arear Table Unprotected)'!V29=2020,U29=9),ROUND(AB29/30*1,0),IF(AND('Basic Data Entry'!$C$10="subordinate",'Arear Table Unprotected)'!V29=2020,U29=10),ROUND(AB29/31*1,0),IF(AND('Basic Data Entry'!$C$10="ministrial",'Arear Table Unprotected)'!V29=2020,U29=3),ROUND(X29/31*1,0),""))))))))</f>
        <v/>
      </c>
      <c r="AT29" s="96" t="str">
        <f t="array" ref="AT29">IF(OR(Q29=0,Q29=""),"",IF(AND('Basic Data Entry'!$C$10="state Service",'Arear Table Unprotected)'!V29=2020,U29=3),ROUND(AC29/31*5,0),IF(AND('Basic Data Entry'!$C$10="state Service",'Arear Table Unprotected)'!V29=2020,U29=9),ROUND(AG29/30*2,0),IF(AND('Basic Data Entry'!$C$10="state Service",'Arear Table Unprotected)'!V29=2020,U29=10),ROUND(AG29/31*2,0),IF(AND('Basic Data Entry'!$C$10="subordinate",'Arear Table Unprotected)'!V29=2020,U29=3),ROUND(AC29/31*3,0),IF(AND('Basic Data Entry'!$C$10="subordinate",'Arear Table Unprotected)'!V29=2020,U29=9),ROUND(AG29/30*1,0),IF(AND('Basic Data Entry'!$C$10="subordinate",'Arear Table Unprotected)'!V29=2020,U29=10),ROUND(AG29/31*1,0),IF(AND('Basic Data Entry'!$C$10="ministrial",'Arear Table Unprotected)'!V29=2020,U29=3),ROUND(AC29/31*1,0),""))))))))</f>
        <v/>
      </c>
      <c r="AU29" s="126" t="str">
        <f t="array" ref="AU29">IF(OR(Q29=0,Q29="",AS29="",AT29=""),"",AS29-AT29)</f>
        <v/>
      </c>
      <c r="AV29" s="42" t="str">
        <f t="array" ref="AV29">IF(OR(Q28=0,Q28=""),"",AV28)</f>
        <v/>
      </c>
      <c r="AW29" s="43" t="str">
        <f t="array" ref="AW29">IF(OR(Q28=0,Q28=""),"",AW28)</f>
        <v/>
      </c>
      <c r="AX29" s="127" t="str">
        <f t="array" ref="AX29">IF(OR(Q29=0,Q29=""),"",SUM(AV29-AW29))</f>
        <v/>
      </c>
      <c r="AY29" s="34" t="str">
        <f t="array" ref="AY29">IF(OR(Q29=0,Q29=""),"",ROUND((AL29)*$E$3,0))</f>
        <v/>
      </c>
      <c r="AZ29" s="34" t="str">
        <f t="array" ref="AZ29">IF(OR(Q29=0,Q29=""),"",SUM(AO29,AR29,AU29,AX29,AY29))</f>
        <v/>
      </c>
      <c r="BA29" s="128" t="str">
        <f t="array" ref="BA29">IF(OR(Q29=0,Q29=""),"",AL29-AZ29)</f>
        <v/>
      </c>
      <c r="BB29" s="44"/>
      <c r="BC29" s="249"/>
      <c r="BD29" s="249"/>
      <c r="BE29" s="272">
        <f t="shared" si="9"/>
        <v>0</v>
      </c>
      <c r="BF29" s="246">
        <f t="shared" si="10"/>
        <v>0</v>
      </c>
      <c r="BG29" s="246">
        <f t="shared" si="16"/>
        <v>0</v>
      </c>
      <c r="BK29" s="284">
        <f t="shared" si="17"/>
        <v>46123</v>
      </c>
      <c r="BM29" s="287">
        <f t="shared" si="11"/>
        <v>1</v>
      </c>
      <c r="BN29" s="288" t="str">
        <f t="array" ref="BN29">IF(OR(Q29=0,Q29=""),"",W29)</f>
        <v/>
      </c>
      <c r="BO29" s="287" t="str">
        <f t="array" ref="BO29">IF(OR(Q29=0,Q29=""),"",BM29+BN29)</f>
        <v/>
      </c>
      <c r="BP29" s="289">
        <f t="shared" si="12"/>
        <v>0</v>
      </c>
      <c r="BQ29" s="289">
        <f t="shared" si="13"/>
        <v>0</v>
      </c>
      <c r="BR29" s="290">
        <f t="shared" si="14"/>
        <v>0</v>
      </c>
      <c r="BS29" s="289" t="str">
        <f t="shared" si="15"/>
        <v>00</v>
      </c>
      <c r="BY29" s="245" t="str">
        <f>IF(OR(Q29=0,Q29=""),"",IF('Basic Data Entry'!$C$9="fixation","yes",""))</f>
        <v/>
      </c>
      <c r="BZ29" s="245" t="str">
        <f>IF(OR(Q29=0,Q29=""),"",IF('Basic Data Entry'!$G$12="yes","yes","no"))</f>
        <v/>
      </c>
    </row>
    <row r="30" spans="1:78" ht="18" customHeight="1" thickBot="1">
      <c r="A30" s="285" t="str">
        <f t="shared" si="5"/>
        <v/>
      </c>
      <c r="B30" s="722"/>
      <c r="C30" s="722"/>
      <c r="D30" s="722"/>
      <c r="E30" s="722"/>
      <c r="F30" s="280" t="str">
        <f t="shared" si="1"/>
        <v/>
      </c>
      <c r="G30" s="149" t="str">
        <f>'Arear Table Protected'!G30</f>
        <v/>
      </c>
      <c r="H30" s="149" t="str">
        <f>'Arear Table Protected'!H30</f>
        <v/>
      </c>
      <c r="I30" s="149" t="str">
        <f>'Arear Table Protected'!I30</f>
        <v/>
      </c>
      <c r="J30" s="149" t="str">
        <f>'Arear Table Protected'!J30</f>
        <v/>
      </c>
      <c r="K30" s="152" t="str">
        <f>'Arear Table Protected'!K30</f>
        <v/>
      </c>
      <c r="L30" s="153" t="str">
        <f>'Arear Table Protected'!L30</f>
        <v/>
      </c>
      <c r="M30" s="281" t="str">
        <f t="shared" si="2"/>
        <v/>
      </c>
      <c r="N30" s="282" t="str">
        <f t="shared" si="3"/>
        <v/>
      </c>
      <c r="O30" s="282" t="str">
        <f t="shared" si="4"/>
        <v/>
      </c>
      <c r="P30" s="291">
        <v>18</v>
      </c>
      <c r="Q30" s="565">
        <f t="shared" si="6"/>
        <v>0</v>
      </c>
      <c r="R30" s="566"/>
      <c r="S30" s="566"/>
      <c r="T30" s="567"/>
      <c r="U30" s="279" t="str">
        <f t="array" ref="U30">IF(OR(Q30=0,Q30=""),"",MONTH(Q30))</f>
        <v/>
      </c>
      <c r="V30" s="279" t="str">
        <f t="array" ref="V30">IF(OR(Q30=0,Q30=""),"",YEAR(Q30))</f>
        <v/>
      </c>
      <c r="W30" s="279" t="str">
        <f t="shared" si="7"/>
        <v/>
      </c>
      <c r="X30" s="6" t="str">
        <f t="array" ref="X30">IF(OR(Q30=0,Q30=""),"",BG30)</f>
        <v/>
      </c>
      <c r="Y30" s="17" t="str">
        <f t="array" ref="Y30">IF(OR(Q30=0,Q30=""),"",ROUND(X30*H30,0))</f>
        <v/>
      </c>
      <c r="Z30" s="17">
        <f t="shared" si="8"/>
        <v>0</v>
      </c>
      <c r="AA30" s="17" t="str">
        <f t="array" ref="AA30">IF(OR(Q30=0,Q30=""),"",ROUND(X30*J30,0))</f>
        <v/>
      </c>
      <c r="AB30" s="123" t="str">
        <f t="array" ref="AB30">IF(OR(Q30=0,Q30=""),"",SUM(X30:AA30))</f>
        <v/>
      </c>
      <c r="AC30" s="1" t="str">
        <f t="array" ref="AC30">IF(OR(Q30=0,Q30=""),"",IF(X30=0,0,IF($E$2="FIXATION",$B$5,IF(X30=0,0,IF(BF30=7,ROUND(AC29*1.03,-2),AC29)))))</f>
        <v/>
      </c>
      <c r="AD30" s="2" t="str">
        <f t="array" ref="AD30">IF(OR(Q30=0,Q30=""),"",IF($E$2="fixation",0,ROUND(AC30*G30,0)))</f>
        <v/>
      </c>
      <c r="AE30" s="17" t="str">
        <f t="array" ref="AE30">IF(OR(Q30=0,Q30=""),"",AE29)</f>
        <v/>
      </c>
      <c r="AF30" s="2" t="str">
        <f t="array" ref="AF30">IF(OR(Q30=0,Q30=""),"",IF($E$2="fixation",0,ROUND(AC30*I30,0)))</f>
        <v/>
      </c>
      <c r="AG30" s="123" t="str">
        <f t="array" ref="AG30">IF(OR(Q30=0,Q30=""),"",SUM(AC30:AF30))</f>
        <v/>
      </c>
      <c r="AH30" s="1" t="str">
        <f t="array" ref="AH30">IF(OR(Q30=0,Q30=""),"",X30-AC30)</f>
        <v/>
      </c>
      <c r="AI30" s="2" t="str">
        <f t="array" ref="AI30">IF(OR(Q30=0,Q30=""),"",Y30-AD30)</f>
        <v/>
      </c>
      <c r="AJ30" s="2" t="str">
        <f t="array" ref="AJ30">IF(OR(Q30=0,Q30=""),"",Z30-AE30)</f>
        <v/>
      </c>
      <c r="AK30" s="2" t="str">
        <f t="array" ref="AK30">IF(OR(Q30=0,Q30=""),"",AA30-AF30)</f>
        <v/>
      </c>
      <c r="AL30" s="124" t="str">
        <f t="array" ref="AL30">IF(OR(Q30=0,Q30=""),"",AB30-AG30)</f>
        <v/>
      </c>
      <c r="AM30" s="109" t="str">
        <f>'Arear Table Protected'!AM30</f>
        <v/>
      </c>
      <c r="AN30" s="106" t="str">
        <f>'Arear Table Protected'!AN30</f>
        <v/>
      </c>
      <c r="AO30" s="125" t="str">
        <f t="array" ref="AO30">IF(OR(Q30=0,Q30=""),"",AM30-AN30)</f>
        <v/>
      </c>
      <c r="AP30" s="3" t="str">
        <f t="array" ref="AP30">IF(OR(Q29=0,Q29="",AP29="",AP29=""),"",AP29)</f>
        <v/>
      </c>
      <c r="AQ30" s="2" t="str">
        <f t="array" ref="AQ30">IF(OR(Q29=0,Q29="",AQ29="",AQ29=""),"",AQ29)</f>
        <v/>
      </c>
      <c r="AR30" s="125" t="str">
        <f t="array" ref="AR30">IF(OR(Q30=0,Q30=""),"",SUM(AP30-AQ30))</f>
        <v/>
      </c>
      <c r="AS30" s="95" t="str">
        <f t="array" ref="AS30">IF(OR(Q30=0,Q30=""),"",IF(AND('Basic Data Entry'!$C$10="state Service",'Arear Table Unprotected)'!V30=2020,U30=3),ROUND(X30/31*5,0),IF(AND('Basic Data Entry'!$C$10="state Service",'Arear Table Unprotected)'!V30=2020,U30=9),ROUND(AB30/30*2,0),IF(AND('Basic Data Entry'!$C$10="state Service",'Arear Table Unprotected)'!V30=2020,U30=10),ROUND(AB30/31*2,0),IF(AND('Basic Data Entry'!$C$10="subordinate",'Arear Table Unprotected)'!V30=2020,U30=3),ROUND(X30/31*3,0),IF(AND('Basic Data Entry'!$C$10="subordinate",'Arear Table Unprotected)'!V30=2020,U30=9),ROUND(AB30/30*1,0),IF(AND('Basic Data Entry'!$C$10="subordinate",'Arear Table Unprotected)'!V30=2020,U30=10),ROUND(AB30/31*1,0),IF(AND('Basic Data Entry'!$C$10="ministrial",'Arear Table Unprotected)'!V30=2020,U30=3),ROUND(X30/31*1,0),""))))))))</f>
        <v/>
      </c>
      <c r="AT30" s="96" t="str">
        <f t="array" ref="AT30">IF(OR(Q30=0,Q30=""),"",IF(AND('Basic Data Entry'!$C$10="state Service",'Arear Table Unprotected)'!V30=2020,U30=3),ROUND(AC30/31*5,0),IF(AND('Basic Data Entry'!$C$10="state Service",'Arear Table Unprotected)'!V30=2020,U30=9),ROUND(AG30/30*2,0),IF(AND('Basic Data Entry'!$C$10="state Service",'Arear Table Unprotected)'!V30=2020,U30=10),ROUND(AG30/31*2,0),IF(AND('Basic Data Entry'!$C$10="subordinate",'Arear Table Unprotected)'!V30=2020,U30=3),ROUND(AC30/31*3,0),IF(AND('Basic Data Entry'!$C$10="subordinate",'Arear Table Unprotected)'!V30=2020,U30=9),ROUND(AG30/30*1,0),IF(AND('Basic Data Entry'!$C$10="subordinate",'Arear Table Unprotected)'!V30=2020,U30=10),ROUND(AG30/31*1,0),IF(AND('Basic Data Entry'!$C$10="ministrial",'Arear Table Unprotected)'!V30=2020,U30=3),ROUND(AC30/31*1,0),""))))))))</f>
        <v/>
      </c>
      <c r="AU30" s="126" t="str">
        <f t="array" ref="AU30">IF(OR(Q30=0,Q30="",AS30="",AT30=""),"",AS30-AT30)</f>
        <v/>
      </c>
      <c r="AV30" s="42" t="str">
        <f t="array" ref="AV30">IF(OR(Q29=0,Q29=""),"",AV29)</f>
        <v/>
      </c>
      <c r="AW30" s="43" t="str">
        <f t="array" ref="AW30">IF(OR(Q29=0,Q29=""),"",AW29)</f>
        <v/>
      </c>
      <c r="AX30" s="127" t="str">
        <f t="array" ref="AX30">IF(OR(Q30=0,Q30=""),"",SUM(AV30-AW30))</f>
        <v/>
      </c>
      <c r="AY30" s="34" t="str">
        <f t="array" ref="AY30">IF(OR(Q30=0,Q30=""),"",ROUND((AL30)*$E$3,0))</f>
        <v/>
      </c>
      <c r="AZ30" s="34" t="str">
        <f t="array" ref="AZ30">IF(OR(Q30=0,Q30=""),"",SUM(AO30,AR30,AU30,AX30,AY30))</f>
        <v/>
      </c>
      <c r="BA30" s="128" t="str">
        <f t="array" ref="BA30">IF(OR(Q30=0,Q30=""),"",AL30-AZ30)</f>
        <v/>
      </c>
      <c r="BB30" s="44"/>
      <c r="BC30" s="249"/>
      <c r="BD30" s="249"/>
      <c r="BE30" s="272">
        <f t="shared" si="9"/>
        <v>0</v>
      </c>
      <c r="BF30" s="246">
        <f t="shared" si="10"/>
        <v>0</v>
      </c>
      <c r="BG30" s="246">
        <f t="shared" si="16"/>
        <v>0</v>
      </c>
      <c r="BK30" s="284">
        <f t="shared" si="17"/>
        <v>46154</v>
      </c>
      <c r="BM30" s="287">
        <f t="shared" si="11"/>
        <v>1</v>
      </c>
      <c r="BN30" s="288" t="str">
        <f t="array" ref="BN30">IF(OR(Q30=0,Q30=""),"",W30)</f>
        <v/>
      </c>
      <c r="BO30" s="287" t="str">
        <f t="array" ref="BO30">IF(OR(Q30=0,Q30=""),"",BM30+BN30)</f>
        <v/>
      </c>
      <c r="BP30" s="289">
        <f t="shared" si="12"/>
        <v>0</v>
      </c>
      <c r="BQ30" s="289">
        <f t="shared" si="13"/>
        <v>0</v>
      </c>
      <c r="BR30" s="290">
        <f t="shared" si="14"/>
        <v>0</v>
      </c>
      <c r="BS30" s="289" t="str">
        <f t="shared" si="15"/>
        <v>00</v>
      </c>
      <c r="BY30" s="245" t="str">
        <f>IF(OR(Q30=0,Q30=""),"",IF('Basic Data Entry'!$C$9="fixation","yes",""))</f>
        <v/>
      </c>
      <c r="BZ30" s="245" t="str">
        <f>IF(OR(Q30=0,Q30=""),"",IF('Basic Data Entry'!$G$12="yes","yes","no"))</f>
        <v/>
      </c>
    </row>
    <row r="31" spans="1:78" ht="18" customHeight="1" thickBot="1">
      <c r="A31" s="285" t="str">
        <f t="shared" si="5"/>
        <v/>
      </c>
      <c r="B31" s="722"/>
      <c r="C31" s="722"/>
      <c r="D31" s="722"/>
      <c r="E31" s="722"/>
      <c r="F31" s="280" t="str">
        <f t="shared" si="1"/>
        <v/>
      </c>
      <c r="G31" s="149" t="str">
        <f>'Arear Table Protected'!G31</f>
        <v/>
      </c>
      <c r="H31" s="149" t="str">
        <f>'Arear Table Protected'!H31</f>
        <v/>
      </c>
      <c r="I31" s="149" t="str">
        <f>'Arear Table Protected'!I31</f>
        <v/>
      </c>
      <c r="J31" s="149" t="str">
        <f>'Arear Table Protected'!J31</f>
        <v/>
      </c>
      <c r="K31" s="152" t="str">
        <f>'Arear Table Protected'!K31</f>
        <v/>
      </c>
      <c r="L31" s="153" t="str">
        <f>'Arear Table Protected'!L31</f>
        <v/>
      </c>
      <c r="M31" s="281" t="str">
        <f t="shared" si="2"/>
        <v/>
      </c>
      <c r="N31" s="282" t="str">
        <f t="shared" si="3"/>
        <v/>
      </c>
      <c r="O31" s="282" t="str">
        <f t="shared" si="4"/>
        <v/>
      </c>
      <c r="P31" s="291">
        <v>19</v>
      </c>
      <c r="Q31" s="565">
        <f t="shared" si="6"/>
        <v>0</v>
      </c>
      <c r="R31" s="566"/>
      <c r="S31" s="566"/>
      <c r="T31" s="567"/>
      <c r="U31" s="279" t="str">
        <f t="array" ref="U31">IF(OR(Q31=0,Q31=""),"",MONTH(Q31))</f>
        <v/>
      </c>
      <c r="V31" s="279" t="str">
        <f t="array" ref="V31">IF(OR(Q31=0,Q31=""),"",YEAR(Q31))</f>
        <v/>
      </c>
      <c r="W31" s="279" t="str">
        <f t="shared" si="7"/>
        <v/>
      </c>
      <c r="X31" s="6" t="str">
        <f t="array" ref="X31">IF(OR(Q31=0,Q31=""),"",BG31)</f>
        <v/>
      </c>
      <c r="Y31" s="17" t="str">
        <f t="array" ref="Y31">IF(OR(Q31=0,Q31=""),"",ROUND(X31*H31,0))</f>
        <v/>
      </c>
      <c r="Z31" s="17">
        <f t="shared" si="8"/>
        <v>0</v>
      </c>
      <c r="AA31" s="17" t="str">
        <f t="array" ref="AA31">IF(OR(Q31=0,Q31=""),"",ROUND(X31*J31,0))</f>
        <v/>
      </c>
      <c r="AB31" s="123" t="str">
        <f t="array" ref="AB31">IF(OR(Q31=0,Q31=""),"",SUM(X31:AA31))</f>
        <v/>
      </c>
      <c r="AC31" s="1" t="str">
        <f t="array" ref="AC31">IF(OR(Q31=0,Q31=""),"",IF(X31=0,0,IF($E$2="FIXATION",$B$5,IF(X31=0,0,IF(BF31=7,ROUND(AC30*1.03,-2),AC30)))))</f>
        <v/>
      </c>
      <c r="AD31" s="2" t="str">
        <f t="array" ref="AD31">IF(OR(Q31=0,Q31=""),"",IF($E$2="fixation",0,ROUND(AC31*G31,0)))</f>
        <v/>
      </c>
      <c r="AE31" s="17" t="str">
        <f t="array" ref="AE31">IF(OR(Q31=0,Q31=""),"",AE30)</f>
        <v/>
      </c>
      <c r="AF31" s="2" t="str">
        <f t="array" ref="AF31">IF(OR(Q31=0,Q31=""),"",IF($E$2="fixation",0,ROUND(AC31*I31,0)))</f>
        <v/>
      </c>
      <c r="AG31" s="123" t="str">
        <f t="array" ref="AG31">IF(OR(Q31=0,Q31=""),"",SUM(AC31:AF31))</f>
        <v/>
      </c>
      <c r="AH31" s="1" t="str">
        <f t="array" ref="AH31">IF(OR(Q31=0,Q31=""),"",X31-AC31)</f>
        <v/>
      </c>
      <c r="AI31" s="2" t="str">
        <f t="array" ref="AI31">IF(OR(Q31=0,Q31=""),"",Y31-AD31)</f>
        <v/>
      </c>
      <c r="AJ31" s="2" t="str">
        <f t="array" ref="AJ31">IF(OR(Q31=0,Q31=""),"",Z31-AE31)</f>
        <v/>
      </c>
      <c r="AK31" s="2" t="str">
        <f t="array" ref="AK31">IF(OR(Q31=0,Q31=""),"",AA31-AF31)</f>
        <v/>
      </c>
      <c r="AL31" s="124" t="str">
        <f t="array" ref="AL31">IF(OR(Q31=0,Q31=""),"",AB31-AG31)</f>
        <v/>
      </c>
      <c r="AM31" s="109" t="str">
        <f>'Arear Table Protected'!AM31</f>
        <v/>
      </c>
      <c r="AN31" s="106" t="str">
        <f>'Arear Table Protected'!AN31</f>
        <v/>
      </c>
      <c r="AO31" s="125" t="str">
        <f t="array" ref="AO31">IF(OR(Q31=0,Q31=""),"",AM31-AN31)</f>
        <v/>
      </c>
      <c r="AP31" s="3" t="str">
        <f t="array" ref="AP31">IF(OR(Q30=0,Q30="",AP30="",AP30=""),"",AP30)</f>
        <v/>
      </c>
      <c r="AQ31" s="2" t="str">
        <f t="array" ref="AQ31">IF(OR(Q30=0,Q30="",AQ30="",AQ30=""),"",AQ30)</f>
        <v/>
      </c>
      <c r="AR31" s="125" t="str">
        <f t="array" ref="AR31">IF(OR(Q31=0,Q31=""),"",SUM(AP31-AQ31))</f>
        <v/>
      </c>
      <c r="AS31" s="95" t="str">
        <f t="array" ref="AS31">IF(OR(Q31=0,Q31=""),"",IF(AND('Basic Data Entry'!$C$10="state Service",'Arear Table Unprotected)'!V31=2020,U31=3),ROUND(X31/31*5,0),IF(AND('Basic Data Entry'!$C$10="state Service",'Arear Table Unprotected)'!V31=2020,U31=9),ROUND(AB31/30*2,0),IF(AND('Basic Data Entry'!$C$10="state Service",'Arear Table Unprotected)'!V31=2020,U31=10),ROUND(AB31/31*2,0),IF(AND('Basic Data Entry'!$C$10="subordinate",'Arear Table Unprotected)'!V31=2020,U31=3),ROUND(X31/31*3,0),IF(AND('Basic Data Entry'!$C$10="subordinate",'Arear Table Unprotected)'!V31=2020,U31=9),ROUND(AB31/30*1,0),IF(AND('Basic Data Entry'!$C$10="subordinate",'Arear Table Unprotected)'!V31=2020,U31=10),ROUND(AB31/31*1,0),IF(AND('Basic Data Entry'!$C$10="ministrial",'Arear Table Unprotected)'!V31=2020,U31=3),ROUND(X31/31*1,0),""))))))))</f>
        <v/>
      </c>
      <c r="AT31" s="96" t="str">
        <f t="array" ref="AT31">IF(OR(Q31=0,Q31=""),"",IF(AND('Basic Data Entry'!$C$10="state Service",'Arear Table Unprotected)'!V31=2020,U31=3),ROUND(AC31/31*5,0),IF(AND('Basic Data Entry'!$C$10="state Service",'Arear Table Unprotected)'!V31=2020,U31=9),ROUND(AG31/30*2,0),IF(AND('Basic Data Entry'!$C$10="state Service",'Arear Table Unprotected)'!V31=2020,U31=10),ROUND(AG31/31*2,0),IF(AND('Basic Data Entry'!$C$10="subordinate",'Arear Table Unprotected)'!V31=2020,U31=3),ROUND(AC31/31*3,0),IF(AND('Basic Data Entry'!$C$10="subordinate",'Arear Table Unprotected)'!V31=2020,U31=9),ROUND(AG31/30*1,0),IF(AND('Basic Data Entry'!$C$10="subordinate",'Arear Table Unprotected)'!V31=2020,U31=10),ROUND(AG31/31*1,0),IF(AND('Basic Data Entry'!$C$10="ministrial",'Arear Table Unprotected)'!V31=2020,U31=3),ROUND(AC31/31*1,0),""))))))))</f>
        <v/>
      </c>
      <c r="AU31" s="126" t="str">
        <f t="array" ref="AU31">IF(OR(Q31=0,Q31="",AS31="",AT31=""),"",AS31-AT31)</f>
        <v/>
      </c>
      <c r="AV31" s="42" t="str">
        <f t="array" ref="AV31">IF(OR(Q30=0,Q30=""),"",AV30)</f>
        <v/>
      </c>
      <c r="AW31" s="43" t="str">
        <f t="array" ref="AW31">IF(OR(Q30=0,Q30=""),"",AW30)</f>
        <v/>
      </c>
      <c r="AX31" s="127" t="str">
        <f t="array" ref="AX31">IF(OR(Q31=0,Q31=""),"",SUM(AV31-AW31))</f>
        <v/>
      </c>
      <c r="AY31" s="34" t="str">
        <f t="array" ref="AY31">IF(OR(Q31=0,Q31=""),"",ROUND((AL31)*$E$3,0))</f>
        <v/>
      </c>
      <c r="AZ31" s="34" t="str">
        <f t="array" ref="AZ31">IF(OR(Q31=0,Q31=""),"",SUM(AO31,AR31,AU31,AX31,AY31))</f>
        <v/>
      </c>
      <c r="BA31" s="128" t="str">
        <f t="array" ref="BA31">IF(OR(Q31=0,Q31=""),"",AL31-AZ31)</f>
        <v/>
      </c>
      <c r="BB31" s="44"/>
      <c r="BC31" s="249"/>
      <c r="BD31" s="249"/>
      <c r="BE31" s="272">
        <f t="shared" si="9"/>
        <v>0</v>
      </c>
      <c r="BF31" s="246">
        <f t="shared" si="10"/>
        <v>0</v>
      </c>
      <c r="BG31" s="246">
        <f t="shared" si="16"/>
        <v>0</v>
      </c>
      <c r="BK31" s="284">
        <f t="shared" si="17"/>
        <v>46185</v>
      </c>
      <c r="BM31" s="287">
        <f t="shared" si="11"/>
        <v>1</v>
      </c>
      <c r="BN31" s="288" t="str">
        <f t="array" ref="BN31">IF(OR(Q31=0,Q31=""),"",W31)</f>
        <v/>
      </c>
      <c r="BO31" s="287" t="str">
        <f t="array" ref="BO31">IF(OR(Q31=0,Q31=""),"",BM31+BN31)</f>
        <v/>
      </c>
      <c r="BP31" s="289">
        <f t="shared" si="12"/>
        <v>0</v>
      </c>
      <c r="BQ31" s="289">
        <f t="shared" si="13"/>
        <v>0</v>
      </c>
      <c r="BR31" s="290">
        <f t="shared" si="14"/>
        <v>0</v>
      </c>
      <c r="BS31" s="289" t="str">
        <f t="shared" si="15"/>
        <v>00</v>
      </c>
      <c r="BY31" s="245" t="str">
        <f>IF(OR(Q31=0,Q31=""),"",IF('Basic Data Entry'!$C$9="fixation","yes",""))</f>
        <v/>
      </c>
      <c r="BZ31" s="245" t="str">
        <f>IF(OR(Q31=0,Q31=""),"",IF('Basic Data Entry'!$G$12="yes","yes","no"))</f>
        <v/>
      </c>
    </row>
    <row r="32" spans="1:78" ht="18" customHeight="1" thickBot="1">
      <c r="A32" s="285" t="str">
        <f t="shared" si="5"/>
        <v/>
      </c>
      <c r="B32" s="722"/>
      <c r="C32" s="722"/>
      <c r="D32" s="722"/>
      <c r="E32" s="722"/>
      <c r="F32" s="280" t="str">
        <f t="shared" si="1"/>
        <v/>
      </c>
      <c r="G32" s="149" t="str">
        <f>'Arear Table Protected'!G32</f>
        <v/>
      </c>
      <c r="H32" s="149" t="str">
        <f>'Arear Table Protected'!H32</f>
        <v/>
      </c>
      <c r="I32" s="149" t="str">
        <f>'Arear Table Protected'!I32</f>
        <v/>
      </c>
      <c r="J32" s="149" t="str">
        <f>'Arear Table Protected'!J32</f>
        <v/>
      </c>
      <c r="K32" s="152" t="str">
        <f>'Arear Table Protected'!K32</f>
        <v/>
      </c>
      <c r="L32" s="153" t="str">
        <f>'Arear Table Protected'!L32</f>
        <v/>
      </c>
      <c r="M32" s="281" t="str">
        <f t="shared" si="2"/>
        <v/>
      </c>
      <c r="N32" s="282" t="str">
        <f t="shared" si="3"/>
        <v/>
      </c>
      <c r="O32" s="282" t="str">
        <f t="shared" si="4"/>
        <v/>
      </c>
      <c r="P32" s="291">
        <v>20</v>
      </c>
      <c r="Q32" s="565">
        <f t="shared" si="6"/>
        <v>0</v>
      </c>
      <c r="R32" s="566"/>
      <c r="S32" s="566"/>
      <c r="T32" s="567"/>
      <c r="U32" s="279" t="str">
        <f t="array" ref="U32">IF(OR(Q32=0,Q32=""),"",MONTH(Q32))</f>
        <v/>
      </c>
      <c r="V32" s="279" t="str">
        <f t="array" ref="V32">IF(OR(Q32=0,Q32=""),"",YEAR(Q32))</f>
        <v/>
      </c>
      <c r="W32" s="279" t="str">
        <f t="shared" si="7"/>
        <v/>
      </c>
      <c r="X32" s="6" t="str">
        <f t="array" ref="X32">IF(OR(Q32=0,Q32=""),"",BG32)</f>
        <v/>
      </c>
      <c r="Y32" s="17" t="str">
        <f t="array" ref="Y32">IF(OR(Q32=0,Q32=""),"",ROUND(X32*H32,0))</f>
        <v/>
      </c>
      <c r="Z32" s="17">
        <f t="shared" si="8"/>
        <v>0</v>
      </c>
      <c r="AA32" s="17" t="str">
        <f t="array" ref="AA32">IF(OR(Q32=0,Q32=""),"",ROUND(X32*J32,0))</f>
        <v/>
      </c>
      <c r="AB32" s="123" t="str">
        <f t="array" ref="AB32">IF(OR(Q32=0,Q32=""),"",SUM(X32:AA32))</f>
        <v/>
      </c>
      <c r="AC32" s="1" t="str">
        <f t="array" ref="AC32">IF(OR(Q32=0,Q32=""),"",IF(X32=0,0,IF($E$2="FIXATION",$B$5,IF(X32=0,0,IF(BF32=7,ROUND(AC31*1.03,-2),AC31)))))</f>
        <v/>
      </c>
      <c r="AD32" s="2" t="str">
        <f t="array" ref="AD32">IF(OR(Q32=0,Q32=""),"",IF($E$2="fixation",0,ROUND(AC32*G32,0)))</f>
        <v/>
      </c>
      <c r="AE32" s="17" t="str">
        <f t="array" ref="AE32">IF(OR(Q32=0,Q32=""),"",AE31)</f>
        <v/>
      </c>
      <c r="AF32" s="2" t="str">
        <f t="array" ref="AF32">IF(OR(Q32=0,Q32=""),"",IF($E$2="fixation",0,ROUND(AC32*I32,0)))</f>
        <v/>
      </c>
      <c r="AG32" s="123" t="str">
        <f t="array" ref="AG32">IF(OR(Q32=0,Q32=""),"",SUM(AC32:AF32))</f>
        <v/>
      </c>
      <c r="AH32" s="1" t="str">
        <f t="array" ref="AH32">IF(OR(Q32=0,Q32=""),"",X32-AC32)</f>
        <v/>
      </c>
      <c r="AI32" s="2" t="str">
        <f t="array" ref="AI32">IF(OR(Q32=0,Q32=""),"",Y32-AD32)</f>
        <v/>
      </c>
      <c r="AJ32" s="2" t="str">
        <f t="array" ref="AJ32">IF(OR(Q32=0,Q32=""),"",Z32-AE32)</f>
        <v/>
      </c>
      <c r="AK32" s="2" t="str">
        <f t="array" ref="AK32">IF(OR(Q32=0,Q32=""),"",AA32-AF32)</f>
        <v/>
      </c>
      <c r="AL32" s="124" t="str">
        <f t="array" ref="AL32">IF(OR(Q32=0,Q32=""),"",AB32-AG32)</f>
        <v/>
      </c>
      <c r="AM32" s="109" t="str">
        <f>'Arear Table Protected'!AM32</f>
        <v/>
      </c>
      <c r="AN32" s="106" t="str">
        <f>'Arear Table Protected'!AN32</f>
        <v/>
      </c>
      <c r="AO32" s="125" t="str">
        <f t="array" ref="AO32">IF(OR(Q32=0,Q32=""),"",AM32-AN32)</f>
        <v/>
      </c>
      <c r="AP32" s="3" t="str">
        <f t="array" ref="AP32">IF(OR(Q31=0,Q31="",AP31="",AP31=""),"",AP31)</f>
        <v/>
      </c>
      <c r="AQ32" s="2" t="str">
        <f t="array" ref="AQ32">IF(OR(Q31=0,Q31="",AQ31="",AQ31=""),"",AQ31)</f>
        <v/>
      </c>
      <c r="AR32" s="125" t="str">
        <f t="array" ref="AR32">IF(OR(Q32=0,Q32=""),"",SUM(AP32-AQ32))</f>
        <v/>
      </c>
      <c r="AS32" s="95" t="str">
        <f t="array" ref="AS32">IF(OR(Q32=0,Q32=""),"",IF(AND('Basic Data Entry'!$C$10="state Service",'Arear Table Unprotected)'!V32=2020,U32=3),ROUND(X32/31*5,0),IF(AND('Basic Data Entry'!$C$10="state Service",'Arear Table Unprotected)'!V32=2020,U32=9),ROUND(AB32/30*2,0),IF(AND('Basic Data Entry'!$C$10="state Service",'Arear Table Unprotected)'!V32=2020,U32=10),ROUND(AB32/31*2,0),IF(AND('Basic Data Entry'!$C$10="subordinate",'Arear Table Unprotected)'!V32=2020,U32=3),ROUND(X32/31*3,0),IF(AND('Basic Data Entry'!$C$10="subordinate",'Arear Table Unprotected)'!V32=2020,U32=9),ROUND(AB32/30*1,0),IF(AND('Basic Data Entry'!$C$10="subordinate",'Arear Table Unprotected)'!V32=2020,U32=10),ROUND(AB32/31*1,0),IF(AND('Basic Data Entry'!$C$10="ministrial",'Arear Table Unprotected)'!V32=2020,U32=3),ROUND(X32/31*1,0),""))))))))</f>
        <v/>
      </c>
      <c r="AT32" s="96" t="str">
        <f t="array" ref="AT32">IF(OR(Q32=0,Q32=""),"",IF(AND('Basic Data Entry'!$C$10="state Service",'Arear Table Unprotected)'!V32=2020,U32=3),ROUND(AC32/31*5,0),IF(AND('Basic Data Entry'!$C$10="state Service",'Arear Table Unprotected)'!V32=2020,U32=9),ROUND(AG32/30*2,0),IF(AND('Basic Data Entry'!$C$10="state Service",'Arear Table Unprotected)'!V32=2020,U32=10),ROUND(AG32/31*2,0),IF(AND('Basic Data Entry'!$C$10="subordinate",'Arear Table Unprotected)'!V32=2020,U32=3),ROUND(AC32/31*3,0),IF(AND('Basic Data Entry'!$C$10="subordinate",'Arear Table Unprotected)'!V32=2020,U32=9),ROUND(AG32/30*1,0),IF(AND('Basic Data Entry'!$C$10="subordinate",'Arear Table Unprotected)'!V32=2020,U32=10),ROUND(AG32/31*1,0),IF(AND('Basic Data Entry'!$C$10="ministrial",'Arear Table Unprotected)'!V32=2020,U32=3),ROUND(AC32/31*1,0),""))))))))</f>
        <v/>
      </c>
      <c r="AU32" s="126" t="str">
        <f t="array" ref="AU32">IF(OR(Q32=0,Q32="",AS32="",AT32=""),"",AS32-AT32)</f>
        <v/>
      </c>
      <c r="AV32" s="42" t="str">
        <f t="array" ref="AV32">IF(OR(Q31=0,Q31=""),"",AV31)</f>
        <v/>
      </c>
      <c r="AW32" s="43" t="str">
        <f t="array" ref="AW32">IF(OR(Q31=0,Q31=""),"",AW31)</f>
        <v/>
      </c>
      <c r="AX32" s="127" t="str">
        <f t="array" ref="AX32">IF(OR(Q32=0,Q32=""),"",SUM(AV32-AW32))</f>
        <v/>
      </c>
      <c r="AY32" s="34" t="str">
        <f t="array" ref="AY32">IF(OR(Q32=0,Q32=""),"",ROUND((AL32)*$E$3,0))</f>
        <v/>
      </c>
      <c r="AZ32" s="34" t="str">
        <f t="array" ref="AZ32">IF(OR(Q32=0,Q32=""),"",SUM(AO32,AR32,AU32,AX32,AY32))</f>
        <v/>
      </c>
      <c r="BA32" s="128" t="str">
        <f t="array" ref="BA32">IF(OR(Q32=0,Q32=""),"",AL32-AZ32)</f>
        <v/>
      </c>
      <c r="BB32" s="44"/>
      <c r="BC32" s="249"/>
      <c r="BD32" s="249"/>
      <c r="BE32" s="272">
        <f t="shared" si="9"/>
        <v>0</v>
      </c>
      <c r="BF32" s="246">
        <f t="shared" si="10"/>
        <v>0</v>
      </c>
      <c r="BG32" s="246">
        <f t="shared" si="16"/>
        <v>0</v>
      </c>
      <c r="BK32" s="284">
        <f t="shared" si="17"/>
        <v>46216</v>
      </c>
      <c r="BM32" s="287">
        <f t="shared" si="11"/>
        <v>1</v>
      </c>
      <c r="BN32" s="288" t="str">
        <f t="array" ref="BN32">IF(OR(Q32=0,Q32=""),"",W32)</f>
        <v/>
      </c>
      <c r="BO32" s="287" t="str">
        <f t="array" ref="BO32">IF(OR(Q32=0,Q32=""),"",BM32+BN32)</f>
        <v/>
      </c>
      <c r="BP32" s="289">
        <f t="shared" si="12"/>
        <v>0</v>
      </c>
      <c r="BQ32" s="289">
        <f t="shared" si="13"/>
        <v>0</v>
      </c>
      <c r="BR32" s="290">
        <f t="shared" si="14"/>
        <v>0</v>
      </c>
      <c r="BS32" s="289" t="str">
        <f t="shared" si="15"/>
        <v>00</v>
      </c>
      <c r="BY32" s="245" t="str">
        <f>IF(OR(Q32=0,Q32=""),"",IF('Basic Data Entry'!$C$9="fixation","yes",""))</f>
        <v/>
      </c>
      <c r="BZ32" s="245" t="str">
        <f>IF(OR(Q32=0,Q32=""),"",IF('Basic Data Entry'!$G$12="yes","yes","no"))</f>
        <v/>
      </c>
    </row>
    <row r="33" spans="1:78" ht="18" customHeight="1" thickBot="1">
      <c r="A33" s="285" t="str">
        <f t="shared" si="5"/>
        <v/>
      </c>
      <c r="B33" s="722"/>
      <c r="C33" s="722"/>
      <c r="D33" s="722"/>
      <c r="E33" s="722"/>
      <c r="F33" s="280" t="str">
        <f t="shared" si="1"/>
        <v/>
      </c>
      <c r="G33" s="149" t="str">
        <f>'Arear Table Protected'!G33</f>
        <v/>
      </c>
      <c r="H33" s="149" t="str">
        <f>'Arear Table Protected'!H33</f>
        <v/>
      </c>
      <c r="I33" s="149" t="str">
        <f>'Arear Table Protected'!I33</f>
        <v/>
      </c>
      <c r="J33" s="149" t="str">
        <f>'Arear Table Protected'!J33</f>
        <v/>
      </c>
      <c r="K33" s="152" t="str">
        <f>'Arear Table Protected'!K33</f>
        <v/>
      </c>
      <c r="L33" s="153" t="str">
        <f>'Arear Table Protected'!L33</f>
        <v/>
      </c>
      <c r="M33" s="281" t="str">
        <f t="shared" si="2"/>
        <v/>
      </c>
      <c r="N33" s="282" t="str">
        <f t="shared" si="3"/>
        <v/>
      </c>
      <c r="O33" s="282" t="str">
        <f t="shared" si="4"/>
        <v/>
      </c>
      <c r="P33" s="291">
        <v>21</v>
      </c>
      <c r="Q33" s="565">
        <f t="shared" si="6"/>
        <v>0</v>
      </c>
      <c r="R33" s="566"/>
      <c r="S33" s="566"/>
      <c r="T33" s="567"/>
      <c r="U33" s="279" t="str">
        <f t="array" ref="U33">IF(OR(Q33=0,Q33=""),"",MONTH(Q33))</f>
        <v/>
      </c>
      <c r="V33" s="279" t="str">
        <f t="array" ref="V33">IF(OR(Q33=0,Q33=""),"",YEAR(Q33))</f>
        <v/>
      </c>
      <c r="W33" s="279" t="str">
        <f t="shared" si="7"/>
        <v/>
      </c>
      <c r="X33" s="6" t="str">
        <f t="array" ref="X33">IF(OR(Q33=0,Q33=""),"",BG33)</f>
        <v/>
      </c>
      <c r="Y33" s="17" t="str">
        <f t="array" ref="Y33">IF(OR(Q33=0,Q33=""),"",ROUND(X33*H33,0))</f>
        <v/>
      </c>
      <c r="Z33" s="17">
        <f t="shared" si="8"/>
        <v>0</v>
      </c>
      <c r="AA33" s="17" t="str">
        <f t="array" ref="AA33">IF(OR(Q33=0,Q33=""),"",ROUND(X33*J33,0))</f>
        <v/>
      </c>
      <c r="AB33" s="123" t="str">
        <f t="array" ref="AB33">IF(OR(Q33=0,Q33=""),"",SUM(X33:AA33))</f>
        <v/>
      </c>
      <c r="AC33" s="1" t="str">
        <f t="array" ref="AC33">IF(OR(Q33=0,Q33=""),"",IF(X33=0,0,IF($E$2="FIXATION",$B$5,IF(X33=0,0,IF(BF33=7,ROUND(AC32*1.03,-2),AC32)))))</f>
        <v/>
      </c>
      <c r="AD33" s="2" t="str">
        <f t="array" ref="AD33">IF(OR(Q33=0,Q33=""),"",IF($E$2="fixation",0,ROUND(AC33*G33,0)))</f>
        <v/>
      </c>
      <c r="AE33" s="17" t="str">
        <f t="array" ref="AE33">IF(OR(Q33=0,Q33=""),"",AE32)</f>
        <v/>
      </c>
      <c r="AF33" s="2" t="str">
        <f t="array" ref="AF33">IF(OR(Q33=0,Q33=""),"",IF($E$2="fixation",0,ROUND(AC33*I33,0)))</f>
        <v/>
      </c>
      <c r="AG33" s="123" t="str">
        <f t="array" ref="AG33">IF(OR(Q33=0,Q33=""),"",SUM(AC33:AF33))</f>
        <v/>
      </c>
      <c r="AH33" s="1" t="str">
        <f t="array" ref="AH33">IF(OR(Q33=0,Q33=""),"",X33-AC33)</f>
        <v/>
      </c>
      <c r="AI33" s="2" t="str">
        <f t="array" ref="AI33">IF(OR(Q33=0,Q33=""),"",Y33-AD33)</f>
        <v/>
      </c>
      <c r="AJ33" s="2" t="str">
        <f t="array" ref="AJ33">IF(OR(Q33=0,Q33=""),"",Z33-AE33)</f>
        <v/>
      </c>
      <c r="AK33" s="2" t="str">
        <f t="array" ref="AK33">IF(OR(Q33=0,Q33=""),"",AA33-AF33)</f>
        <v/>
      </c>
      <c r="AL33" s="124" t="str">
        <f t="array" ref="AL33">IF(OR(Q33=0,Q33=""),"",AB33-AG33)</f>
        <v/>
      </c>
      <c r="AM33" s="109" t="str">
        <f>'Arear Table Protected'!AM33</f>
        <v/>
      </c>
      <c r="AN33" s="106" t="str">
        <f>'Arear Table Protected'!AN33</f>
        <v/>
      </c>
      <c r="AO33" s="125" t="str">
        <f t="array" ref="AO33">IF(OR(Q33=0,Q33=""),"",AM33-AN33)</f>
        <v/>
      </c>
      <c r="AP33" s="3" t="str">
        <f t="array" ref="AP33">IF(OR(Q32=0,Q32="",AP32="",AP32=""),"",AP32)</f>
        <v/>
      </c>
      <c r="AQ33" s="2" t="str">
        <f t="array" ref="AQ33">IF(OR(Q32=0,Q32="",AQ32="",AQ32=""),"",AQ32)</f>
        <v/>
      </c>
      <c r="AR33" s="125" t="str">
        <f t="array" ref="AR33">IF(OR(Q33=0,Q33=""),"",SUM(AP33-AQ33))</f>
        <v/>
      </c>
      <c r="AS33" s="95" t="str">
        <f t="array" ref="AS33">IF(OR(Q33=0,Q33=""),"",IF(AND('Basic Data Entry'!$C$10="state Service",'Arear Table Unprotected)'!V33=2020,U33=3),ROUND(X33/31*5,0),IF(AND('Basic Data Entry'!$C$10="state Service",'Arear Table Unprotected)'!V33=2020,U33=9),ROUND(AB33/30*2,0),IF(AND('Basic Data Entry'!$C$10="state Service",'Arear Table Unprotected)'!V33=2020,U33=10),ROUND(AB33/31*2,0),IF(AND('Basic Data Entry'!$C$10="subordinate",'Arear Table Unprotected)'!V33=2020,U33=3),ROUND(X33/31*3,0),IF(AND('Basic Data Entry'!$C$10="subordinate",'Arear Table Unprotected)'!V33=2020,U33=9),ROUND(AB33/30*1,0),IF(AND('Basic Data Entry'!$C$10="subordinate",'Arear Table Unprotected)'!V33=2020,U33=10),ROUND(AB33/31*1,0),IF(AND('Basic Data Entry'!$C$10="ministrial",'Arear Table Unprotected)'!V33=2020,U33=3),ROUND(X33/31*1,0),""))))))))</f>
        <v/>
      </c>
      <c r="AT33" s="96" t="str">
        <f t="array" ref="AT33">IF(OR(Q33=0,Q33=""),"",IF(AND('Basic Data Entry'!$C$10="state Service",'Arear Table Unprotected)'!V33=2020,U33=3),ROUND(AC33/31*5,0),IF(AND('Basic Data Entry'!$C$10="state Service",'Arear Table Unprotected)'!V33=2020,U33=9),ROUND(AG33/30*2,0),IF(AND('Basic Data Entry'!$C$10="state Service",'Arear Table Unprotected)'!V33=2020,U33=10),ROUND(AG33/31*2,0),IF(AND('Basic Data Entry'!$C$10="subordinate",'Arear Table Unprotected)'!V33=2020,U33=3),ROUND(AC33/31*3,0),IF(AND('Basic Data Entry'!$C$10="subordinate",'Arear Table Unprotected)'!V33=2020,U33=9),ROUND(AG33/30*1,0),IF(AND('Basic Data Entry'!$C$10="subordinate",'Arear Table Unprotected)'!V33=2020,U33=10),ROUND(AG33/31*1,0),IF(AND('Basic Data Entry'!$C$10="ministrial",'Arear Table Unprotected)'!V33=2020,U33=3),ROUND(AC33/31*1,0),""))))))))</f>
        <v/>
      </c>
      <c r="AU33" s="126" t="str">
        <f t="array" ref="AU33">IF(OR(Q33=0,Q33="",AS33="",AT33=""),"",AS33-AT33)</f>
        <v/>
      </c>
      <c r="AV33" s="42" t="str">
        <f t="array" ref="AV33">IF(OR(Q32=0,Q32=""),"",AV32)</f>
        <v/>
      </c>
      <c r="AW33" s="43" t="str">
        <f t="array" ref="AW33">IF(OR(Q32=0,Q32=""),"",AW32)</f>
        <v/>
      </c>
      <c r="AX33" s="127" t="str">
        <f t="array" ref="AX33">IF(OR(Q33=0,Q33=""),"",SUM(AV33-AW33))</f>
        <v/>
      </c>
      <c r="AY33" s="34" t="str">
        <f t="array" ref="AY33">IF(OR(Q33=0,Q33=""),"",ROUND((AL33)*$E$3,0))</f>
        <v/>
      </c>
      <c r="AZ33" s="34" t="str">
        <f t="array" ref="AZ33">IF(OR(Q33=0,Q33=""),"",SUM(AO33,AR33,AU33,AX33,AY33))</f>
        <v/>
      </c>
      <c r="BA33" s="128" t="str">
        <f t="array" ref="BA33">IF(OR(Q33=0,Q33=""),"",AL33-AZ33)</f>
        <v/>
      </c>
      <c r="BB33" s="44"/>
      <c r="BC33" s="249"/>
      <c r="BD33" s="249"/>
      <c r="BE33" s="272">
        <f t="shared" si="9"/>
        <v>0</v>
      </c>
      <c r="BF33" s="246">
        <f t="shared" si="10"/>
        <v>0</v>
      </c>
      <c r="BG33" s="246">
        <f t="shared" si="16"/>
        <v>0</v>
      </c>
      <c r="BK33" s="284">
        <f t="shared" si="17"/>
        <v>46247</v>
      </c>
      <c r="BM33" s="287">
        <f t="shared" si="11"/>
        <v>1</v>
      </c>
      <c r="BN33" s="288" t="str">
        <f t="array" ref="BN33">IF(OR(Q33=0,Q33=""),"",W33)</f>
        <v/>
      </c>
      <c r="BO33" s="287" t="str">
        <f t="array" ref="BO33">IF(OR(Q33=0,Q33=""),"",BM33+BN33)</f>
        <v/>
      </c>
      <c r="BP33" s="289">
        <f t="shared" si="12"/>
        <v>0</v>
      </c>
      <c r="BQ33" s="289">
        <f t="shared" si="13"/>
        <v>0</v>
      </c>
      <c r="BR33" s="290">
        <f t="shared" si="14"/>
        <v>0</v>
      </c>
      <c r="BS33" s="289" t="str">
        <f t="shared" si="15"/>
        <v>00</v>
      </c>
      <c r="BY33" s="245" t="str">
        <f>IF(OR(Q33=0,Q33=""),"",IF('Basic Data Entry'!$C$9="fixation","yes",""))</f>
        <v/>
      </c>
      <c r="BZ33" s="245" t="str">
        <f>IF(OR(Q33=0,Q33=""),"",IF('Basic Data Entry'!$G$12="yes","yes","no"))</f>
        <v/>
      </c>
    </row>
    <row r="34" spans="1:78" ht="18" customHeight="1" thickBot="1">
      <c r="A34" s="285" t="str">
        <f t="shared" si="5"/>
        <v/>
      </c>
      <c r="B34" s="722"/>
      <c r="C34" s="722"/>
      <c r="D34" s="722"/>
      <c r="E34" s="722"/>
      <c r="F34" s="280" t="str">
        <f t="shared" si="1"/>
        <v/>
      </c>
      <c r="G34" s="149" t="str">
        <f>'Arear Table Protected'!G34</f>
        <v/>
      </c>
      <c r="H34" s="149" t="str">
        <f>'Arear Table Protected'!H34</f>
        <v/>
      </c>
      <c r="I34" s="149" t="str">
        <f>'Arear Table Protected'!I34</f>
        <v/>
      </c>
      <c r="J34" s="149" t="str">
        <f>'Arear Table Protected'!J34</f>
        <v/>
      </c>
      <c r="K34" s="152" t="str">
        <f>'Arear Table Protected'!K34</f>
        <v/>
      </c>
      <c r="L34" s="153" t="str">
        <f>'Arear Table Protected'!L34</f>
        <v/>
      </c>
      <c r="M34" s="281" t="str">
        <f t="shared" si="2"/>
        <v/>
      </c>
      <c r="N34" s="282" t="str">
        <f t="shared" si="3"/>
        <v/>
      </c>
      <c r="O34" s="282" t="str">
        <f t="shared" si="4"/>
        <v/>
      </c>
      <c r="P34" s="291">
        <v>22</v>
      </c>
      <c r="Q34" s="565">
        <f t="shared" si="6"/>
        <v>0</v>
      </c>
      <c r="R34" s="566"/>
      <c r="S34" s="566"/>
      <c r="T34" s="567"/>
      <c r="U34" s="279" t="str">
        <f t="array" ref="U34">IF(OR(Q34=0,Q34=""),"",MONTH(Q34))</f>
        <v/>
      </c>
      <c r="V34" s="279" t="str">
        <f t="array" ref="V34">IF(OR(Q34=0,Q34=""),"",YEAR(Q34))</f>
        <v/>
      </c>
      <c r="W34" s="279" t="str">
        <f t="shared" si="7"/>
        <v/>
      </c>
      <c r="X34" s="6" t="str">
        <f t="array" ref="X34">IF(OR(Q34=0,Q34=""),"",BG34)</f>
        <v/>
      </c>
      <c r="Y34" s="17" t="str">
        <f t="array" ref="Y34">IF(OR(Q34=0,Q34=""),"",ROUND(X34*H34,0))</f>
        <v/>
      </c>
      <c r="Z34" s="17">
        <f t="shared" si="8"/>
        <v>0</v>
      </c>
      <c r="AA34" s="17" t="str">
        <f t="array" ref="AA34">IF(OR(Q34=0,Q34=""),"",ROUND(X34*J34,0))</f>
        <v/>
      </c>
      <c r="AB34" s="123" t="str">
        <f t="array" ref="AB34">IF(OR(Q34=0,Q34=""),"",SUM(X34:AA34))</f>
        <v/>
      </c>
      <c r="AC34" s="1" t="str">
        <f t="array" ref="AC34">IF(OR(Q34=0,Q34=""),"",IF(X34=0,0,IF($E$2="FIXATION",$B$5,IF(X34=0,0,IF(BF34=7,ROUND(AC33*1.03,-2),AC33)))))</f>
        <v/>
      </c>
      <c r="AD34" s="2" t="str">
        <f t="array" ref="AD34">IF(OR(Q34=0,Q34=""),"",IF($E$2="fixation",0,ROUND(AC34*G34,0)))</f>
        <v/>
      </c>
      <c r="AE34" s="17" t="str">
        <f t="array" ref="AE34">IF(OR(Q34=0,Q34=""),"",AE33)</f>
        <v/>
      </c>
      <c r="AF34" s="2" t="str">
        <f t="array" ref="AF34">IF(OR(Q34=0,Q34=""),"",IF($E$2="fixation",0,ROUND(AC34*I34,0)))</f>
        <v/>
      </c>
      <c r="AG34" s="123" t="str">
        <f t="array" ref="AG34">IF(OR(Q34=0,Q34=""),"",SUM(AC34:AF34))</f>
        <v/>
      </c>
      <c r="AH34" s="1" t="str">
        <f t="array" ref="AH34">IF(OR(Q34=0,Q34=""),"",X34-AC34)</f>
        <v/>
      </c>
      <c r="AI34" s="2" t="str">
        <f t="array" ref="AI34">IF(OR(Q34=0,Q34=""),"",Y34-AD34)</f>
        <v/>
      </c>
      <c r="AJ34" s="2" t="str">
        <f t="array" ref="AJ34">IF(OR(Q34=0,Q34=""),"",Z34-AE34)</f>
        <v/>
      </c>
      <c r="AK34" s="2" t="str">
        <f t="array" ref="AK34">IF(OR(Q34=0,Q34=""),"",AA34-AF34)</f>
        <v/>
      </c>
      <c r="AL34" s="124" t="str">
        <f t="array" ref="AL34">IF(OR(Q34=0,Q34=""),"",AB34-AG34)</f>
        <v/>
      </c>
      <c r="AM34" s="109" t="str">
        <f>'Arear Table Protected'!AM34</f>
        <v/>
      </c>
      <c r="AN34" s="106" t="str">
        <f>'Arear Table Protected'!AN34</f>
        <v/>
      </c>
      <c r="AO34" s="125" t="str">
        <f t="array" ref="AO34">IF(OR(Q34=0,Q34=""),"",AM34-AN34)</f>
        <v/>
      </c>
      <c r="AP34" s="3" t="str">
        <f t="array" ref="AP34">IF(OR(Q33=0,Q33="",AP33="",AP33=""),"",AP33)</f>
        <v/>
      </c>
      <c r="AQ34" s="2" t="str">
        <f t="array" ref="AQ34">IF(OR(Q33=0,Q33="",AQ33="",AQ33=""),"",AQ33)</f>
        <v/>
      </c>
      <c r="AR34" s="125" t="str">
        <f t="array" ref="AR34">IF(OR(Q34=0,Q34=""),"",SUM(AP34-AQ34))</f>
        <v/>
      </c>
      <c r="AS34" s="95" t="str">
        <f t="array" ref="AS34">IF(OR(Q34=0,Q34=""),"",IF(AND('Basic Data Entry'!$C$10="state Service",'Arear Table Unprotected)'!V34=2020,U34=3),ROUND(X34/31*5,0),IF(AND('Basic Data Entry'!$C$10="state Service",'Arear Table Unprotected)'!V34=2020,U34=9),ROUND(AB34/30*2,0),IF(AND('Basic Data Entry'!$C$10="state Service",'Arear Table Unprotected)'!V34=2020,U34=10),ROUND(AB34/31*2,0),IF(AND('Basic Data Entry'!$C$10="subordinate",'Arear Table Unprotected)'!V34=2020,U34=3),ROUND(X34/31*3,0),IF(AND('Basic Data Entry'!$C$10="subordinate",'Arear Table Unprotected)'!V34=2020,U34=9),ROUND(AB34/30*1,0),IF(AND('Basic Data Entry'!$C$10="subordinate",'Arear Table Unprotected)'!V34=2020,U34=10),ROUND(AB34/31*1,0),IF(AND('Basic Data Entry'!$C$10="ministrial",'Arear Table Unprotected)'!V34=2020,U34=3),ROUND(X34/31*1,0),""))))))))</f>
        <v/>
      </c>
      <c r="AT34" s="96" t="str">
        <f t="array" ref="AT34">IF(OR(Q34=0,Q34=""),"",IF(AND('Basic Data Entry'!$C$10="state Service",'Arear Table Unprotected)'!V34=2020,U34=3),ROUND(AC34/31*5,0),IF(AND('Basic Data Entry'!$C$10="state Service",'Arear Table Unprotected)'!V34=2020,U34=9),ROUND(AG34/30*2,0),IF(AND('Basic Data Entry'!$C$10="state Service",'Arear Table Unprotected)'!V34=2020,U34=10),ROUND(AG34/31*2,0),IF(AND('Basic Data Entry'!$C$10="subordinate",'Arear Table Unprotected)'!V34=2020,U34=3),ROUND(AC34/31*3,0),IF(AND('Basic Data Entry'!$C$10="subordinate",'Arear Table Unprotected)'!V34=2020,U34=9),ROUND(AG34/30*1,0),IF(AND('Basic Data Entry'!$C$10="subordinate",'Arear Table Unprotected)'!V34=2020,U34=10),ROUND(AG34/31*1,0),IF(AND('Basic Data Entry'!$C$10="ministrial",'Arear Table Unprotected)'!V34=2020,U34=3),ROUND(AC34/31*1,0),""))))))))</f>
        <v/>
      </c>
      <c r="AU34" s="126" t="str">
        <f t="array" ref="AU34">IF(OR(Q34=0,Q34="",AS34="",AT34=""),"",AS34-AT34)</f>
        <v/>
      </c>
      <c r="AV34" s="42" t="str">
        <f t="array" ref="AV34">IF(OR(Q33=0,Q33=""),"",AV33)</f>
        <v/>
      </c>
      <c r="AW34" s="43" t="str">
        <f t="array" ref="AW34">IF(OR(Q33=0,Q33=""),"",AW33)</f>
        <v/>
      </c>
      <c r="AX34" s="127" t="str">
        <f t="array" ref="AX34">IF(OR(Q34=0,Q34=""),"",SUM(AV34-AW34))</f>
        <v/>
      </c>
      <c r="AY34" s="34" t="str">
        <f t="array" ref="AY34">IF(OR(Q34=0,Q34=""),"",ROUND((AL34)*$E$3,0))</f>
        <v/>
      </c>
      <c r="AZ34" s="34" t="str">
        <f t="array" ref="AZ34">IF(OR(Q34=0,Q34=""),"",SUM(AO34,AR34,AU34,AX34,AY34))</f>
        <v/>
      </c>
      <c r="BA34" s="128" t="str">
        <f t="array" ref="BA34">IF(OR(Q34=0,Q34=""),"",AL34-AZ34)</f>
        <v/>
      </c>
      <c r="BB34" s="44"/>
      <c r="BC34" s="249"/>
      <c r="BD34" s="249"/>
      <c r="BE34" s="272">
        <f t="shared" si="9"/>
        <v>0</v>
      </c>
      <c r="BF34" s="246">
        <f t="shared" si="10"/>
        <v>0</v>
      </c>
      <c r="BG34" s="246">
        <f t="shared" si="16"/>
        <v>0</v>
      </c>
      <c r="BK34" s="284">
        <f t="shared" si="17"/>
        <v>46278</v>
      </c>
      <c r="BM34" s="287">
        <f t="shared" si="11"/>
        <v>1</v>
      </c>
      <c r="BN34" s="288" t="str">
        <f t="array" ref="BN34">IF(OR(Q34=0,Q34=""),"",W34)</f>
        <v/>
      </c>
      <c r="BO34" s="287" t="str">
        <f t="array" ref="BO34">IF(OR(Q34=0,Q34=""),"",BM34+BN34)</f>
        <v/>
      </c>
      <c r="BP34" s="289">
        <f t="shared" si="12"/>
        <v>0</v>
      </c>
      <c r="BQ34" s="289">
        <f t="shared" si="13"/>
        <v>0</v>
      </c>
      <c r="BR34" s="290">
        <f t="shared" si="14"/>
        <v>0</v>
      </c>
      <c r="BS34" s="289" t="str">
        <f t="shared" si="15"/>
        <v>00</v>
      </c>
      <c r="BY34" s="245" t="str">
        <f>IF(OR(Q34=0,Q34=""),"",IF('Basic Data Entry'!$C$9="fixation","yes",""))</f>
        <v/>
      </c>
      <c r="BZ34" s="245" t="str">
        <f>IF(OR(Q34=0,Q34=""),"",IF('Basic Data Entry'!$G$12="yes","yes","no"))</f>
        <v/>
      </c>
    </row>
    <row r="35" spans="1:78" ht="18" customHeight="1" thickBot="1">
      <c r="A35" s="285" t="str">
        <f t="shared" si="5"/>
        <v/>
      </c>
      <c r="B35" s="722"/>
      <c r="C35" s="722"/>
      <c r="D35" s="722"/>
      <c r="E35" s="722"/>
      <c r="F35" s="280" t="str">
        <f t="shared" si="1"/>
        <v/>
      </c>
      <c r="G35" s="149" t="str">
        <f>'Arear Table Protected'!G35</f>
        <v/>
      </c>
      <c r="H35" s="149" t="str">
        <f>'Arear Table Protected'!H35</f>
        <v/>
      </c>
      <c r="I35" s="149" t="str">
        <f>'Arear Table Protected'!I35</f>
        <v/>
      </c>
      <c r="J35" s="149" t="str">
        <f>'Arear Table Protected'!J35</f>
        <v/>
      </c>
      <c r="K35" s="152" t="str">
        <f>'Arear Table Protected'!K35</f>
        <v/>
      </c>
      <c r="L35" s="153" t="str">
        <f>'Arear Table Protected'!L35</f>
        <v/>
      </c>
      <c r="M35" s="281" t="str">
        <f t="shared" si="2"/>
        <v/>
      </c>
      <c r="N35" s="282" t="str">
        <f t="shared" si="3"/>
        <v/>
      </c>
      <c r="O35" s="282" t="str">
        <f t="shared" si="4"/>
        <v/>
      </c>
      <c r="P35" s="291">
        <v>23</v>
      </c>
      <c r="Q35" s="565">
        <f t="shared" si="6"/>
        <v>0</v>
      </c>
      <c r="R35" s="566"/>
      <c r="S35" s="566"/>
      <c r="T35" s="567"/>
      <c r="U35" s="279" t="str">
        <f t="array" ref="U35">IF(OR(Q35=0,Q35=""),"",MONTH(Q35))</f>
        <v/>
      </c>
      <c r="V35" s="279" t="str">
        <f t="array" ref="V35">IF(OR(Q35=0,Q35=""),"",YEAR(Q35))</f>
        <v/>
      </c>
      <c r="W35" s="279" t="str">
        <f t="shared" si="7"/>
        <v/>
      </c>
      <c r="X35" s="6" t="str">
        <f t="array" ref="X35">IF(OR(Q35=0,Q35=""),"",BG35)</f>
        <v/>
      </c>
      <c r="Y35" s="17" t="str">
        <f t="array" ref="Y35">IF(OR(Q35=0,Q35=""),"",ROUND(X35*H35,0))</f>
        <v/>
      </c>
      <c r="Z35" s="17">
        <f t="shared" si="8"/>
        <v>0</v>
      </c>
      <c r="AA35" s="17" t="str">
        <f t="array" ref="AA35">IF(OR(Q35=0,Q35=""),"",ROUND(X35*J35,0))</f>
        <v/>
      </c>
      <c r="AB35" s="123" t="str">
        <f t="array" ref="AB35">IF(OR(Q35=0,Q35=""),"",SUM(X35:AA35))</f>
        <v/>
      </c>
      <c r="AC35" s="1" t="str">
        <f t="array" ref="AC35">IF(OR(Q35=0,Q35=""),"",IF(X35=0,0,IF($E$2="FIXATION",$B$5,IF(X35=0,0,IF(BF35=7,ROUND(AC34*1.03,-2),AC34)))))</f>
        <v/>
      </c>
      <c r="AD35" s="2" t="str">
        <f t="array" ref="AD35">IF(OR(Q35=0,Q35=""),"",IF($E$2="fixation",0,ROUND(AC35*G35,0)))</f>
        <v/>
      </c>
      <c r="AE35" s="17" t="str">
        <f t="array" ref="AE35">IF(OR(Q35=0,Q35=""),"",AE34)</f>
        <v/>
      </c>
      <c r="AF35" s="2" t="str">
        <f t="array" ref="AF35">IF(OR(Q35=0,Q35=""),"",IF($E$2="fixation",0,ROUND(AC35*I35,0)))</f>
        <v/>
      </c>
      <c r="AG35" s="123" t="str">
        <f t="array" ref="AG35">IF(OR(Q35=0,Q35=""),"",SUM(AC35:AF35))</f>
        <v/>
      </c>
      <c r="AH35" s="1" t="str">
        <f t="array" ref="AH35">IF(OR(Q35=0,Q35=""),"",X35-AC35)</f>
        <v/>
      </c>
      <c r="AI35" s="2" t="str">
        <f t="array" ref="AI35">IF(OR(Q35=0,Q35=""),"",Y35-AD35)</f>
        <v/>
      </c>
      <c r="AJ35" s="2" t="str">
        <f t="array" ref="AJ35">IF(OR(Q35=0,Q35=""),"",Z35-AE35)</f>
        <v/>
      </c>
      <c r="AK35" s="2" t="str">
        <f t="array" ref="AK35">IF(OR(Q35=0,Q35=""),"",AA35-AF35)</f>
        <v/>
      </c>
      <c r="AL35" s="124" t="str">
        <f t="array" ref="AL35">IF(OR(Q35=0,Q35=""),"",AB35-AG35)</f>
        <v/>
      </c>
      <c r="AM35" s="109" t="str">
        <f>'Arear Table Protected'!AM35</f>
        <v/>
      </c>
      <c r="AN35" s="106" t="str">
        <f>'Arear Table Protected'!AN35</f>
        <v/>
      </c>
      <c r="AO35" s="125" t="str">
        <f t="array" ref="AO35">IF(OR(Q35=0,Q35=""),"",AM35-AN35)</f>
        <v/>
      </c>
      <c r="AP35" s="3" t="str">
        <f t="array" ref="AP35">IF(OR(Q34=0,Q34="",AP34="",AP34=""),"",AP34)</f>
        <v/>
      </c>
      <c r="AQ35" s="2" t="str">
        <f t="array" ref="AQ35">IF(OR(Q34=0,Q34="",AQ34="",AQ34=""),"",AQ34)</f>
        <v/>
      </c>
      <c r="AR35" s="125" t="str">
        <f t="array" ref="AR35">IF(OR(Q35=0,Q35=""),"",SUM(AP35-AQ35))</f>
        <v/>
      </c>
      <c r="AS35" s="95" t="str">
        <f t="array" ref="AS35">IF(OR(Q35=0,Q35=""),"",IF(AND('Basic Data Entry'!$C$10="state Service",'Arear Table Unprotected)'!V35=2020,U35=3),ROUND(X35/31*5,0),IF(AND('Basic Data Entry'!$C$10="state Service",'Arear Table Unprotected)'!V35=2020,U35=9),ROUND(AB35/30*2,0),IF(AND('Basic Data Entry'!$C$10="state Service",'Arear Table Unprotected)'!V35=2020,U35=10),ROUND(AB35/31*2,0),IF(AND('Basic Data Entry'!$C$10="subordinate",'Arear Table Unprotected)'!V35=2020,U35=3),ROUND(X35/31*3,0),IF(AND('Basic Data Entry'!$C$10="subordinate",'Arear Table Unprotected)'!V35=2020,U35=9),ROUND(AB35/30*1,0),IF(AND('Basic Data Entry'!$C$10="subordinate",'Arear Table Unprotected)'!V35=2020,U35=10),ROUND(AB35/31*1,0),IF(AND('Basic Data Entry'!$C$10="ministrial",'Arear Table Unprotected)'!V35=2020,U35=3),ROUND(X35/31*1,0),""))))))))</f>
        <v/>
      </c>
      <c r="AT35" s="96" t="str">
        <f t="array" ref="AT35">IF(OR(Q35=0,Q35=""),"",IF(AND('Basic Data Entry'!$C$10="state Service",'Arear Table Unprotected)'!V35=2020,U35=3),ROUND(AC35/31*5,0),IF(AND('Basic Data Entry'!$C$10="state Service",'Arear Table Unprotected)'!V35=2020,U35=9),ROUND(AG35/30*2,0),IF(AND('Basic Data Entry'!$C$10="state Service",'Arear Table Unprotected)'!V35=2020,U35=10),ROUND(AG35/31*2,0),IF(AND('Basic Data Entry'!$C$10="subordinate",'Arear Table Unprotected)'!V35=2020,U35=3),ROUND(AC35/31*3,0),IF(AND('Basic Data Entry'!$C$10="subordinate",'Arear Table Unprotected)'!V35=2020,U35=9),ROUND(AG35/30*1,0),IF(AND('Basic Data Entry'!$C$10="subordinate",'Arear Table Unprotected)'!V35=2020,U35=10),ROUND(AG35/31*1,0),IF(AND('Basic Data Entry'!$C$10="ministrial",'Arear Table Unprotected)'!V35=2020,U35=3),ROUND(AC35/31*1,0),""))))))))</f>
        <v/>
      </c>
      <c r="AU35" s="126" t="str">
        <f t="array" ref="AU35">IF(OR(Q35=0,Q35="",AS35="",AT35=""),"",AS35-AT35)</f>
        <v/>
      </c>
      <c r="AV35" s="42" t="str">
        <f t="array" ref="AV35">IF(OR(Q34=0,Q34=""),"",AV34)</f>
        <v/>
      </c>
      <c r="AW35" s="43" t="str">
        <f t="array" ref="AW35">IF(OR(Q34=0,Q34=""),"",AW34)</f>
        <v/>
      </c>
      <c r="AX35" s="127" t="str">
        <f t="array" ref="AX35">IF(OR(Q35=0,Q35=""),"",SUM(AV35-AW35))</f>
        <v/>
      </c>
      <c r="AY35" s="34" t="str">
        <f t="array" ref="AY35">IF(OR(Q35=0,Q35=""),"",ROUND((AL35)*$E$3,0))</f>
        <v/>
      </c>
      <c r="AZ35" s="34" t="str">
        <f t="array" ref="AZ35">IF(OR(Q35=0,Q35=""),"",SUM(AO35,AR35,AU35,AX35,AY35))</f>
        <v/>
      </c>
      <c r="BA35" s="128" t="str">
        <f t="array" ref="BA35">IF(OR(Q35=0,Q35=""),"",AL35-AZ35)</f>
        <v/>
      </c>
      <c r="BB35" s="44"/>
      <c r="BC35" s="249"/>
      <c r="BD35" s="249"/>
      <c r="BE35" s="272">
        <f t="shared" si="9"/>
        <v>0</v>
      </c>
      <c r="BF35" s="246">
        <f t="shared" si="10"/>
        <v>0</v>
      </c>
      <c r="BG35" s="246">
        <f t="shared" si="16"/>
        <v>0</v>
      </c>
      <c r="BK35" s="284">
        <f t="shared" si="17"/>
        <v>46309</v>
      </c>
      <c r="BM35" s="287">
        <f t="shared" si="11"/>
        <v>1</v>
      </c>
      <c r="BN35" s="288" t="str">
        <f t="array" ref="BN35">IF(OR(Q35=0,Q35=""),"",W35)</f>
        <v/>
      </c>
      <c r="BO35" s="287" t="str">
        <f t="array" ref="BO35">IF(OR(Q35=0,Q35=""),"",BM35+BN35)</f>
        <v/>
      </c>
      <c r="BP35" s="289">
        <f t="shared" si="12"/>
        <v>0</v>
      </c>
      <c r="BQ35" s="289">
        <f t="shared" si="13"/>
        <v>0</v>
      </c>
      <c r="BR35" s="290">
        <f t="shared" si="14"/>
        <v>0</v>
      </c>
      <c r="BS35" s="289" t="str">
        <f t="shared" si="15"/>
        <v>00</v>
      </c>
      <c r="BY35" s="245" t="str">
        <f>IF(OR(Q35=0,Q35=""),"",IF('Basic Data Entry'!$C$9="fixation","yes",""))</f>
        <v/>
      </c>
      <c r="BZ35" s="245" t="str">
        <f>IF(OR(Q35=0,Q35=""),"",IF('Basic Data Entry'!$G$12="yes","yes","no"))</f>
        <v/>
      </c>
    </row>
    <row r="36" spans="1:78" ht="18" customHeight="1" thickBot="1">
      <c r="A36" s="285" t="str">
        <f t="shared" si="5"/>
        <v/>
      </c>
      <c r="B36" s="722"/>
      <c r="C36" s="722"/>
      <c r="D36" s="722"/>
      <c r="E36" s="722"/>
      <c r="F36" s="280" t="str">
        <f t="shared" si="1"/>
        <v/>
      </c>
      <c r="G36" s="149" t="str">
        <f>'Arear Table Protected'!G36</f>
        <v/>
      </c>
      <c r="H36" s="149" t="str">
        <f>'Arear Table Protected'!H36</f>
        <v/>
      </c>
      <c r="I36" s="149" t="str">
        <f>'Arear Table Protected'!I36</f>
        <v/>
      </c>
      <c r="J36" s="149" t="str">
        <f>'Arear Table Protected'!J36</f>
        <v/>
      </c>
      <c r="K36" s="152" t="str">
        <f>'Arear Table Protected'!K36</f>
        <v/>
      </c>
      <c r="L36" s="153" t="str">
        <f>'Arear Table Protected'!L36</f>
        <v/>
      </c>
      <c r="M36" s="281" t="str">
        <f t="shared" si="2"/>
        <v/>
      </c>
      <c r="N36" s="282" t="str">
        <f t="shared" si="3"/>
        <v/>
      </c>
      <c r="O36" s="282" t="str">
        <f t="shared" si="4"/>
        <v/>
      </c>
      <c r="P36" s="291">
        <v>24</v>
      </c>
      <c r="Q36" s="565">
        <f t="shared" si="6"/>
        <v>0</v>
      </c>
      <c r="R36" s="566"/>
      <c r="S36" s="566"/>
      <c r="T36" s="567"/>
      <c r="U36" s="279" t="str">
        <f t="array" ref="U36">IF(OR(Q36=0,Q36=""),"",MONTH(Q36))</f>
        <v/>
      </c>
      <c r="V36" s="279" t="str">
        <f t="array" ref="V36">IF(OR(Q36=0,Q36=""),"",YEAR(Q36))</f>
        <v/>
      </c>
      <c r="W36" s="279" t="str">
        <f t="shared" si="7"/>
        <v/>
      </c>
      <c r="X36" s="6" t="str">
        <f t="array" ref="X36">IF(OR(Q36=0,Q36=""),"",BG36)</f>
        <v/>
      </c>
      <c r="Y36" s="17" t="str">
        <f t="array" ref="Y36">IF(OR(Q36=0,Q36=""),"",ROUND(X36*H36,0))</f>
        <v/>
      </c>
      <c r="Z36" s="17">
        <f t="shared" si="8"/>
        <v>0</v>
      </c>
      <c r="AA36" s="17" t="str">
        <f t="array" ref="AA36">IF(OR(Q36=0,Q36=""),"",ROUND(X36*J36,0))</f>
        <v/>
      </c>
      <c r="AB36" s="123" t="str">
        <f t="array" ref="AB36">IF(OR(Q36=0,Q36=""),"",SUM(X36:AA36))</f>
        <v/>
      </c>
      <c r="AC36" s="1" t="str">
        <f t="array" ref="AC36">IF(OR(Q36=0,Q36=""),"",IF(X36=0,0,IF($E$2="FIXATION",$B$5,IF(X36=0,0,IF(BF36=7,ROUND(AC35*1.03,-2),AC35)))))</f>
        <v/>
      </c>
      <c r="AD36" s="2" t="str">
        <f t="array" ref="AD36">IF(OR(Q36=0,Q36=""),"",IF($E$2="fixation",0,ROUND(AC36*G36,0)))</f>
        <v/>
      </c>
      <c r="AE36" s="17" t="str">
        <f t="array" ref="AE36">IF(OR(Q36=0,Q36=""),"",AE35)</f>
        <v/>
      </c>
      <c r="AF36" s="2" t="str">
        <f t="array" ref="AF36">IF(OR(Q36=0,Q36=""),"",IF($E$2="fixation",0,ROUND(AC36*I36,0)))</f>
        <v/>
      </c>
      <c r="AG36" s="123" t="str">
        <f t="array" ref="AG36">IF(OR(Q36=0,Q36=""),"",SUM(AC36:AF36))</f>
        <v/>
      </c>
      <c r="AH36" s="1" t="str">
        <f t="array" ref="AH36">IF(OR(Q36=0,Q36=""),"",X36-AC36)</f>
        <v/>
      </c>
      <c r="AI36" s="2" t="str">
        <f t="array" ref="AI36">IF(OR(Q36=0,Q36=""),"",Y36-AD36)</f>
        <v/>
      </c>
      <c r="AJ36" s="2" t="str">
        <f t="array" ref="AJ36">IF(OR(Q36=0,Q36=""),"",Z36-AE36)</f>
        <v/>
      </c>
      <c r="AK36" s="2" t="str">
        <f t="array" ref="AK36">IF(OR(Q36=0,Q36=""),"",AA36-AF36)</f>
        <v/>
      </c>
      <c r="AL36" s="124" t="str">
        <f t="array" ref="AL36">IF(OR(Q36=0,Q36=""),"",AB36-AG36)</f>
        <v/>
      </c>
      <c r="AM36" s="109" t="str">
        <f>'Arear Table Protected'!AM36</f>
        <v/>
      </c>
      <c r="AN36" s="106" t="str">
        <f>'Arear Table Protected'!AN36</f>
        <v/>
      </c>
      <c r="AO36" s="125" t="str">
        <f t="array" ref="AO36">IF(OR(Q36=0,Q36=""),"",AM36-AN36)</f>
        <v/>
      </c>
      <c r="AP36" s="3" t="str">
        <f t="array" ref="AP36">IF(OR(Q35=0,Q35="",AP35="",AP35=""),"",AP35)</f>
        <v/>
      </c>
      <c r="AQ36" s="2" t="str">
        <f t="array" ref="AQ36">IF(OR(Q35=0,Q35="",AQ35="",AQ35=""),"",AQ35)</f>
        <v/>
      </c>
      <c r="AR36" s="125" t="str">
        <f t="array" ref="AR36">IF(OR(Q36=0,Q36=""),"",SUM(AP36-AQ36))</f>
        <v/>
      </c>
      <c r="AS36" s="95" t="str">
        <f t="array" ref="AS36">IF(OR(Q36=0,Q36=""),"",IF(AND('Basic Data Entry'!$C$10="state Service",'Arear Table Unprotected)'!V36=2020,U36=3),ROUND(X36/31*5,0),IF(AND('Basic Data Entry'!$C$10="state Service",'Arear Table Unprotected)'!V36=2020,U36=9),ROUND(AB36/30*2,0),IF(AND('Basic Data Entry'!$C$10="state Service",'Arear Table Unprotected)'!V36=2020,U36=10),ROUND(AB36/31*2,0),IF(AND('Basic Data Entry'!$C$10="subordinate",'Arear Table Unprotected)'!V36=2020,U36=3),ROUND(X36/31*3,0),IF(AND('Basic Data Entry'!$C$10="subordinate",'Arear Table Unprotected)'!V36=2020,U36=9),ROUND(AB36/30*1,0),IF(AND('Basic Data Entry'!$C$10="subordinate",'Arear Table Unprotected)'!V36=2020,U36=10),ROUND(AB36/31*1,0),IF(AND('Basic Data Entry'!$C$10="ministrial",'Arear Table Unprotected)'!V36=2020,U36=3),ROUND(X36/31*1,0),""))))))))</f>
        <v/>
      </c>
      <c r="AT36" s="96" t="str">
        <f t="array" ref="AT36">IF(OR(Q36=0,Q36=""),"",IF(AND('Basic Data Entry'!$C$10="state Service",'Arear Table Unprotected)'!V36=2020,U36=3),ROUND(AC36/31*5,0),IF(AND('Basic Data Entry'!$C$10="state Service",'Arear Table Unprotected)'!V36=2020,U36=9),ROUND(AG36/30*2,0),IF(AND('Basic Data Entry'!$C$10="state Service",'Arear Table Unprotected)'!V36=2020,U36=10),ROUND(AG36/31*2,0),IF(AND('Basic Data Entry'!$C$10="subordinate",'Arear Table Unprotected)'!V36=2020,U36=3),ROUND(AC36/31*3,0),IF(AND('Basic Data Entry'!$C$10="subordinate",'Arear Table Unprotected)'!V36=2020,U36=9),ROUND(AG36/30*1,0),IF(AND('Basic Data Entry'!$C$10="subordinate",'Arear Table Unprotected)'!V36=2020,U36=10),ROUND(AG36/31*1,0),IF(AND('Basic Data Entry'!$C$10="ministrial",'Arear Table Unprotected)'!V36=2020,U36=3),ROUND(AC36/31*1,0),""))))))))</f>
        <v/>
      </c>
      <c r="AU36" s="126" t="str">
        <f t="array" ref="AU36">IF(OR(Q36=0,Q36="",AS36="",AT36=""),"",AS36-AT36)</f>
        <v/>
      </c>
      <c r="AV36" s="42" t="str">
        <f t="array" ref="AV36">IF(OR(Q35=0,Q35=""),"",AV35)</f>
        <v/>
      </c>
      <c r="AW36" s="43" t="str">
        <f t="array" ref="AW36">IF(OR(Q35=0,Q35=""),"",AW35)</f>
        <v/>
      </c>
      <c r="AX36" s="127" t="str">
        <f t="array" ref="AX36">IF(OR(Q36=0,Q36=""),"",SUM(AV36-AW36))</f>
        <v/>
      </c>
      <c r="AY36" s="34" t="str">
        <f t="array" ref="AY36">IF(OR(Q36=0,Q36=""),"",ROUND((AL36)*$E$3,0))</f>
        <v/>
      </c>
      <c r="AZ36" s="34" t="str">
        <f t="array" ref="AZ36">IF(OR(Q36=0,Q36=""),"",SUM(AO36,AR36,AU36,AX36,AY36))</f>
        <v/>
      </c>
      <c r="BA36" s="128" t="str">
        <f t="array" ref="BA36">IF(OR(Q36=0,Q36=""),"",AL36-AZ36)</f>
        <v/>
      </c>
      <c r="BB36" s="44"/>
      <c r="BC36" s="249"/>
      <c r="BD36" s="249"/>
      <c r="BE36" s="272">
        <f t="shared" si="9"/>
        <v>0</v>
      </c>
      <c r="BF36" s="246">
        <f t="shared" si="10"/>
        <v>0</v>
      </c>
      <c r="BG36" s="246">
        <f t="shared" si="16"/>
        <v>0</v>
      </c>
      <c r="BK36" s="284">
        <f t="shared" si="17"/>
        <v>46340</v>
      </c>
      <c r="BM36" s="287">
        <f t="shared" si="11"/>
        <v>1</v>
      </c>
      <c r="BN36" s="288" t="str">
        <f t="array" ref="BN36">IF(OR(Q36=0,Q36=""),"",W36)</f>
        <v/>
      </c>
      <c r="BO36" s="287" t="str">
        <f t="array" ref="BO36">IF(OR(Q36=0,Q36=""),"",BM36+BN36)</f>
        <v/>
      </c>
      <c r="BP36" s="289">
        <f t="shared" si="12"/>
        <v>0</v>
      </c>
      <c r="BQ36" s="289">
        <f t="shared" si="13"/>
        <v>0</v>
      </c>
      <c r="BR36" s="290">
        <f t="shared" si="14"/>
        <v>0</v>
      </c>
      <c r="BS36" s="289" t="str">
        <f t="shared" si="15"/>
        <v>00</v>
      </c>
      <c r="BY36" s="245" t="str">
        <f>IF(OR(Q36=0,Q36=""),"",IF('Basic Data Entry'!$C$9="fixation","yes",""))</f>
        <v/>
      </c>
      <c r="BZ36" s="245" t="str">
        <f>IF(OR(Q36=0,Q36=""),"",IF('Basic Data Entry'!$G$12="yes","yes","no"))</f>
        <v/>
      </c>
    </row>
    <row r="37" spans="1:78" ht="18" customHeight="1" thickBot="1">
      <c r="A37" s="285" t="str">
        <f t="shared" si="5"/>
        <v/>
      </c>
      <c r="B37" s="722"/>
      <c r="C37" s="722"/>
      <c r="D37" s="722"/>
      <c r="E37" s="722"/>
      <c r="F37" s="280" t="str">
        <f t="shared" si="1"/>
        <v/>
      </c>
      <c r="G37" s="149" t="str">
        <f>'Arear Table Protected'!G37</f>
        <v/>
      </c>
      <c r="H37" s="149" t="str">
        <f>'Arear Table Protected'!H37</f>
        <v/>
      </c>
      <c r="I37" s="149" t="str">
        <f>'Arear Table Protected'!I37</f>
        <v/>
      </c>
      <c r="J37" s="149" t="str">
        <f>'Arear Table Protected'!J37</f>
        <v/>
      </c>
      <c r="K37" s="152" t="str">
        <f>'Arear Table Protected'!K37</f>
        <v/>
      </c>
      <c r="L37" s="153" t="str">
        <f>'Arear Table Protected'!L37</f>
        <v/>
      </c>
      <c r="M37" s="281" t="str">
        <f t="shared" si="2"/>
        <v/>
      </c>
      <c r="N37" s="282" t="str">
        <f t="shared" si="3"/>
        <v/>
      </c>
      <c r="O37" s="282" t="str">
        <f t="shared" si="4"/>
        <v/>
      </c>
      <c r="P37" s="291">
        <v>25</v>
      </c>
      <c r="Q37" s="565">
        <f t="shared" si="6"/>
        <v>0</v>
      </c>
      <c r="R37" s="566"/>
      <c r="S37" s="566"/>
      <c r="T37" s="567"/>
      <c r="U37" s="279" t="str">
        <f t="array" ref="U37">IF(OR(Q37=0,Q37=""),"",MONTH(Q37))</f>
        <v/>
      </c>
      <c r="V37" s="279" t="str">
        <f t="array" ref="V37">IF(OR(Q37=0,Q37=""),"",YEAR(Q37))</f>
        <v/>
      </c>
      <c r="W37" s="279" t="str">
        <f t="shared" si="7"/>
        <v/>
      </c>
      <c r="X37" s="6" t="str">
        <f t="array" ref="X37">IF(OR(Q37=0,Q37=""),"",BG37)</f>
        <v/>
      </c>
      <c r="Y37" s="17" t="str">
        <f t="array" ref="Y37">IF(OR(Q37=0,Q37=""),"",ROUND(X37*H37,0))</f>
        <v/>
      </c>
      <c r="Z37" s="17">
        <f t="shared" si="8"/>
        <v>0</v>
      </c>
      <c r="AA37" s="17" t="str">
        <f t="array" ref="AA37">IF(OR(Q37=0,Q37=""),"",ROUND(X37*J37,0))</f>
        <v/>
      </c>
      <c r="AB37" s="123" t="str">
        <f t="array" ref="AB37">IF(OR(Q37=0,Q37=""),"",SUM(X37:AA37))</f>
        <v/>
      </c>
      <c r="AC37" s="1" t="str">
        <f t="array" ref="AC37">IF(OR(Q37=0,Q37=""),"",IF(X37=0,0,IF($E$2="FIXATION",$B$5,IF(X37=0,0,IF(BF37=7,ROUND(AC36*1.03,-2),AC36)))))</f>
        <v/>
      </c>
      <c r="AD37" s="2" t="str">
        <f t="array" ref="AD37">IF(OR(Q37=0,Q37=""),"",IF($E$2="fixation",0,ROUND(AC37*G37,0)))</f>
        <v/>
      </c>
      <c r="AE37" s="17" t="str">
        <f t="array" ref="AE37">IF(OR(Q37=0,Q37=""),"",AE36)</f>
        <v/>
      </c>
      <c r="AF37" s="2" t="str">
        <f t="array" ref="AF37">IF(OR(Q37=0,Q37=""),"",IF($E$2="fixation",0,ROUND(AC37*I37,0)))</f>
        <v/>
      </c>
      <c r="AG37" s="123" t="str">
        <f t="array" ref="AG37">IF(OR(Q37=0,Q37=""),"",SUM(AC37:AF37))</f>
        <v/>
      </c>
      <c r="AH37" s="1" t="str">
        <f t="array" ref="AH37">IF(OR(Q37=0,Q37=""),"",X37-AC37)</f>
        <v/>
      </c>
      <c r="AI37" s="2" t="str">
        <f t="array" ref="AI37">IF(OR(Q37=0,Q37=""),"",Y37-AD37)</f>
        <v/>
      </c>
      <c r="AJ37" s="2" t="str">
        <f t="array" ref="AJ37">IF(OR(Q37=0,Q37=""),"",Z37-AE37)</f>
        <v/>
      </c>
      <c r="AK37" s="2" t="str">
        <f t="array" ref="AK37">IF(OR(Q37=0,Q37=""),"",AA37-AF37)</f>
        <v/>
      </c>
      <c r="AL37" s="124" t="str">
        <f t="array" ref="AL37">IF(OR(Q37=0,Q37=""),"",AB37-AG37)</f>
        <v/>
      </c>
      <c r="AM37" s="109" t="str">
        <f>'Arear Table Protected'!AM37</f>
        <v/>
      </c>
      <c r="AN37" s="106" t="str">
        <f>'Arear Table Protected'!AN37</f>
        <v/>
      </c>
      <c r="AO37" s="125" t="str">
        <f t="array" ref="AO37">IF(OR(Q37=0,Q37=""),"",AM37-AN37)</f>
        <v/>
      </c>
      <c r="AP37" s="3" t="str">
        <f t="array" ref="AP37">IF(OR(Q36=0,Q36="",AP36="",AP36=""),"",AP36)</f>
        <v/>
      </c>
      <c r="AQ37" s="2" t="str">
        <f t="array" ref="AQ37">IF(OR(Q36=0,Q36="",AQ36="",AQ36=""),"",AQ36)</f>
        <v/>
      </c>
      <c r="AR37" s="125" t="str">
        <f t="array" ref="AR37">IF(OR(Q37=0,Q37=""),"",SUM(AP37-AQ37))</f>
        <v/>
      </c>
      <c r="AS37" s="95" t="str">
        <f t="array" ref="AS37">IF(OR(Q37=0,Q37=""),"",IF(AND('Basic Data Entry'!$C$10="state Service",'Arear Table Unprotected)'!V37=2020,U37=3),ROUND(X37/31*5,0),IF(AND('Basic Data Entry'!$C$10="state Service",'Arear Table Unprotected)'!V37=2020,U37=9),ROUND(AB37/30*2,0),IF(AND('Basic Data Entry'!$C$10="state Service",'Arear Table Unprotected)'!V37=2020,U37=10),ROUND(AB37/31*2,0),IF(AND('Basic Data Entry'!$C$10="subordinate",'Arear Table Unprotected)'!V37=2020,U37=3),ROUND(X37/31*3,0),IF(AND('Basic Data Entry'!$C$10="subordinate",'Arear Table Unprotected)'!V37=2020,U37=9),ROUND(AB37/30*1,0),IF(AND('Basic Data Entry'!$C$10="subordinate",'Arear Table Unprotected)'!V37=2020,U37=10),ROUND(AB37/31*1,0),IF(AND('Basic Data Entry'!$C$10="ministrial",'Arear Table Unprotected)'!V37=2020,U37=3),ROUND(X37/31*1,0),""))))))))</f>
        <v/>
      </c>
      <c r="AT37" s="96" t="str">
        <f t="array" ref="AT37">IF(OR(Q37=0,Q37=""),"",IF(AND('Basic Data Entry'!$C$10="state Service",'Arear Table Unprotected)'!V37=2020,U37=3),ROUND(AC37/31*5,0),IF(AND('Basic Data Entry'!$C$10="state Service",'Arear Table Unprotected)'!V37=2020,U37=9),ROUND(AG37/30*2,0),IF(AND('Basic Data Entry'!$C$10="state Service",'Arear Table Unprotected)'!V37=2020,U37=10),ROUND(AG37/31*2,0),IF(AND('Basic Data Entry'!$C$10="subordinate",'Arear Table Unprotected)'!V37=2020,U37=3),ROUND(AC37/31*3,0),IF(AND('Basic Data Entry'!$C$10="subordinate",'Arear Table Unprotected)'!V37=2020,U37=9),ROUND(AG37/30*1,0),IF(AND('Basic Data Entry'!$C$10="subordinate",'Arear Table Unprotected)'!V37=2020,U37=10),ROUND(AG37/31*1,0),IF(AND('Basic Data Entry'!$C$10="ministrial",'Arear Table Unprotected)'!V37=2020,U37=3),ROUND(AC37/31*1,0),""))))))))</f>
        <v/>
      </c>
      <c r="AU37" s="126" t="str">
        <f t="array" ref="AU37">IF(OR(Q37=0,Q37="",AS37="",AT37=""),"",AS37-AT37)</f>
        <v/>
      </c>
      <c r="AV37" s="42" t="str">
        <f t="array" ref="AV37">IF(OR(Q36=0,Q36=""),"",AV36)</f>
        <v/>
      </c>
      <c r="AW37" s="43" t="str">
        <f t="array" ref="AW37">IF(OR(Q36=0,Q36=""),"",AW36)</f>
        <v/>
      </c>
      <c r="AX37" s="127" t="str">
        <f t="array" ref="AX37">IF(OR(Q37=0,Q37=""),"",SUM(AV37-AW37))</f>
        <v/>
      </c>
      <c r="AY37" s="34" t="str">
        <f t="array" ref="AY37">IF(OR(Q37=0,Q37=""),"",ROUND((AL37)*$E$3,0))</f>
        <v/>
      </c>
      <c r="AZ37" s="34" t="str">
        <f t="array" ref="AZ37">IF(OR(Q37=0,Q37=""),"",SUM(AO37,AR37,AU37,AX37,AY37))</f>
        <v/>
      </c>
      <c r="BA37" s="128" t="str">
        <f t="array" ref="BA37">IF(OR(Q37=0,Q37=""),"",AL37-AZ37)</f>
        <v/>
      </c>
      <c r="BB37" s="44"/>
      <c r="BC37" s="249"/>
      <c r="BD37" s="249"/>
      <c r="BE37" s="272">
        <f t="shared" si="9"/>
        <v>0</v>
      </c>
      <c r="BF37" s="246">
        <f t="shared" si="10"/>
        <v>0</v>
      </c>
      <c r="BG37" s="246">
        <f t="shared" si="16"/>
        <v>0</v>
      </c>
      <c r="BK37" s="284">
        <f t="shared" si="17"/>
        <v>46371</v>
      </c>
      <c r="BM37" s="287">
        <f t="shared" si="11"/>
        <v>1</v>
      </c>
      <c r="BN37" s="288" t="str">
        <f t="array" ref="BN37">IF(OR(Q37=0,Q37=""),"",W37)</f>
        <v/>
      </c>
      <c r="BO37" s="287" t="str">
        <f t="array" ref="BO37">IF(OR(Q37=0,Q37=""),"",BM37+BN37)</f>
        <v/>
      </c>
      <c r="BP37" s="289">
        <f t="shared" si="12"/>
        <v>0</v>
      </c>
      <c r="BQ37" s="289">
        <f t="shared" si="13"/>
        <v>0</v>
      </c>
      <c r="BR37" s="290">
        <f t="shared" si="14"/>
        <v>0</v>
      </c>
      <c r="BS37" s="289" t="str">
        <f t="shared" si="15"/>
        <v>00</v>
      </c>
      <c r="BY37" s="245" t="str">
        <f>IF(OR(Q37=0,Q37=""),"",IF('Basic Data Entry'!$C$9="fixation","yes",""))</f>
        <v/>
      </c>
      <c r="BZ37" s="245" t="str">
        <f>IF(OR(Q37=0,Q37=""),"",IF('Basic Data Entry'!$G$12="yes","yes","no"))</f>
        <v/>
      </c>
    </row>
    <row r="38" spans="1:78" ht="18" customHeight="1" thickBot="1">
      <c r="A38" s="285" t="str">
        <f t="shared" si="5"/>
        <v/>
      </c>
      <c r="B38" s="722"/>
      <c r="C38" s="722"/>
      <c r="D38" s="722"/>
      <c r="E38" s="722"/>
      <c r="F38" s="280" t="str">
        <f t="shared" si="1"/>
        <v/>
      </c>
      <c r="G38" s="149" t="str">
        <f>'Arear Table Protected'!G38</f>
        <v/>
      </c>
      <c r="H38" s="149" t="str">
        <f>'Arear Table Protected'!H38</f>
        <v/>
      </c>
      <c r="I38" s="149" t="str">
        <f>'Arear Table Protected'!I38</f>
        <v/>
      </c>
      <c r="J38" s="149" t="str">
        <f>'Arear Table Protected'!J38</f>
        <v/>
      </c>
      <c r="K38" s="152" t="str">
        <f>'Arear Table Protected'!K38</f>
        <v/>
      </c>
      <c r="L38" s="153" t="str">
        <f>'Arear Table Protected'!L38</f>
        <v/>
      </c>
      <c r="M38" s="281" t="str">
        <f t="shared" si="2"/>
        <v/>
      </c>
      <c r="N38" s="282" t="str">
        <f t="shared" si="3"/>
        <v/>
      </c>
      <c r="O38" s="282" t="str">
        <f t="shared" si="4"/>
        <v/>
      </c>
      <c r="P38" s="291">
        <v>26</v>
      </c>
      <c r="Q38" s="565">
        <f t="shared" si="6"/>
        <v>0</v>
      </c>
      <c r="R38" s="566"/>
      <c r="S38" s="566"/>
      <c r="T38" s="567"/>
      <c r="U38" s="279" t="str">
        <f t="array" ref="U38">IF(OR(Q38=0,Q38=""),"",MONTH(Q38))</f>
        <v/>
      </c>
      <c r="V38" s="279" t="str">
        <f t="array" ref="V38">IF(OR(Q38=0,Q38=""),"",YEAR(Q38))</f>
        <v/>
      </c>
      <c r="W38" s="279" t="str">
        <f t="shared" si="7"/>
        <v/>
      </c>
      <c r="X38" s="6" t="str">
        <f t="array" ref="X38">IF(OR(Q38=0,Q38=""),"",BG38)</f>
        <v/>
      </c>
      <c r="Y38" s="17" t="str">
        <f t="array" ref="Y38">IF(OR(Q38=0,Q38=""),"",ROUND(X38*H38,0))</f>
        <v/>
      </c>
      <c r="Z38" s="17">
        <f t="shared" si="8"/>
        <v>0</v>
      </c>
      <c r="AA38" s="17" t="str">
        <f t="array" ref="AA38">IF(OR(Q38=0,Q38=""),"",ROUND(X38*J38,0))</f>
        <v/>
      </c>
      <c r="AB38" s="123" t="str">
        <f t="array" ref="AB38">IF(OR(Q38=0,Q38=""),"",SUM(X38:AA38))</f>
        <v/>
      </c>
      <c r="AC38" s="1" t="str">
        <f t="array" ref="AC38">IF(OR(Q38=0,Q38=""),"",IF(X38=0,0,IF($E$2="FIXATION",$B$5,IF(X38=0,0,IF(BF38=7,ROUND(AC37*1.03,-2),AC37)))))</f>
        <v/>
      </c>
      <c r="AD38" s="2" t="str">
        <f t="array" ref="AD38">IF(OR(Q38=0,Q38=""),"",IF($E$2="fixation",0,ROUND(AC38*G38,0)))</f>
        <v/>
      </c>
      <c r="AE38" s="17" t="str">
        <f t="array" ref="AE38">IF(OR(Q38=0,Q38=""),"",AE37)</f>
        <v/>
      </c>
      <c r="AF38" s="2" t="str">
        <f t="array" ref="AF38">IF(OR(Q38=0,Q38=""),"",IF($E$2="fixation",0,ROUND(AC38*I38,0)))</f>
        <v/>
      </c>
      <c r="AG38" s="123" t="str">
        <f t="array" ref="AG38">IF(OR(Q38=0,Q38=""),"",SUM(AC38:AF38))</f>
        <v/>
      </c>
      <c r="AH38" s="1" t="str">
        <f t="array" ref="AH38">IF(OR(Q38=0,Q38=""),"",X38-AC38)</f>
        <v/>
      </c>
      <c r="AI38" s="2" t="str">
        <f t="array" ref="AI38">IF(OR(Q38=0,Q38=""),"",Y38-AD38)</f>
        <v/>
      </c>
      <c r="AJ38" s="2" t="str">
        <f t="array" ref="AJ38">IF(OR(Q38=0,Q38=""),"",Z38-AE38)</f>
        <v/>
      </c>
      <c r="AK38" s="2" t="str">
        <f t="array" ref="AK38">IF(OR(Q38=0,Q38=""),"",AA38-AF38)</f>
        <v/>
      </c>
      <c r="AL38" s="124" t="str">
        <f t="array" ref="AL38">IF(OR(Q38=0,Q38=""),"",AB38-AG38)</f>
        <v/>
      </c>
      <c r="AM38" s="109" t="str">
        <f>'Arear Table Protected'!AM38</f>
        <v/>
      </c>
      <c r="AN38" s="106" t="str">
        <f>'Arear Table Protected'!AN38</f>
        <v/>
      </c>
      <c r="AO38" s="125" t="str">
        <f t="array" ref="AO38">IF(OR(Q38=0,Q38=""),"",AM38-AN38)</f>
        <v/>
      </c>
      <c r="AP38" s="3" t="str">
        <f t="array" ref="AP38">IF(OR(Q37=0,Q37="",AP37="",AP37=""),"",AP37)</f>
        <v/>
      </c>
      <c r="AQ38" s="2" t="str">
        <f t="array" ref="AQ38">IF(OR(Q37=0,Q37="",AQ37="",AQ37=""),"",AQ37)</f>
        <v/>
      </c>
      <c r="AR38" s="125" t="str">
        <f t="array" ref="AR38">IF(OR(Q38=0,Q38=""),"",SUM(AP38-AQ38))</f>
        <v/>
      </c>
      <c r="AS38" s="95" t="str">
        <f t="array" ref="AS38">IF(OR(Q38=0,Q38=""),"",IF(AND('Basic Data Entry'!$C$10="state Service",'Arear Table Unprotected)'!V38=2020,U38=3),ROUND(X38/31*5,0),IF(AND('Basic Data Entry'!$C$10="state Service",'Arear Table Unprotected)'!V38=2020,U38=9),ROUND(AB38/30*2,0),IF(AND('Basic Data Entry'!$C$10="state Service",'Arear Table Unprotected)'!V38=2020,U38=10),ROUND(AB38/31*2,0),IF(AND('Basic Data Entry'!$C$10="subordinate",'Arear Table Unprotected)'!V38=2020,U38=3),ROUND(X38/31*3,0),IF(AND('Basic Data Entry'!$C$10="subordinate",'Arear Table Unprotected)'!V38=2020,U38=9),ROUND(AB38/30*1,0),IF(AND('Basic Data Entry'!$C$10="subordinate",'Arear Table Unprotected)'!V38=2020,U38=10),ROUND(AB38/31*1,0),IF(AND('Basic Data Entry'!$C$10="ministrial",'Arear Table Unprotected)'!V38=2020,U38=3),ROUND(X38/31*1,0),""))))))))</f>
        <v/>
      </c>
      <c r="AT38" s="96" t="str">
        <f t="array" ref="AT38">IF(OR(Q38=0,Q38=""),"",IF(AND('Basic Data Entry'!$C$10="state Service",'Arear Table Unprotected)'!V38=2020,U38=3),ROUND(AC38/31*5,0),IF(AND('Basic Data Entry'!$C$10="state Service",'Arear Table Unprotected)'!V38=2020,U38=9),ROUND(AG38/30*2,0),IF(AND('Basic Data Entry'!$C$10="state Service",'Arear Table Unprotected)'!V38=2020,U38=10),ROUND(AG38/31*2,0),IF(AND('Basic Data Entry'!$C$10="subordinate",'Arear Table Unprotected)'!V38=2020,U38=3),ROUND(AC38/31*3,0),IF(AND('Basic Data Entry'!$C$10="subordinate",'Arear Table Unprotected)'!V38=2020,U38=9),ROUND(AG38/30*1,0),IF(AND('Basic Data Entry'!$C$10="subordinate",'Arear Table Unprotected)'!V38=2020,U38=10),ROUND(AG38/31*1,0),IF(AND('Basic Data Entry'!$C$10="ministrial",'Arear Table Unprotected)'!V38=2020,U38=3),ROUND(AC38/31*1,0),""))))))))</f>
        <v/>
      </c>
      <c r="AU38" s="126" t="str">
        <f t="array" ref="AU38">IF(OR(Q38=0,Q38="",AS38="",AT38=""),"",AS38-AT38)</f>
        <v/>
      </c>
      <c r="AV38" s="42" t="str">
        <f t="array" ref="AV38">IF(OR(Q37=0,Q37=""),"",AV37)</f>
        <v/>
      </c>
      <c r="AW38" s="43" t="str">
        <f t="array" ref="AW38">IF(OR(Q37=0,Q37=""),"",AW37)</f>
        <v/>
      </c>
      <c r="AX38" s="127" t="str">
        <f t="array" ref="AX38">IF(OR(Q38=0,Q38=""),"",SUM(AV38-AW38))</f>
        <v/>
      </c>
      <c r="AY38" s="34" t="str">
        <f t="array" ref="AY38">IF(OR(Q38=0,Q38=""),"",ROUND((AL38)*$E$3,0))</f>
        <v/>
      </c>
      <c r="AZ38" s="34" t="str">
        <f t="array" ref="AZ38">IF(OR(Q38=0,Q38=""),"",SUM(AO38,AR38,AU38,AX38,AY38))</f>
        <v/>
      </c>
      <c r="BA38" s="128" t="str">
        <f t="array" ref="BA38">IF(OR(Q38=0,Q38=""),"",AL38-AZ38)</f>
        <v/>
      </c>
      <c r="BB38" s="44"/>
      <c r="BC38" s="249"/>
      <c r="BD38" s="249"/>
      <c r="BE38" s="272">
        <f t="shared" si="9"/>
        <v>0</v>
      </c>
      <c r="BF38" s="246">
        <f t="shared" si="10"/>
        <v>0</v>
      </c>
      <c r="BG38" s="246">
        <f t="shared" si="16"/>
        <v>0</v>
      </c>
      <c r="BK38" s="284">
        <f t="shared" si="17"/>
        <v>46402</v>
      </c>
      <c r="BM38" s="287">
        <f t="shared" si="11"/>
        <v>1</v>
      </c>
      <c r="BN38" s="288" t="str">
        <f t="array" ref="BN38">IF(OR(Q38=0,Q38=""),"",W38)</f>
        <v/>
      </c>
      <c r="BO38" s="287" t="str">
        <f t="array" ref="BO38">IF(OR(Q38=0,Q38=""),"",BM38+BN38)</f>
        <v/>
      </c>
      <c r="BP38" s="289">
        <f t="shared" si="12"/>
        <v>0</v>
      </c>
      <c r="BQ38" s="289">
        <f t="shared" si="13"/>
        <v>0</v>
      </c>
      <c r="BR38" s="290">
        <f t="shared" si="14"/>
        <v>0</v>
      </c>
      <c r="BS38" s="289" t="str">
        <f t="shared" si="15"/>
        <v>00</v>
      </c>
      <c r="BY38" s="245" t="str">
        <f>IF(OR(Q38=0,Q38=""),"",IF('Basic Data Entry'!$C$9="fixation","yes",""))</f>
        <v/>
      </c>
      <c r="BZ38" s="245" t="str">
        <f>IF(OR(Q38=0,Q38=""),"",IF('Basic Data Entry'!$G$12="yes","yes","no"))</f>
        <v/>
      </c>
    </row>
    <row r="39" spans="1:78" ht="18" customHeight="1" thickBot="1">
      <c r="A39" s="285" t="str">
        <f t="shared" si="5"/>
        <v/>
      </c>
      <c r="B39" s="722"/>
      <c r="C39" s="722"/>
      <c r="D39" s="722"/>
      <c r="E39" s="722"/>
      <c r="F39" s="280" t="str">
        <f t="shared" si="1"/>
        <v/>
      </c>
      <c r="G39" s="149" t="str">
        <f>'Arear Table Protected'!G39</f>
        <v/>
      </c>
      <c r="H39" s="149" t="str">
        <f>'Arear Table Protected'!H39</f>
        <v/>
      </c>
      <c r="I39" s="149" t="str">
        <f>'Arear Table Protected'!I39</f>
        <v/>
      </c>
      <c r="J39" s="149" t="str">
        <f>'Arear Table Protected'!J39</f>
        <v/>
      </c>
      <c r="K39" s="152" t="str">
        <f>'Arear Table Protected'!K39</f>
        <v/>
      </c>
      <c r="L39" s="153" t="str">
        <f>'Arear Table Protected'!L39</f>
        <v/>
      </c>
      <c r="M39" s="281" t="str">
        <f t="shared" si="2"/>
        <v/>
      </c>
      <c r="N39" s="282" t="str">
        <f t="shared" si="3"/>
        <v/>
      </c>
      <c r="O39" s="282" t="str">
        <f t="shared" si="4"/>
        <v/>
      </c>
      <c r="P39" s="291">
        <v>27</v>
      </c>
      <c r="Q39" s="565">
        <f t="shared" si="6"/>
        <v>0</v>
      </c>
      <c r="R39" s="566"/>
      <c r="S39" s="566"/>
      <c r="T39" s="567"/>
      <c r="U39" s="279" t="str">
        <f t="array" ref="U39">IF(OR(Q39=0,Q39=""),"",MONTH(Q39))</f>
        <v/>
      </c>
      <c r="V39" s="279" t="str">
        <f t="array" ref="V39">IF(OR(Q39=0,Q39=""),"",YEAR(Q39))</f>
        <v/>
      </c>
      <c r="W39" s="279" t="str">
        <f t="shared" si="7"/>
        <v/>
      </c>
      <c r="X39" s="6" t="str">
        <f t="array" ref="X39">IF(OR(Q39=0,Q39=""),"",BG39)</f>
        <v/>
      </c>
      <c r="Y39" s="17" t="str">
        <f t="array" ref="Y39">IF(OR(Q39=0,Q39=""),"",ROUND(X39*H39,0))</f>
        <v/>
      </c>
      <c r="Z39" s="17">
        <f t="shared" si="8"/>
        <v>0</v>
      </c>
      <c r="AA39" s="17" t="str">
        <f t="array" ref="AA39">IF(OR(Q39=0,Q39=""),"",ROUND(X39*J39,0))</f>
        <v/>
      </c>
      <c r="AB39" s="123" t="str">
        <f t="array" ref="AB39">IF(OR(Q39=0,Q39=""),"",SUM(X39:AA39))</f>
        <v/>
      </c>
      <c r="AC39" s="1" t="str">
        <f t="array" ref="AC39">IF(OR(Q39=0,Q39=""),"",IF(X39=0,0,IF($E$2="FIXATION",$B$5,IF(X39=0,0,IF(BF39=7,ROUND(AC38*1.03,-2),AC38)))))</f>
        <v/>
      </c>
      <c r="AD39" s="2" t="str">
        <f t="array" ref="AD39">IF(OR(Q39=0,Q39=""),"",IF($E$2="fixation",0,ROUND(AC39*G39,0)))</f>
        <v/>
      </c>
      <c r="AE39" s="17" t="str">
        <f t="array" ref="AE39">IF(OR(Q39=0,Q39=""),"",AE38)</f>
        <v/>
      </c>
      <c r="AF39" s="2" t="str">
        <f t="array" ref="AF39">IF(OR(Q39=0,Q39=""),"",IF($E$2="fixation",0,ROUND(AC39*I39,0)))</f>
        <v/>
      </c>
      <c r="AG39" s="123" t="str">
        <f t="array" ref="AG39">IF(OR(Q39=0,Q39=""),"",SUM(AC39:AF39))</f>
        <v/>
      </c>
      <c r="AH39" s="1" t="str">
        <f t="array" ref="AH39">IF(OR(Q39=0,Q39=""),"",X39-AC39)</f>
        <v/>
      </c>
      <c r="AI39" s="2" t="str">
        <f t="array" ref="AI39">IF(OR(Q39=0,Q39=""),"",Y39-AD39)</f>
        <v/>
      </c>
      <c r="AJ39" s="2" t="str">
        <f t="array" ref="AJ39">IF(OR(Q39=0,Q39=""),"",Z39-AE39)</f>
        <v/>
      </c>
      <c r="AK39" s="2" t="str">
        <f t="array" ref="AK39">IF(OR(Q39=0,Q39=""),"",AA39-AF39)</f>
        <v/>
      </c>
      <c r="AL39" s="124" t="str">
        <f t="array" ref="AL39">IF(OR(Q39=0,Q39=""),"",AB39-AG39)</f>
        <v/>
      </c>
      <c r="AM39" s="109" t="str">
        <f>'Arear Table Protected'!AM39</f>
        <v/>
      </c>
      <c r="AN39" s="106" t="str">
        <f>'Arear Table Protected'!AN39</f>
        <v/>
      </c>
      <c r="AO39" s="125" t="str">
        <f t="array" ref="AO39">IF(OR(Q39=0,Q39=""),"",AM39-AN39)</f>
        <v/>
      </c>
      <c r="AP39" s="3" t="str">
        <f t="array" ref="AP39">IF(OR(Q38=0,Q38="",AP38="",AP38=""),"",AP38)</f>
        <v/>
      </c>
      <c r="AQ39" s="2" t="str">
        <f t="array" ref="AQ39">IF(OR(Q38=0,Q38="",AQ38="",AQ38=""),"",AQ38)</f>
        <v/>
      </c>
      <c r="AR39" s="125" t="str">
        <f t="array" ref="AR39">IF(OR(Q39=0,Q39=""),"",SUM(AP39-AQ39))</f>
        <v/>
      </c>
      <c r="AS39" s="95" t="str">
        <f t="array" ref="AS39">IF(OR(Q39=0,Q39=""),"",IF(AND('Basic Data Entry'!$C$10="state Service",'Arear Table Unprotected)'!V39=2020,U39=3),ROUND(X39/31*5,0),IF(AND('Basic Data Entry'!$C$10="state Service",'Arear Table Unprotected)'!V39=2020,U39=9),ROUND(AB39/30*2,0),IF(AND('Basic Data Entry'!$C$10="state Service",'Arear Table Unprotected)'!V39=2020,U39=10),ROUND(AB39/31*2,0),IF(AND('Basic Data Entry'!$C$10="subordinate",'Arear Table Unprotected)'!V39=2020,U39=3),ROUND(X39/31*3,0),IF(AND('Basic Data Entry'!$C$10="subordinate",'Arear Table Unprotected)'!V39=2020,U39=9),ROUND(AB39/30*1,0),IF(AND('Basic Data Entry'!$C$10="subordinate",'Arear Table Unprotected)'!V39=2020,U39=10),ROUND(AB39/31*1,0),IF(AND('Basic Data Entry'!$C$10="ministrial",'Arear Table Unprotected)'!V39=2020,U39=3),ROUND(X39/31*1,0),""))))))))</f>
        <v/>
      </c>
      <c r="AT39" s="96" t="str">
        <f t="array" ref="AT39">IF(OR(Q39=0,Q39=""),"",IF(AND('Basic Data Entry'!$C$10="state Service",'Arear Table Unprotected)'!V39=2020,U39=3),ROUND(AC39/31*5,0),IF(AND('Basic Data Entry'!$C$10="state Service",'Arear Table Unprotected)'!V39=2020,U39=9),ROUND(AG39/30*2,0),IF(AND('Basic Data Entry'!$C$10="state Service",'Arear Table Unprotected)'!V39=2020,U39=10),ROUND(AG39/31*2,0),IF(AND('Basic Data Entry'!$C$10="subordinate",'Arear Table Unprotected)'!V39=2020,U39=3),ROUND(AC39/31*3,0),IF(AND('Basic Data Entry'!$C$10="subordinate",'Arear Table Unprotected)'!V39=2020,U39=9),ROUND(AG39/30*1,0),IF(AND('Basic Data Entry'!$C$10="subordinate",'Arear Table Unprotected)'!V39=2020,U39=10),ROUND(AG39/31*1,0),IF(AND('Basic Data Entry'!$C$10="ministrial",'Arear Table Unprotected)'!V39=2020,U39=3),ROUND(AC39/31*1,0),""))))))))</f>
        <v/>
      </c>
      <c r="AU39" s="126" t="str">
        <f t="array" ref="AU39">IF(OR(Q39=0,Q39="",AS39="",AT39=""),"",AS39-AT39)</f>
        <v/>
      </c>
      <c r="AV39" s="42" t="str">
        <f t="array" ref="AV39">IF(OR(Q38=0,Q38=""),"",AV38)</f>
        <v/>
      </c>
      <c r="AW39" s="43" t="str">
        <f t="array" ref="AW39">IF(OR(Q38=0,Q38=""),"",AW38)</f>
        <v/>
      </c>
      <c r="AX39" s="127" t="str">
        <f t="array" ref="AX39">IF(OR(Q39=0,Q39=""),"",SUM(AV39-AW39))</f>
        <v/>
      </c>
      <c r="AY39" s="34" t="str">
        <f t="array" ref="AY39">IF(OR(Q39=0,Q39=""),"",ROUND((AL39)*$E$3,0))</f>
        <v/>
      </c>
      <c r="AZ39" s="34" t="str">
        <f t="array" ref="AZ39">IF(OR(Q39=0,Q39=""),"",SUM(AO39,AR39,AU39,AX39,AY39))</f>
        <v/>
      </c>
      <c r="BA39" s="128" t="str">
        <f t="array" ref="BA39">IF(OR(Q39=0,Q39=""),"",AL39-AZ39)</f>
        <v/>
      </c>
      <c r="BB39" s="44"/>
      <c r="BC39" s="249"/>
      <c r="BD39" s="249"/>
      <c r="BE39" s="272">
        <f t="shared" si="9"/>
        <v>0</v>
      </c>
      <c r="BF39" s="246">
        <f t="shared" si="10"/>
        <v>0</v>
      </c>
      <c r="BG39" s="246">
        <f t="shared" si="16"/>
        <v>0</v>
      </c>
      <c r="BK39" s="284">
        <f t="shared" si="17"/>
        <v>46433</v>
      </c>
      <c r="BM39" s="287">
        <f t="shared" si="11"/>
        <v>1</v>
      </c>
      <c r="BN39" s="288" t="str">
        <f t="array" ref="BN39">IF(OR(Q39=0,Q39=""),"",W39)</f>
        <v/>
      </c>
      <c r="BO39" s="287" t="str">
        <f t="array" ref="BO39">IF(OR(Q39=0,Q39=""),"",BM39+BN39)</f>
        <v/>
      </c>
      <c r="BP39" s="289">
        <f t="shared" si="12"/>
        <v>0</v>
      </c>
      <c r="BQ39" s="289">
        <f t="shared" si="13"/>
        <v>0</v>
      </c>
      <c r="BR39" s="290">
        <f t="shared" si="14"/>
        <v>0</v>
      </c>
      <c r="BS39" s="289" t="str">
        <f t="shared" si="15"/>
        <v>00</v>
      </c>
      <c r="BY39" s="245" t="str">
        <f>IF(OR(Q39=0,Q39=""),"",IF('Basic Data Entry'!$C$9="fixation","yes",""))</f>
        <v/>
      </c>
      <c r="BZ39" s="245" t="str">
        <f>IF(OR(Q39=0,Q39=""),"",IF('Basic Data Entry'!$G$12="yes","yes","no"))</f>
        <v/>
      </c>
    </row>
    <row r="40" spans="1:78" ht="18" customHeight="1" thickBot="1">
      <c r="A40" s="285" t="str">
        <f t="shared" si="5"/>
        <v/>
      </c>
      <c r="B40" s="722"/>
      <c r="C40" s="722"/>
      <c r="D40" s="722"/>
      <c r="E40" s="722"/>
      <c r="F40" s="280" t="str">
        <f t="shared" si="1"/>
        <v/>
      </c>
      <c r="G40" s="149" t="str">
        <f>'Arear Table Protected'!G40</f>
        <v/>
      </c>
      <c r="H40" s="149" t="str">
        <f>'Arear Table Protected'!H40</f>
        <v/>
      </c>
      <c r="I40" s="149" t="str">
        <f>'Arear Table Protected'!I40</f>
        <v/>
      </c>
      <c r="J40" s="149" t="str">
        <f>'Arear Table Protected'!J40</f>
        <v/>
      </c>
      <c r="K40" s="152" t="str">
        <f>'Arear Table Protected'!K40</f>
        <v/>
      </c>
      <c r="L40" s="153" t="str">
        <f>'Arear Table Protected'!L40</f>
        <v/>
      </c>
      <c r="M40" s="281" t="str">
        <f t="shared" si="2"/>
        <v/>
      </c>
      <c r="N40" s="282" t="str">
        <f t="shared" si="3"/>
        <v/>
      </c>
      <c r="O40" s="282" t="str">
        <f t="shared" si="4"/>
        <v/>
      </c>
      <c r="P40" s="291">
        <v>28</v>
      </c>
      <c r="Q40" s="565">
        <f t="shared" si="6"/>
        <v>0</v>
      </c>
      <c r="R40" s="566"/>
      <c r="S40" s="566"/>
      <c r="T40" s="567"/>
      <c r="U40" s="279" t="str">
        <f t="array" ref="U40">IF(OR(Q40=0,Q40=""),"",MONTH(Q40))</f>
        <v/>
      </c>
      <c r="V40" s="279" t="str">
        <f t="array" ref="V40">IF(OR(Q40=0,Q40=""),"",YEAR(Q40))</f>
        <v/>
      </c>
      <c r="W40" s="279" t="str">
        <f t="shared" si="7"/>
        <v/>
      </c>
      <c r="X40" s="6" t="str">
        <f t="array" ref="X40">IF(OR(Q40=0,Q40=""),"",BG40)</f>
        <v/>
      </c>
      <c r="Y40" s="17" t="str">
        <f t="array" ref="Y40">IF(OR(Q40=0,Q40=""),"",ROUND(X40*H40,0))</f>
        <v/>
      </c>
      <c r="Z40" s="17">
        <f t="shared" si="8"/>
        <v>0</v>
      </c>
      <c r="AA40" s="17" t="str">
        <f t="array" ref="AA40">IF(OR(Q40=0,Q40=""),"",ROUND(X40*J40,0))</f>
        <v/>
      </c>
      <c r="AB40" s="123" t="str">
        <f t="array" ref="AB40">IF(OR(Q40=0,Q40=""),"",SUM(X40:AA40))</f>
        <v/>
      </c>
      <c r="AC40" s="1" t="str">
        <f t="array" ref="AC40">IF(OR(Q40=0,Q40=""),"",IF(X40=0,0,IF($E$2="FIXATION",$B$5,IF(X40=0,0,IF(BF40=7,ROUND(AC39*1.03,-2),AC39)))))</f>
        <v/>
      </c>
      <c r="AD40" s="2" t="str">
        <f t="array" ref="AD40">IF(OR(Q40=0,Q40=""),"",IF($E$2="fixation",0,ROUND(AC40*G40,0)))</f>
        <v/>
      </c>
      <c r="AE40" s="17" t="str">
        <f t="array" ref="AE40">IF(OR(Q40=0,Q40=""),"",AE39)</f>
        <v/>
      </c>
      <c r="AF40" s="2" t="str">
        <f t="array" ref="AF40">IF(OR(Q40=0,Q40=""),"",IF($E$2="fixation",0,ROUND(AC40*I40,0)))</f>
        <v/>
      </c>
      <c r="AG40" s="123" t="str">
        <f t="array" ref="AG40">IF(OR(Q40=0,Q40=""),"",SUM(AC40:AF40))</f>
        <v/>
      </c>
      <c r="AH40" s="1" t="str">
        <f t="array" ref="AH40">IF(OR(Q40=0,Q40=""),"",X40-AC40)</f>
        <v/>
      </c>
      <c r="AI40" s="2" t="str">
        <f t="array" ref="AI40">IF(OR(Q40=0,Q40=""),"",Y40-AD40)</f>
        <v/>
      </c>
      <c r="AJ40" s="2" t="str">
        <f t="array" ref="AJ40">IF(OR(Q40=0,Q40=""),"",Z40-AE40)</f>
        <v/>
      </c>
      <c r="AK40" s="2" t="str">
        <f t="array" ref="AK40">IF(OR(Q40=0,Q40=""),"",AA40-AF40)</f>
        <v/>
      </c>
      <c r="AL40" s="124" t="str">
        <f t="array" ref="AL40">IF(OR(Q40=0,Q40=""),"",AB40-AG40)</f>
        <v/>
      </c>
      <c r="AM40" s="109" t="str">
        <f>'Arear Table Protected'!AM40</f>
        <v/>
      </c>
      <c r="AN40" s="106" t="str">
        <f>'Arear Table Protected'!AN40</f>
        <v/>
      </c>
      <c r="AO40" s="125" t="str">
        <f t="array" ref="AO40">IF(OR(Q40=0,Q40=""),"",AM40-AN40)</f>
        <v/>
      </c>
      <c r="AP40" s="3" t="str">
        <f t="array" ref="AP40">IF(OR(Q39=0,Q39="",AP39="",AP39=""),"",AP39)</f>
        <v/>
      </c>
      <c r="AQ40" s="2" t="str">
        <f t="array" ref="AQ40">IF(OR(Q39=0,Q39="",AQ39="",AQ39=""),"",AQ39)</f>
        <v/>
      </c>
      <c r="AR40" s="125" t="str">
        <f t="array" ref="AR40">IF(OR(Q40=0,Q40=""),"",SUM(AP40-AQ40))</f>
        <v/>
      </c>
      <c r="AS40" s="95" t="str">
        <f t="array" ref="AS40">IF(OR(Q40=0,Q40=""),"",IF(AND('Basic Data Entry'!$C$10="state Service",'Arear Table Unprotected)'!V40=2020,U40=3),ROUND(X40/31*5,0),IF(AND('Basic Data Entry'!$C$10="state Service",'Arear Table Unprotected)'!V40=2020,U40=9),ROUND(AB40/30*2,0),IF(AND('Basic Data Entry'!$C$10="state Service",'Arear Table Unprotected)'!V40=2020,U40=10),ROUND(AB40/31*2,0),IF(AND('Basic Data Entry'!$C$10="subordinate",'Arear Table Unprotected)'!V40=2020,U40=3),ROUND(X40/31*3,0),IF(AND('Basic Data Entry'!$C$10="subordinate",'Arear Table Unprotected)'!V40=2020,U40=9),ROUND(AB40/30*1,0),IF(AND('Basic Data Entry'!$C$10="subordinate",'Arear Table Unprotected)'!V40=2020,U40=10),ROUND(AB40/31*1,0),IF(AND('Basic Data Entry'!$C$10="ministrial",'Arear Table Unprotected)'!V40=2020,U40=3),ROUND(X40/31*1,0),""))))))))</f>
        <v/>
      </c>
      <c r="AT40" s="96" t="str">
        <f t="array" ref="AT40">IF(OR(Q40=0,Q40=""),"",IF(AND('Basic Data Entry'!$C$10="state Service",'Arear Table Unprotected)'!V40=2020,U40=3),ROUND(AC40/31*5,0),IF(AND('Basic Data Entry'!$C$10="state Service",'Arear Table Unprotected)'!V40=2020,U40=9),ROUND(AG40/30*2,0),IF(AND('Basic Data Entry'!$C$10="state Service",'Arear Table Unprotected)'!V40=2020,U40=10),ROUND(AG40/31*2,0),IF(AND('Basic Data Entry'!$C$10="subordinate",'Arear Table Unprotected)'!V40=2020,U40=3),ROUND(AC40/31*3,0),IF(AND('Basic Data Entry'!$C$10="subordinate",'Arear Table Unprotected)'!V40=2020,U40=9),ROUND(AG40/30*1,0),IF(AND('Basic Data Entry'!$C$10="subordinate",'Arear Table Unprotected)'!V40=2020,U40=10),ROUND(AG40/31*1,0),IF(AND('Basic Data Entry'!$C$10="ministrial",'Arear Table Unprotected)'!V40=2020,U40=3),ROUND(AC40/31*1,0),""))))))))</f>
        <v/>
      </c>
      <c r="AU40" s="126" t="str">
        <f t="array" ref="AU40">IF(OR(Q40=0,Q40="",AS40="",AT40=""),"",AS40-AT40)</f>
        <v/>
      </c>
      <c r="AV40" s="42" t="str">
        <f t="array" ref="AV40">IF(OR(Q39=0,Q39=""),"",AV39)</f>
        <v/>
      </c>
      <c r="AW40" s="43" t="str">
        <f t="array" ref="AW40">IF(OR(Q39=0,Q39=""),"",AW39)</f>
        <v/>
      </c>
      <c r="AX40" s="127" t="str">
        <f t="array" ref="AX40">IF(OR(Q40=0,Q40=""),"",SUM(AV40-AW40))</f>
        <v/>
      </c>
      <c r="AY40" s="34" t="str">
        <f t="array" ref="AY40">IF(OR(Q40=0,Q40=""),"",ROUND((AL40)*$E$3,0))</f>
        <v/>
      </c>
      <c r="AZ40" s="34" t="str">
        <f t="array" ref="AZ40">IF(OR(Q40=0,Q40=""),"",SUM(AO40,AR40,AU40,AX40,AY40))</f>
        <v/>
      </c>
      <c r="BA40" s="128" t="str">
        <f t="array" ref="BA40">IF(OR(Q40=0,Q40=""),"",AL40-AZ40)</f>
        <v/>
      </c>
      <c r="BB40" s="44"/>
      <c r="BC40" s="249"/>
      <c r="BD40" s="249"/>
      <c r="BE40" s="272">
        <f t="shared" si="9"/>
        <v>0</v>
      </c>
      <c r="BF40" s="246">
        <f t="shared" si="10"/>
        <v>0</v>
      </c>
      <c r="BG40" s="246">
        <f t="shared" si="16"/>
        <v>0</v>
      </c>
      <c r="BK40" s="284">
        <f t="shared" si="17"/>
        <v>46464</v>
      </c>
      <c r="BM40" s="287">
        <f t="shared" si="11"/>
        <v>1</v>
      </c>
      <c r="BN40" s="288" t="str">
        <f t="array" ref="BN40">IF(OR(Q40=0,Q40=""),"",W40)</f>
        <v/>
      </c>
      <c r="BO40" s="287" t="str">
        <f t="array" ref="BO40">IF(OR(Q40=0,Q40=""),"",BM40+BN40)</f>
        <v/>
      </c>
      <c r="BP40" s="289">
        <f t="shared" si="12"/>
        <v>0</v>
      </c>
      <c r="BQ40" s="289">
        <f t="shared" si="13"/>
        <v>0</v>
      </c>
      <c r="BR40" s="290">
        <f t="shared" si="14"/>
        <v>0</v>
      </c>
      <c r="BS40" s="289" t="str">
        <f t="shared" si="15"/>
        <v>00</v>
      </c>
      <c r="BY40" s="245" t="str">
        <f>IF(OR(Q40=0,Q40=""),"",IF('Basic Data Entry'!$C$9="fixation","yes",""))</f>
        <v/>
      </c>
      <c r="BZ40" s="245" t="str">
        <f>IF(OR(Q40=0,Q40=""),"",IF('Basic Data Entry'!$G$12="yes","yes","no"))</f>
        <v/>
      </c>
    </row>
    <row r="41" spans="1:78" ht="18" customHeight="1" thickBot="1">
      <c r="A41" s="285" t="str">
        <f t="shared" si="5"/>
        <v/>
      </c>
      <c r="B41" s="722"/>
      <c r="C41" s="722"/>
      <c r="D41" s="722"/>
      <c r="E41" s="722"/>
      <c r="F41" s="280" t="str">
        <f t="shared" si="1"/>
        <v/>
      </c>
      <c r="G41" s="149" t="str">
        <f>'Arear Table Protected'!G41</f>
        <v/>
      </c>
      <c r="H41" s="149" t="str">
        <f>'Arear Table Protected'!H41</f>
        <v/>
      </c>
      <c r="I41" s="149" t="str">
        <f>'Arear Table Protected'!I41</f>
        <v/>
      </c>
      <c r="J41" s="149" t="str">
        <f>'Arear Table Protected'!J41</f>
        <v/>
      </c>
      <c r="K41" s="152" t="str">
        <f>'Arear Table Protected'!K41</f>
        <v/>
      </c>
      <c r="L41" s="153" t="str">
        <f>'Arear Table Protected'!L41</f>
        <v/>
      </c>
      <c r="M41" s="281" t="str">
        <f t="shared" si="2"/>
        <v/>
      </c>
      <c r="N41" s="282" t="str">
        <f t="shared" si="3"/>
        <v/>
      </c>
      <c r="O41" s="282" t="str">
        <f t="shared" si="4"/>
        <v/>
      </c>
      <c r="P41" s="291">
        <v>29</v>
      </c>
      <c r="Q41" s="565">
        <f t="shared" si="6"/>
        <v>0</v>
      </c>
      <c r="R41" s="566"/>
      <c r="S41" s="566"/>
      <c r="T41" s="567"/>
      <c r="U41" s="279" t="str">
        <f t="array" ref="U41">IF(OR(Q41=0,Q41=""),"",MONTH(Q41))</f>
        <v/>
      </c>
      <c r="V41" s="279" t="str">
        <f t="array" ref="V41">IF(OR(Q41=0,Q41=""),"",YEAR(Q41))</f>
        <v/>
      </c>
      <c r="W41" s="279" t="str">
        <f t="shared" si="7"/>
        <v/>
      </c>
      <c r="X41" s="6" t="str">
        <f t="array" ref="X41">IF(OR(Q41=0,Q41=""),"",BG41)</f>
        <v/>
      </c>
      <c r="Y41" s="17" t="str">
        <f t="array" ref="Y41">IF(OR(Q41=0,Q41=""),"",ROUND(X41*H41,0))</f>
        <v/>
      </c>
      <c r="Z41" s="17">
        <f t="shared" si="8"/>
        <v>0</v>
      </c>
      <c r="AA41" s="17" t="str">
        <f t="array" ref="AA41">IF(OR(Q41=0,Q41=""),"",ROUND(X41*J41,0))</f>
        <v/>
      </c>
      <c r="AB41" s="123" t="str">
        <f t="array" ref="AB41">IF(OR(Q41=0,Q41=""),"",SUM(X41:AA41))</f>
        <v/>
      </c>
      <c r="AC41" s="1" t="str">
        <f t="array" ref="AC41">IF(OR(Q41=0,Q41=""),"",IF(X41=0,0,IF($E$2="FIXATION",$B$5,IF(X41=0,0,IF(BF41=7,ROUND(AC40*1.03,-2),AC40)))))</f>
        <v/>
      </c>
      <c r="AD41" s="2" t="str">
        <f t="array" ref="AD41">IF(OR(Q41=0,Q41=""),"",IF($E$2="fixation",0,ROUND(AC41*G41,0)))</f>
        <v/>
      </c>
      <c r="AE41" s="17" t="str">
        <f t="array" ref="AE41">IF(OR(Q41=0,Q41=""),"",AE40)</f>
        <v/>
      </c>
      <c r="AF41" s="2" t="str">
        <f t="array" ref="AF41">IF(OR(Q41=0,Q41=""),"",IF($E$2="fixation",0,ROUND(AC41*I41,0)))</f>
        <v/>
      </c>
      <c r="AG41" s="123" t="str">
        <f t="array" ref="AG41">IF(OR(Q41=0,Q41=""),"",SUM(AC41:AF41))</f>
        <v/>
      </c>
      <c r="AH41" s="1" t="str">
        <f t="array" ref="AH41">IF(OR(Q41=0,Q41=""),"",X41-AC41)</f>
        <v/>
      </c>
      <c r="AI41" s="2" t="str">
        <f t="array" ref="AI41">IF(OR(Q41=0,Q41=""),"",Y41-AD41)</f>
        <v/>
      </c>
      <c r="AJ41" s="2" t="str">
        <f t="array" ref="AJ41">IF(OR(Q41=0,Q41=""),"",Z41-AE41)</f>
        <v/>
      </c>
      <c r="AK41" s="2" t="str">
        <f t="array" ref="AK41">IF(OR(Q41=0,Q41=""),"",AA41-AF41)</f>
        <v/>
      </c>
      <c r="AL41" s="124" t="str">
        <f t="array" ref="AL41">IF(OR(Q41=0,Q41=""),"",AB41-AG41)</f>
        <v/>
      </c>
      <c r="AM41" s="109" t="str">
        <f>'Arear Table Protected'!AM41</f>
        <v/>
      </c>
      <c r="AN41" s="106" t="str">
        <f>'Arear Table Protected'!AN41</f>
        <v/>
      </c>
      <c r="AO41" s="125" t="str">
        <f t="array" ref="AO41">IF(OR(Q41=0,Q41=""),"",AM41-AN41)</f>
        <v/>
      </c>
      <c r="AP41" s="3" t="str">
        <f t="array" ref="AP41">IF(OR(Q40=0,Q40="",AP40="",AP40=""),"",AP40)</f>
        <v/>
      </c>
      <c r="AQ41" s="2" t="str">
        <f t="array" ref="AQ41">IF(OR(Q40=0,Q40="",AQ40="",AQ40=""),"",AQ40)</f>
        <v/>
      </c>
      <c r="AR41" s="125" t="str">
        <f t="array" ref="AR41">IF(OR(Q41=0,Q41=""),"",SUM(AP41-AQ41))</f>
        <v/>
      </c>
      <c r="AS41" s="95" t="str">
        <f t="array" ref="AS41">IF(OR(Q41=0,Q41=""),"",IF(AND('Basic Data Entry'!$C$10="state Service",'Arear Table Unprotected)'!V41=2020,U41=3),ROUND(X41/31*5,0),IF(AND('Basic Data Entry'!$C$10="state Service",'Arear Table Unprotected)'!V41=2020,U41=9),ROUND(AB41/30*2,0),IF(AND('Basic Data Entry'!$C$10="state Service",'Arear Table Unprotected)'!V41=2020,U41=10),ROUND(AB41/31*2,0),IF(AND('Basic Data Entry'!$C$10="subordinate",'Arear Table Unprotected)'!V41=2020,U41=3),ROUND(X41/31*3,0),IF(AND('Basic Data Entry'!$C$10="subordinate",'Arear Table Unprotected)'!V41=2020,U41=9),ROUND(AB41/30*1,0),IF(AND('Basic Data Entry'!$C$10="subordinate",'Arear Table Unprotected)'!V41=2020,U41=10),ROUND(AB41/31*1,0),IF(AND('Basic Data Entry'!$C$10="ministrial",'Arear Table Unprotected)'!V41=2020,U41=3),ROUND(X41/31*1,0),""))))))))</f>
        <v/>
      </c>
      <c r="AT41" s="96" t="str">
        <f t="array" ref="AT41">IF(OR(Q41=0,Q41=""),"",IF(AND('Basic Data Entry'!$C$10="state Service",'Arear Table Unprotected)'!V41=2020,U41=3),ROUND(AC41/31*5,0),IF(AND('Basic Data Entry'!$C$10="state Service",'Arear Table Unprotected)'!V41=2020,U41=9),ROUND(AG41/30*2,0),IF(AND('Basic Data Entry'!$C$10="state Service",'Arear Table Unprotected)'!V41=2020,U41=10),ROUND(AG41/31*2,0),IF(AND('Basic Data Entry'!$C$10="subordinate",'Arear Table Unprotected)'!V41=2020,U41=3),ROUND(AC41/31*3,0),IF(AND('Basic Data Entry'!$C$10="subordinate",'Arear Table Unprotected)'!V41=2020,U41=9),ROUND(AG41/30*1,0),IF(AND('Basic Data Entry'!$C$10="subordinate",'Arear Table Unprotected)'!V41=2020,U41=10),ROUND(AG41/31*1,0),IF(AND('Basic Data Entry'!$C$10="ministrial",'Arear Table Unprotected)'!V41=2020,U41=3),ROUND(AC41/31*1,0),""))))))))</f>
        <v/>
      </c>
      <c r="AU41" s="126" t="str">
        <f t="array" ref="AU41">IF(OR(Q41=0,Q41="",AS41="",AT41=""),"",AS41-AT41)</f>
        <v/>
      </c>
      <c r="AV41" s="42" t="str">
        <f t="array" ref="AV41">IF(OR(Q40=0,Q40=""),"",AV40)</f>
        <v/>
      </c>
      <c r="AW41" s="43" t="str">
        <f t="array" ref="AW41">IF(OR(Q40=0,Q40=""),"",AW40)</f>
        <v/>
      </c>
      <c r="AX41" s="127" t="str">
        <f t="array" ref="AX41">IF(OR(Q41=0,Q41=""),"",SUM(AV41-AW41))</f>
        <v/>
      </c>
      <c r="AY41" s="34" t="str">
        <f t="array" ref="AY41">IF(OR(Q41=0,Q41=""),"",ROUND((AL41)*$E$3,0))</f>
        <v/>
      </c>
      <c r="AZ41" s="34" t="str">
        <f t="array" ref="AZ41">IF(OR(Q41=0,Q41=""),"",SUM(AO41,AR41,AU41,AX41,AY41))</f>
        <v/>
      </c>
      <c r="BA41" s="128" t="str">
        <f t="array" ref="BA41">IF(OR(Q41=0,Q41=""),"",AL41-AZ41)</f>
        <v/>
      </c>
      <c r="BB41" s="44"/>
      <c r="BC41" s="249"/>
      <c r="BD41" s="249"/>
      <c r="BE41" s="272">
        <f t="shared" si="9"/>
        <v>0</v>
      </c>
      <c r="BF41" s="246">
        <f t="shared" si="10"/>
        <v>0</v>
      </c>
      <c r="BG41" s="246">
        <f t="shared" si="16"/>
        <v>0</v>
      </c>
      <c r="BK41" s="284">
        <f t="shared" si="17"/>
        <v>46495</v>
      </c>
      <c r="BM41" s="287">
        <f t="shared" si="11"/>
        <v>1</v>
      </c>
      <c r="BN41" s="288" t="str">
        <f t="array" ref="BN41">IF(OR(Q41=0,Q41=""),"",W41)</f>
        <v/>
      </c>
      <c r="BO41" s="287" t="str">
        <f t="array" ref="BO41">IF(OR(Q41=0,Q41=""),"",BM41+BN41)</f>
        <v/>
      </c>
      <c r="BP41" s="289">
        <f t="shared" si="12"/>
        <v>0</v>
      </c>
      <c r="BQ41" s="289">
        <f t="shared" si="13"/>
        <v>0</v>
      </c>
      <c r="BR41" s="290">
        <f t="shared" si="14"/>
        <v>0</v>
      </c>
      <c r="BS41" s="289" t="str">
        <f t="shared" si="15"/>
        <v>00</v>
      </c>
      <c r="BY41" s="245" t="str">
        <f>IF(OR(Q41=0,Q41=""),"",IF('Basic Data Entry'!$C$9="fixation","yes",""))</f>
        <v/>
      </c>
      <c r="BZ41" s="245" t="str">
        <f>IF(OR(Q41=0,Q41=""),"",IF('Basic Data Entry'!$G$12="yes","yes","no"))</f>
        <v/>
      </c>
    </row>
    <row r="42" spans="1:78" ht="18" customHeight="1" thickBot="1">
      <c r="A42" s="285" t="str">
        <f t="shared" si="5"/>
        <v/>
      </c>
      <c r="B42" s="722"/>
      <c r="C42" s="722"/>
      <c r="D42" s="722"/>
      <c r="E42" s="722"/>
      <c r="F42" s="280" t="str">
        <f t="shared" si="1"/>
        <v/>
      </c>
      <c r="G42" s="149" t="str">
        <f>'Arear Table Protected'!G42</f>
        <v/>
      </c>
      <c r="H42" s="149" t="str">
        <f>'Arear Table Protected'!H42</f>
        <v/>
      </c>
      <c r="I42" s="149" t="str">
        <f>'Arear Table Protected'!I42</f>
        <v/>
      </c>
      <c r="J42" s="149" t="str">
        <f>'Arear Table Protected'!J42</f>
        <v/>
      </c>
      <c r="K42" s="152" t="str">
        <f>'Arear Table Protected'!K42</f>
        <v/>
      </c>
      <c r="L42" s="153" t="str">
        <f>'Arear Table Protected'!L42</f>
        <v/>
      </c>
      <c r="M42" s="281" t="str">
        <f t="shared" si="2"/>
        <v/>
      </c>
      <c r="N42" s="282" t="str">
        <f t="shared" si="3"/>
        <v/>
      </c>
      <c r="O42" s="282" t="str">
        <f t="shared" si="4"/>
        <v/>
      </c>
      <c r="P42" s="291">
        <v>30</v>
      </c>
      <c r="Q42" s="565">
        <f t="shared" si="6"/>
        <v>0</v>
      </c>
      <c r="R42" s="566"/>
      <c r="S42" s="566"/>
      <c r="T42" s="567"/>
      <c r="U42" s="279" t="str">
        <f t="array" ref="U42">IF(OR(Q42=0,Q42=""),"",MONTH(Q42))</f>
        <v/>
      </c>
      <c r="V42" s="279" t="str">
        <f t="array" ref="V42">IF(OR(Q42=0,Q42=""),"",YEAR(Q42))</f>
        <v/>
      </c>
      <c r="W42" s="279" t="str">
        <f t="shared" si="7"/>
        <v/>
      </c>
      <c r="X42" s="6" t="str">
        <f t="array" ref="X42">IF(OR(Q42=0,Q42=""),"",BG42)</f>
        <v/>
      </c>
      <c r="Y42" s="17" t="str">
        <f t="array" ref="Y42">IF(OR(Q42=0,Q42=""),"",ROUND(X42*H42,0))</f>
        <v/>
      </c>
      <c r="Z42" s="17">
        <f t="shared" si="8"/>
        <v>0</v>
      </c>
      <c r="AA42" s="17" t="str">
        <f t="array" ref="AA42">IF(OR(Q42=0,Q42=""),"",ROUND(X42*J42,0))</f>
        <v/>
      </c>
      <c r="AB42" s="123" t="str">
        <f t="array" ref="AB42">IF(OR(Q42=0,Q42=""),"",SUM(X42:AA42))</f>
        <v/>
      </c>
      <c r="AC42" s="1" t="str">
        <f t="array" ref="AC42">IF(OR(Q42=0,Q42=""),"",IF(X42=0,0,IF($E$2="FIXATION",$B$5,IF(X42=0,0,IF(BF42=7,ROUND(AC41*1.03,-2),AC41)))))</f>
        <v/>
      </c>
      <c r="AD42" s="2" t="str">
        <f t="array" ref="AD42">IF(OR(Q42=0,Q42=""),"",IF($E$2="fixation",0,ROUND(AC42*G42,0)))</f>
        <v/>
      </c>
      <c r="AE42" s="17" t="str">
        <f t="array" ref="AE42">IF(OR(Q42=0,Q42=""),"",AE41)</f>
        <v/>
      </c>
      <c r="AF42" s="2" t="str">
        <f t="array" ref="AF42">IF(OR(Q42=0,Q42=""),"",IF($E$2="fixation",0,ROUND(AC42*I42,0)))</f>
        <v/>
      </c>
      <c r="AG42" s="123" t="str">
        <f t="array" ref="AG42">IF(OR(Q42=0,Q42=""),"",SUM(AC42:AF42))</f>
        <v/>
      </c>
      <c r="AH42" s="1" t="str">
        <f t="array" ref="AH42">IF(OR(Q42=0,Q42=""),"",X42-AC42)</f>
        <v/>
      </c>
      <c r="AI42" s="2" t="str">
        <f t="array" ref="AI42">IF(OR(Q42=0,Q42=""),"",Y42-AD42)</f>
        <v/>
      </c>
      <c r="AJ42" s="2" t="str">
        <f t="array" ref="AJ42">IF(OR(Q42=0,Q42=""),"",Z42-AE42)</f>
        <v/>
      </c>
      <c r="AK42" s="2" t="str">
        <f t="array" ref="AK42">IF(OR(Q42=0,Q42=""),"",AA42-AF42)</f>
        <v/>
      </c>
      <c r="AL42" s="124" t="str">
        <f t="array" ref="AL42">IF(OR(Q42=0,Q42=""),"",AB42-AG42)</f>
        <v/>
      </c>
      <c r="AM42" s="109" t="str">
        <f>'Arear Table Protected'!AM42</f>
        <v/>
      </c>
      <c r="AN42" s="106" t="str">
        <f>'Arear Table Protected'!AN42</f>
        <v/>
      </c>
      <c r="AO42" s="125" t="str">
        <f t="array" ref="AO42">IF(OR(Q42=0,Q42=""),"",AM42-AN42)</f>
        <v/>
      </c>
      <c r="AP42" s="3" t="str">
        <f t="array" ref="AP42">IF(OR(Q41=0,Q41="",AP41="",AP41=""),"",AP41)</f>
        <v/>
      </c>
      <c r="AQ42" s="2" t="str">
        <f t="array" ref="AQ42">IF(OR(Q41=0,Q41="",AQ41="",AQ41=""),"",AQ41)</f>
        <v/>
      </c>
      <c r="AR42" s="125" t="str">
        <f t="array" ref="AR42">IF(OR(Q42=0,Q42=""),"",SUM(AP42-AQ42))</f>
        <v/>
      </c>
      <c r="AS42" s="95" t="str">
        <f t="array" ref="AS42">IF(OR(Q42=0,Q42=""),"",IF(AND('Basic Data Entry'!$C$10="state Service",'Arear Table Unprotected)'!V42=2020,U42=3),ROUND(X42/31*5,0),IF(AND('Basic Data Entry'!$C$10="state Service",'Arear Table Unprotected)'!V42=2020,U42=9),ROUND(AB42/30*2,0),IF(AND('Basic Data Entry'!$C$10="state Service",'Arear Table Unprotected)'!V42=2020,U42=10),ROUND(AB42/31*2,0),IF(AND('Basic Data Entry'!$C$10="subordinate",'Arear Table Unprotected)'!V42=2020,U42=3),ROUND(X42/31*3,0),IF(AND('Basic Data Entry'!$C$10="subordinate",'Arear Table Unprotected)'!V42=2020,U42=9),ROUND(AB42/30*1,0),IF(AND('Basic Data Entry'!$C$10="subordinate",'Arear Table Unprotected)'!V42=2020,U42=10),ROUND(AB42/31*1,0),IF(AND('Basic Data Entry'!$C$10="ministrial",'Arear Table Unprotected)'!V42=2020,U42=3),ROUND(X42/31*1,0),""))))))))</f>
        <v/>
      </c>
      <c r="AT42" s="96" t="str">
        <f t="array" ref="AT42">IF(OR(Q42=0,Q42=""),"",IF(AND('Basic Data Entry'!$C$10="state Service",'Arear Table Unprotected)'!V42=2020,U42=3),ROUND(AC42/31*5,0),IF(AND('Basic Data Entry'!$C$10="state Service",'Arear Table Unprotected)'!V42=2020,U42=9),ROUND(AG42/30*2,0),IF(AND('Basic Data Entry'!$C$10="state Service",'Arear Table Unprotected)'!V42=2020,U42=10),ROUND(AG42/31*2,0),IF(AND('Basic Data Entry'!$C$10="subordinate",'Arear Table Unprotected)'!V42=2020,U42=3),ROUND(AC42/31*3,0),IF(AND('Basic Data Entry'!$C$10="subordinate",'Arear Table Unprotected)'!V42=2020,U42=9),ROUND(AG42/30*1,0),IF(AND('Basic Data Entry'!$C$10="subordinate",'Arear Table Unprotected)'!V42=2020,U42=10),ROUND(AG42/31*1,0),IF(AND('Basic Data Entry'!$C$10="ministrial",'Arear Table Unprotected)'!V42=2020,U42=3),ROUND(AC42/31*1,0),""))))))))</f>
        <v/>
      </c>
      <c r="AU42" s="126" t="str">
        <f t="array" ref="AU42">IF(OR(Q42=0,Q42="",AS42="",AT42=""),"",AS42-AT42)</f>
        <v/>
      </c>
      <c r="AV42" s="42" t="str">
        <f t="array" ref="AV42">IF(OR(Q41=0,Q41=""),"",AV41)</f>
        <v/>
      </c>
      <c r="AW42" s="43" t="str">
        <f t="array" ref="AW42">IF(OR(Q41=0,Q41=""),"",AW41)</f>
        <v/>
      </c>
      <c r="AX42" s="127" t="str">
        <f t="array" ref="AX42">IF(OR(Q42=0,Q42=""),"",SUM(AV42-AW42))</f>
        <v/>
      </c>
      <c r="AY42" s="34" t="str">
        <f t="array" ref="AY42">IF(OR(Q42=0,Q42=""),"",ROUND((AL42)*$E$3,0))</f>
        <v/>
      </c>
      <c r="AZ42" s="34" t="str">
        <f t="array" ref="AZ42">IF(OR(Q42=0,Q42=""),"",SUM(AO42,AR42,AU42,AX42,AY42))</f>
        <v/>
      </c>
      <c r="BA42" s="128" t="str">
        <f t="array" ref="BA42">IF(OR(Q42=0,Q42=""),"",AL42-AZ42)</f>
        <v/>
      </c>
      <c r="BB42" s="44"/>
      <c r="BC42" s="249"/>
      <c r="BD42" s="249"/>
      <c r="BE42" s="272">
        <f t="shared" si="9"/>
        <v>0</v>
      </c>
      <c r="BF42" s="246">
        <f t="shared" si="10"/>
        <v>0</v>
      </c>
      <c r="BG42" s="246">
        <f t="shared" si="16"/>
        <v>0</v>
      </c>
      <c r="BK42" s="284">
        <f t="shared" si="17"/>
        <v>46526</v>
      </c>
      <c r="BM42" s="287">
        <f t="shared" si="11"/>
        <v>1</v>
      </c>
      <c r="BN42" s="288" t="str">
        <f t="array" ref="BN42">IF(OR(Q42=0,Q42=""),"",W42)</f>
        <v/>
      </c>
      <c r="BO42" s="287" t="str">
        <f t="array" ref="BO42">IF(OR(Q42=0,Q42=""),"",BM42+BN42)</f>
        <v/>
      </c>
      <c r="BP42" s="289">
        <f t="shared" si="12"/>
        <v>0</v>
      </c>
      <c r="BQ42" s="289">
        <f t="shared" si="13"/>
        <v>0</v>
      </c>
      <c r="BR42" s="290">
        <f t="shared" si="14"/>
        <v>0</v>
      </c>
      <c r="BS42" s="289" t="str">
        <f t="shared" si="15"/>
        <v>00</v>
      </c>
      <c r="BY42" s="245" t="str">
        <f>IF(OR(Q42=0,Q42=""),"",IF('Basic Data Entry'!$C$9="fixation","yes",""))</f>
        <v/>
      </c>
      <c r="BZ42" s="245" t="str">
        <f>IF(OR(Q42=0,Q42=""),"",IF('Basic Data Entry'!$G$12="yes","yes","no"))</f>
        <v/>
      </c>
    </row>
    <row r="43" spans="1:78" ht="18" customHeight="1" thickBot="1">
      <c r="A43" s="285" t="str">
        <f t="shared" si="5"/>
        <v/>
      </c>
      <c r="B43" s="722"/>
      <c r="C43" s="722"/>
      <c r="D43" s="722"/>
      <c r="E43" s="722"/>
      <c r="F43" s="280" t="str">
        <f t="shared" si="1"/>
        <v/>
      </c>
      <c r="G43" s="149" t="str">
        <f>'Arear Table Protected'!G43</f>
        <v/>
      </c>
      <c r="H43" s="149" t="str">
        <f>'Arear Table Protected'!H43</f>
        <v/>
      </c>
      <c r="I43" s="149" t="str">
        <f>'Arear Table Protected'!I43</f>
        <v/>
      </c>
      <c r="J43" s="149" t="str">
        <f>'Arear Table Protected'!J43</f>
        <v/>
      </c>
      <c r="K43" s="152" t="str">
        <f>'Arear Table Protected'!K43</f>
        <v/>
      </c>
      <c r="L43" s="153" t="str">
        <f>'Arear Table Protected'!L43</f>
        <v/>
      </c>
      <c r="M43" s="281" t="str">
        <f t="shared" si="2"/>
        <v/>
      </c>
      <c r="N43" s="282" t="str">
        <f t="shared" si="3"/>
        <v/>
      </c>
      <c r="O43" s="282" t="str">
        <f t="shared" si="4"/>
        <v/>
      </c>
      <c r="P43" s="291">
        <v>31</v>
      </c>
      <c r="Q43" s="565">
        <f t="shared" si="6"/>
        <v>0</v>
      </c>
      <c r="R43" s="566"/>
      <c r="S43" s="566"/>
      <c r="T43" s="567"/>
      <c r="U43" s="279" t="str">
        <f t="array" ref="U43">IF(OR(Q43=0,Q43=""),"",MONTH(Q43))</f>
        <v/>
      </c>
      <c r="V43" s="279" t="str">
        <f t="array" ref="V43">IF(OR(Q43=0,Q43=""),"",YEAR(Q43))</f>
        <v/>
      </c>
      <c r="W43" s="279" t="str">
        <f t="shared" si="7"/>
        <v/>
      </c>
      <c r="X43" s="6" t="str">
        <f t="array" ref="X43">IF(OR(Q43=0,Q43=""),"",BG43)</f>
        <v/>
      </c>
      <c r="Y43" s="17" t="str">
        <f t="array" ref="Y43">IF(OR(Q43=0,Q43=""),"",ROUND(X43*H43,0))</f>
        <v/>
      </c>
      <c r="Z43" s="17">
        <f t="shared" si="8"/>
        <v>0</v>
      </c>
      <c r="AA43" s="17" t="str">
        <f t="array" ref="AA43">IF(OR(Q43=0,Q43=""),"",ROUND(X43*J43,0))</f>
        <v/>
      </c>
      <c r="AB43" s="123" t="str">
        <f t="array" ref="AB43">IF(OR(Q43=0,Q43=""),"",SUM(X43:AA43))</f>
        <v/>
      </c>
      <c r="AC43" s="1" t="str">
        <f t="array" ref="AC43">IF(OR(Q43=0,Q43=""),"",IF(X43=0,0,IF($E$2="FIXATION",$B$5,IF(X43=0,0,IF(BF43=7,ROUND(AC42*1.03,-2),AC42)))))</f>
        <v/>
      </c>
      <c r="AD43" s="2" t="str">
        <f t="array" ref="AD43">IF(OR(Q43=0,Q43=""),"",IF($E$2="fixation",0,ROUND(AC43*G43,0)))</f>
        <v/>
      </c>
      <c r="AE43" s="17" t="str">
        <f t="array" ref="AE43">IF(OR(Q43=0,Q43=""),"",AE42)</f>
        <v/>
      </c>
      <c r="AF43" s="2" t="str">
        <f t="array" ref="AF43">IF(OR(Q43=0,Q43=""),"",IF($E$2="fixation",0,ROUND(AC43*I43,0)))</f>
        <v/>
      </c>
      <c r="AG43" s="123" t="str">
        <f t="array" ref="AG43">IF(OR(Q43=0,Q43=""),"",SUM(AC43:AF43))</f>
        <v/>
      </c>
      <c r="AH43" s="1" t="str">
        <f t="array" ref="AH43">IF(OR(Q43=0,Q43=""),"",X43-AC43)</f>
        <v/>
      </c>
      <c r="AI43" s="2" t="str">
        <f t="array" ref="AI43">IF(OR(Q43=0,Q43=""),"",Y43-AD43)</f>
        <v/>
      </c>
      <c r="AJ43" s="2" t="str">
        <f t="array" ref="AJ43">IF(OR(Q43=0,Q43=""),"",Z43-AE43)</f>
        <v/>
      </c>
      <c r="AK43" s="2" t="str">
        <f t="array" ref="AK43">IF(OR(Q43=0,Q43=""),"",AA43-AF43)</f>
        <v/>
      </c>
      <c r="AL43" s="124" t="str">
        <f t="array" ref="AL43">IF(OR(Q43=0,Q43=""),"",AB43-AG43)</f>
        <v/>
      </c>
      <c r="AM43" s="109" t="str">
        <f>'Arear Table Protected'!AM43</f>
        <v/>
      </c>
      <c r="AN43" s="106" t="str">
        <f>'Arear Table Protected'!AN43</f>
        <v/>
      </c>
      <c r="AO43" s="125" t="str">
        <f t="array" ref="AO43">IF(OR(Q43=0,Q43=""),"",AM43-AN43)</f>
        <v/>
      </c>
      <c r="AP43" s="3" t="str">
        <f t="array" ref="AP43">IF(OR(Q42=0,Q42="",AP42="",AP42=""),"",AP42)</f>
        <v/>
      </c>
      <c r="AQ43" s="2" t="str">
        <f t="array" ref="AQ43">IF(OR(Q42=0,Q42="",AQ42="",AQ42=""),"",AQ42)</f>
        <v/>
      </c>
      <c r="AR43" s="125" t="str">
        <f t="array" ref="AR43">IF(OR(Q43=0,Q43=""),"",SUM(AP43-AQ43))</f>
        <v/>
      </c>
      <c r="AS43" s="95" t="str">
        <f t="array" ref="AS43">IF(OR(Q43=0,Q43=""),"",IF(AND('Basic Data Entry'!$C$10="state Service",'Arear Table Unprotected)'!V43=2020,U43=3),ROUND(X43/31*5,0),IF(AND('Basic Data Entry'!$C$10="state Service",'Arear Table Unprotected)'!V43=2020,U43=9),ROUND(AB43/30*2,0),IF(AND('Basic Data Entry'!$C$10="state Service",'Arear Table Unprotected)'!V43=2020,U43=10),ROUND(AB43/31*2,0),IF(AND('Basic Data Entry'!$C$10="subordinate",'Arear Table Unprotected)'!V43=2020,U43=3),ROUND(X43/31*3,0),IF(AND('Basic Data Entry'!$C$10="subordinate",'Arear Table Unprotected)'!V43=2020,U43=9),ROUND(AB43/30*1,0),IF(AND('Basic Data Entry'!$C$10="subordinate",'Arear Table Unprotected)'!V43=2020,U43=10),ROUND(AB43/31*1,0),IF(AND('Basic Data Entry'!$C$10="ministrial",'Arear Table Unprotected)'!V43=2020,U43=3),ROUND(X43/31*1,0),""))))))))</f>
        <v/>
      </c>
      <c r="AT43" s="96" t="str">
        <f t="array" ref="AT43">IF(OR(Q43=0,Q43=""),"",IF(AND('Basic Data Entry'!$C$10="state Service",'Arear Table Unprotected)'!V43=2020,U43=3),ROUND(AC43/31*5,0),IF(AND('Basic Data Entry'!$C$10="state Service",'Arear Table Unprotected)'!V43=2020,U43=9),ROUND(AG43/30*2,0),IF(AND('Basic Data Entry'!$C$10="state Service",'Arear Table Unprotected)'!V43=2020,U43=10),ROUND(AG43/31*2,0),IF(AND('Basic Data Entry'!$C$10="subordinate",'Arear Table Unprotected)'!V43=2020,U43=3),ROUND(AC43/31*3,0),IF(AND('Basic Data Entry'!$C$10="subordinate",'Arear Table Unprotected)'!V43=2020,U43=9),ROUND(AG43/30*1,0),IF(AND('Basic Data Entry'!$C$10="subordinate",'Arear Table Unprotected)'!V43=2020,U43=10),ROUND(AG43/31*1,0),IF(AND('Basic Data Entry'!$C$10="ministrial",'Arear Table Unprotected)'!V43=2020,U43=3),ROUND(AC43/31*1,0),""))))))))</f>
        <v/>
      </c>
      <c r="AU43" s="126" t="str">
        <f t="array" ref="AU43">IF(OR(Q43=0,Q43="",AS43="",AT43=""),"",AS43-AT43)</f>
        <v/>
      </c>
      <c r="AV43" s="42" t="str">
        <f t="array" ref="AV43">IF(OR(Q42=0,Q42=""),"",AV42)</f>
        <v/>
      </c>
      <c r="AW43" s="43" t="str">
        <f t="array" ref="AW43">IF(OR(Q42=0,Q42=""),"",AW42)</f>
        <v/>
      </c>
      <c r="AX43" s="127" t="str">
        <f t="array" ref="AX43">IF(OR(Q43=0,Q43=""),"",SUM(AV43-AW43))</f>
        <v/>
      </c>
      <c r="AY43" s="34" t="str">
        <f t="array" ref="AY43">IF(OR(Q43=0,Q43=""),"",ROUND((AL43)*$E$3,0))</f>
        <v/>
      </c>
      <c r="AZ43" s="34" t="str">
        <f t="array" ref="AZ43">IF(OR(Q43=0,Q43=""),"",SUM(AO43,AR43,AU43,AX43,AY43))</f>
        <v/>
      </c>
      <c r="BA43" s="128" t="str">
        <f t="array" ref="BA43">IF(OR(Q43=0,Q43=""),"",AL43-AZ43)</f>
        <v/>
      </c>
      <c r="BB43" s="44"/>
      <c r="BC43" s="249"/>
      <c r="BD43" s="249"/>
      <c r="BE43" s="272">
        <f t="shared" si="9"/>
        <v>0</v>
      </c>
      <c r="BF43" s="246">
        <f t="shared" si="10"/>
        <v>0</v>
      </c>
      <c r="BG43" s="246">
        <f t="shared" si="16"/>
        <v>0</v>
      </c>
      <c r="BK43" s="284">
        <f t="shared" si="17"/>
        <v>46557</v>
      </c>
      <c r="BM43" s="287">
        <f t="shared" si="11"/>
        <v>1</v>
      </c>
      <c r="BN43" s="288" t="str">
        <f t="array" ref="BN43">IF(OR(Q43=0,Q43=""),"",W43)</f>
        <v/>
      </c>
      <c r="BO43" s="287" t="str">
        <f t="array" ref="BO43">IF(OR(Q43=0,Q43=""),"",BM43+BN43)</f>
        <v/>
      </c>
      <c r="BP43" s="289">
        <f t="shared" si="12"/>
        <v>0</v>
      </c>
      <c r="BQ43" s="289">
        <f t="shared" si="13"/>
        <v>0</v>
      </c>
      <c r="BR43" s="290">
        <f t="shared" si="14"/>
        <v>0</v>
      </c>
      <c r="BS43" s="289" t="str">
        <f t="shared" si="15"/>
        <v>00</v>
      </c>
      <c r="BY43" s="245" t="str">
        <f>IF(OR(Q43=0,Q43=""),"",IF('Basic Data Entry'!$C$9="fixation","yes",""))</f>
        <v/>
      </c>
      <c r="BZ43" s="245" t="str">
        <f>IF(OR(Q43=0,Q43=""),"",IF('Basic Data Entry'!$G$12="yes","yes","no"))</f>
        <v/>
      </c>
    </row>
    <row r="44" spans="1:78" ht="18" customHeight="1" thickBot="1">
      <c r="A44" s="285" t="str">
        <f t="shared" si="5"/>
        <v/>
      </c>
      <c r="B44" s="722"/>
      <c r="C44" s="722"/>
      <c r="D44" s="722"/>
      <c r="E44" s="722"/>
      <c r="F44" s="280" t="str">
        <f t="shared" si="1"/>
        <v/>
      </c>
      <c r="G44" s="149" t="str">
        <f>'Arear Table Protected'!G44</f>
        <v/>
      </c>
      <c r="H44" s="149" t="str">
        <f>'Arear Table Protected'!H44</f>
        <v/>
      </c>
      <c r="I44" s="149" t="str">
        <f>'Arear Table Protected'!I44</f>
        <v/>
      </c>
      <c r="J44" s="149" t="str">
        <f>'Arear Table Protected'!J44</f>
        <v/>
      </c>
      <c r="K44" s="152" t="str">
        <f>'Arear Table Protected'!K44</f>
        <v/>
      </c>
      <c r="L44" s="153" t="str">
        <f>'Arear Table Protected'!L44</f>
        <v/>
      </c>
      <c r="M44" s="281" t="str">
        <f t="shared" si="2"/>
        <v/>
      </c>
      <c r="N44" s="282" t="str">
        <f t="shared" si="3"/>
        <v/>
      </c>
      <c r="O44" s="282" t="str">
        <f t="shared" si="4"/>
        <v/>
      </c>
      <c r="P44" s="291">
        <v>32</v>
      </c>
      <c r="Q44" s="565">
        <f t="shared" si="6"/>
        <v>0</v>
      </c>
      <c r="R44" s="566"/>
      <c r="S44" s="566"/>
      <c r="T44" s="567"/>
      <c r="U44" s="279" t="str">
        <f t="array" ref="U44">IF(OR(Q44=0,Q44=""),"",MONTH(Q44))</f>
        <v/>
      </c>
      <c r="V44" s="279" t="str">
        <f t="array" ref="V44">IF(OR(Q44=0,Q44=""),"",YEAR(Q44))</f>
        <v/>
      </c>
      <c r="W44" s="279" t="str">
        <f t="shared" si="7"/>
        <v/>
      </c>
      <c r="X44" s="6" t="str">
        <f t="array" ref="X44">IF(OR(Q44=0,Q44=""),"",BG44)</f>
        <v/>
      </c>
      <c r="Y44" s="17" t="str">
        <f t="array" ref="Y44">IF(OR(Q44=0,Q44=""),"",ROUND(X44*H44,0))</f>
        <v/>
      </c>
      <c r="Z44" s="17">
        <f t="shared" si="8"/>
        <v>0</v>
      </c>
      <c r="AA44" s="17" t="str">
        <f t="array" ref="AA44">IF(OR(Q44=0,Q44=""),"",ROUND(X44*J44,0))</f>
        <v/>
      </c>
      <c r="AB44" s="123" t="str">
        <f t="array" ref="AB44">IF(OR(Q44=0,Q44=""),"",SUM(X44:AA44))</f>
        <v/>
      </c>
      <c r="AC44" s="1" t="str">
        <f t="array" ref="AC44">IF(OR(Q44=0,Q44=""),"",IF(X44=0,0,IF($E$2="FIXATION",$B$5,IF(X44=0,0,IF(BF44=7,ROUND(AC43*1.03,-2),AC43)))))</f>
        <v/>
      </c>
      <c r="AD44" s="2" t="str">
        <f t="array" ref="AD44">IF(OR(Q44=0,Q44=""),"",IF($E$2="fixation",0,ROUND(AC44*G44,0)))</f>
        <v/>
      </c>
      <c r="AE44" s="17" t="str">
        <f t="array" ref="AE44">IF(OR(Q44=0,Q44=""),"",AE43)</f>
        <v/>
      </c>
      <c r="AF44" s="2" t="str">
        <f t="array" ref="AF44">IF(OR(Q44=0,Q44=""),"",IF($E$2="fixation",0,ROUND(AC44*I44,0)))</f>
        <v/>
      </c>
      <c r="AG44" s="123" t="str">
        <f t="array" ref="AG44">IF(OR(Q44=0,Q44=""),"",SUM(AC44:AF44))</f>
        <v/>
      </c>
      <c r="AH44" s="1" t="str">
        <f t="array" ref="AH44">IF(OR(Q44=0,Q44=""),"",X44-AC44)</f>
        <v/>
      </c>
      <c r="AI44" s="2" t="str">
        <f t="array" ref="AI44">IF(OR(Q44=0,Q44=""),"",Y44-AD44)</f>
        <v/>
      </c>
      <c r="AJ44" s="2" t="str">
        <f t="array" ref="AJ44">IF(OR(Q44=0,Q44=""),"",Z44-AE44)</f>
        <v/>
      </c>
      <c r="AK44" s="2" t="str">
        <f t="array" ref="AK44">IF(OR(Q44=0,Q44=""),"",AA44-AF44)</f>
        <v/>
      </c>
      <c r="AL44" s="124" t="str">
        <f t="array" ref="AL44">IF(OR(Q44=0,Q44=""),"",AB44-AG44)</f>
        <v/>
      </c>
      <c r="AM44" s="109" t="str">
        <f>'Arear Table Protected'!AM44</f>
        <v/>
      </c>
      <c r="AN44" s="106" t="str">
        <f>'Arear Table Protected'!AN44</f>
        <v/>
      </c>
      <c r="AO44" s="125" t="str">
        <f t="array" ref="AO44">IF(OR(Q44=0,Q44=""),"",AM44-AN44)</f>
        <v/>
      </c>
      <c r="AP44" s="3" t="str">
        <f t="array" ref="AP44">IF(OR(Q43=0,Q43="",AP43="",AP43=""),"",AP43)</f>
        <v/>
      </c>
      <c r="AQ44" s="2" t="str">
        <f t="array" ref="AQ44">IF(OR(Q43=0,Q43="",AQ43="",AQ43=""),"",AQ43)</f>
        <v/>
      </c>
      <c r="AR44" s="125" t="str">
        <f t="array" ref="AR44">IF(OR(Q44=0,Q44=""),"",SUM(AP44-AQ44))</f>
        <v/>
      </c>
      <c r="AS44" s="95" t="str">
        <f t="array" ref="AS44">IF(OR(Q44=0,Q44=""),"",IF(AND('Basic Data Entry'!$C$10="state Service",'Arear Table Unprotected)'!V44=2020,U44=3),ROUND(X44/31*5,0),IF(AND('Basic Data Entry'!$C$10="state Service",'Arear Table Unprotected)'!V44=2020,U44=9),ROUND(AB44/30*2,0),IF(AND('Basic Data Entry'!$C$10="state Service",'Arear Table Unprotected)'!V44=2020,U44=10),ROUND(AB44/31*2,0),IF(AND('Basic Data Entry'!$C$10="subordinate",'Arear Table Unprotected)'!V44=2020,U44=3),ROUND(X44/31*3,0),IF(AND('Basic Data Entry'!$C$10="subordinate",'Arear Table Unprotected)'!V44=2020,U44=9),ROUND(AB44/30*1,0),IF(AND('Basic Data Entry'!$C$10="subordinate",'Arear Table Unprotected)'!V44=2020,U44=10),ROUND(AB44/31*1,0),IF(AND('Basic Data Entry'!$C$10="ministrial",'Arear Table Unprotected)'!V44=2020,U44=3),ROUND(X44/31*1,0),""))))))))</f>
        <v/>
      </c>
      <c r="AT44" s="96" t="str">
        <f t="array" ref="AT44">IF(OR(Q44=0,Q44=""),"",IF(AND('Basic Data Entry'!$C$10="state Service",'Arear Table Unprotected)'!V44=2020,U44=3),ROUND(AC44/31*5,0),IF(AND('Basic Data Entry'!$C$10="state Service",'Arear Table Unprotected)'!V44=2020,U44=9),ROUND(AG44/30*2,0),IF(AND('Basic Data Entry'!$C$10="state Service",'Arear Table Unprotected)'!V44=2020,U44=10),ROUND(AG44/31*2,0),IF(AND('Basic Data Entry'!$C$10="subordinate",'Arear Table Unprotected)'!V44=2020,U44=3),ROUND(AC44/31*3,0),IF(AND('Basic Data Entry'!$C$10="subordinate",'Arear Table Unprotected)'!V44=2020,U44=9),ROUND(AG44/30*1,0),IF(AND('Basic Data Entry'!$C$10="subordinate",'Arear Table Unprotected)'!V44=2020,U44=10),ROUND(AG44/31*1,0),IF(AND('Basic Data Entry'!$C$10="ministrial",'Arear Table Unprotected)'!V44=2020,U44=3),ROUND(AC44/31*1,0),""))))))))</f>
        <v/>
      </c>
      <c r="AU44" s="126" t="str">
        <f t="array" ref="AU44">IF(OR(Q44=0,Q44="",AS44="",AT44=""),"",AS44-AT44)</f>
        <v/>
      </c>
      <c r="AV44" s="42" t="str">
        <f t="array" ref="AV44">IF(OR(Q43=0,Q43=""),"",AV43)</f>
        <v/>
      </c>
      <c r="AW44" s="43" t="str">
        <f t="array" ref="AW44">IF(OR(Q43=0,Q43=""),"",AW43)</f>
        <v/>
      </c>
      <c r="AX44" s="127" t="str">
        <f t="array" ref="AX44">IF(OR(Q44=0,Q44=""),"",SUM(AV44-AW44))</f>
        <v/>
      </c>
      <c r="AY44" s="34" t="str">
        <f t="array" ref="AY44">IF(OR(Q44=0,Q44=""),"",ROUND((AL44)*$E$3,0))</f>
        <v/>
      </c>
      <c r="AZ44" s="34" t="str">
        <f t="array" ref="AZ44">IF(OR(Q44=0,Q44=""),"",SUM(AO44,AR44,AU44,AX44,AY44))</f>
        <v/>
      </c>
      <c r="BA44" s="128" t="str">
        <f t="array" ref="BA44">IF(OR(Q44=0,Q44=""),"",AL44-AZ44)</f>
        <v/>
      </c>
      <c r="BB44" s="44"/>
      <c r="BC44" s="249"/>
      <c r="BD44" s="249"/>
      <c r="BE44" s="272">
        <f t="shared" si="9"/>
        <v>0</v>
      </c>
      <c r="BF44" s="246">
        <f t="shared" si="10"/>
        <v>0</v>
      </c>
      <c r="BG44" s="246">
        <f t="shared" si="16"/>
        <v>0</v>
      </c>
      <c r="BK44" s="284">
        <f t="shared" si="17"/>
        <v>46588</v>
      </c>
      <c r="BM44" s="287">
        <f t="shared" si="11"/>
        <v>1</v>
      </c>
      <c r="BN44" s="288" t="str">
        <f t="array" ref="BN44">IF(OR(Q44=0,Q44=""),"",W44)</f>
        <v/>
      </c>
      <c r="BO44" s="287" t="str">
        <f t="array" ref="BO44">IF(OR(Q44=0,Q44=""),"",BM44+BN44)</f>
        <v/>
      </c>
      <c r="BP44" s="289">
        <f t="shared" si="12"/>
        <v>0</v>
      </c>
      <c r="BQ44" s="289">
        <f t="shared" si="13"/>
        <v>0</v>
      </c>
      <c r="BR44" s="290">
        <f t="shared" si="14"/>
        <v>0</v>
      </c>
      <c r="BS44" s="289" t="str">
        <f t="shared" si="15"/>
        <v>00</v>
      </c>
      <c r="BY44" s="245" t="str">
        <f>IF(OR(Q44=0,Q44=""),"",IF('Basic Data Entry'!$C$9="fixation","yes",""))</f>
        <v/>
      </c>
      <c r="BZ44" s="245" t="str">
        <f>IF(OR(Q44=0,Q44=""),"",IF('Basic Data Entry'!$G$12="yes","yes","no"))</f>
        <v/>
      </c>
    </row>
    <row r="45" spans="1:78" ht="18" customHeight="1" thickBot="1">
      <c r="A45" s="285" t="str">
        <f t="shared" si="5"/>
        <v/>
      </c>
      <c r="B45" s="722"/>
      <c r="C45" s="722"/>
      <c r="D45" s="722"/>
      <c r="E45" s="722"/>
      <c r="F45" s="280" t="str">
        <f t="shared" si="1"/>
        <v/>
      </c>
      <c r="G45" s="149" t="str">
        <f>'Arear Table Protected'!G45</f>
        <v/>
      </c>
      <c r="H45" s="149" t="str">
        <f>'Arear Table Protected'!H45</f>
        <v/>
      </c>
      <c r="I45" s="149" t="str">
        <f>'Arear Table Protected'!I45</f>
        <v/>
      </c>
      <c r="J45" s="149" t="str">
        <f>'Arear Table Protected'!J45</f>
        <v/>
      </c>
      <c r="K45" s="152" t="str">
        <f>'Arear Table Protected'!K45</f>
        <v/>
      </c>
      <c r="L45" s="153" t="str">
        <f>'Arear Table Protected'!L45</f>
        <v/>
      </c>
      <c r="M45" s="281" t="str">
        <f t="shared" si="2"/>
        <v/>
      </c>
      <c r="N45" s="282" t="str">
        <f t="shared" si="3"/>
        <v/>
      </c>
      <c r="O45" s="282" t="str">
        <f t="shared" si="4"/>
        <v/>
      </c>
      <c r="P45" s="291">
        <v>33</v>
      </c>
      <c r="Q45" s="565">
        <f t="shared" si="6"/>
        <v>0</v>
      </c>
      <c r="R45" s="566"/>
      <c r="S45" s="566"/>
      <c r="T45" s="567"/>
      <c r="U45" s="279" t="str">
        <f t="array" ref="U45">IF(OR(Q45=0,Q45=""),"",MONTH(Q45))</f>
        <v/>
      </c>
      <c r="V45" s="279" t="str">
        <f t="array" ref="V45">IF(OR(Q45=0,Q45=""),"",YEAR(Q45))</f>
        <v/>
      </c>
      <c r="W45" s="279" t="str">
        <f t="shared" si="7"/>
        <v/>
      </c>
      <c r="X45" s="6" t="str">
        <f t="array" ref="X45">IF(OR(Q45=0,Q45=""),"",BG45)</f>
        <v/>
      </c>
      <c r="Y45" s="17" t="str">
        <f t="array" ref="Y45">IF(OR(Q45=0,Q45=""),"",ROUND(X45*H45,0))</f>
        <v/>
      </c>
      <c r="Z45" s="17">
        <f t="shared" si="8"/>
        <v>0</v>
      </c>
      <c r="AA45" s="17" t="str">
        <f t="array" ref="AA45">IF(OR(Q45=0,Q45=""),"",ROUND(X45*J45,0))</f>
        <v/>
      </c>
      <c r="AB45" s="123" t="str">
        <f t="array" ref="AB45">IF(OR(Q45=0,Q45=""),"",SUM(X45:AA45))</f>
        <v/>
      </c>
      <c r="AC45" s="1" t="str">
        <f t="array" ref="AC45">IF(OR(Q45=0,Q45=""),"",IF(X45=0,0,IF($E$2="FIXATION",$B$5,IF(X45=0,0,IF(BF45=7,ROUND(AC44*1.03,-2),AC44)))))</f>
        <v/>
      </c>
      <c r="AD45" s="2" t="str">
        <f t="array" ref="AD45">IF(OR(Q45=0,Q45=""),"",IF($E$2="fixation",0,ROUND(AC45*G45,0)))</f>
        <v/>
      </c>
      <c r="AE45" s="17" t="str">
        <f t="array" ref="AE45">IF(OR(Q45=0,Q45=""),"",AE44)</f>
        <v/>
      </c>
      <c r="AF45" s="2" t="str">
        <f t="array" ref="AF45">IF(OR(Q45=0,Q45=""),"",IF($E$2="fixation",0,ROUND(AC45*I45,0)))</f>
        <v/>
      </c>
      <c r="AG45" s="123" t="str">
        <f t="array" ref="AG45">IF(OR(Q45=0,Q45=""),"",SUM(AC45:AF45))</f>
        <v/>
      </c>
      <c r="AH45" s="1" t="str">
        <f t="array" ref="AH45">IF(OR(Q45=0,Q45=""),"",X45-AC45)</f>
        <v/>
      </c>
      <c r="AI45" s="2" t="str">
        <f t="array" ref="AI45">IF(OR(Q45=0,Q45=""),"",Y45-AD45)</f>
        <v/>
      </c>
      <c r="AJ45" s="2" t="str">
        <f t="array" ref="AJ45">IF(OR(Q45=0,Q45=""),"",Z45-AE45)</f>
        <v/>
      </c>
      <c r="AK45" s="2" t="str">
        <f t="array" ref="AK45">IF(OR(Q45=0,Q45=""),"",AA45-AF45)</f>
        <v/>
      </c>
      <c r="AL45" s="124" t="str">
        <f t="array" ref="AL45">IF(OR(Q45=0,Q45=""),"",AB45-AG45)</f>
        <v/>
      </c>
      <c r="AM45" s="109" t="str">
        <f>'Arear Table Protected'!AM45</f>
        <v/>
      </c>
      <c r="AN45" s="106" t="str">
        <f>'Arear Table Protected'!AN45</f>
        <v/>
      </c>
      <c r="AO45" s="125" t="str">
        <f t="array" ref="AO45">IF(OR(Q45=0,Q45=""),"",AM45-AN45)</f>
        <v/>
      </c>
      <c r="AP45" s="3" t="str">
        <f t="array" ref="AP45">IF(OR(Q44=0,Q44="",AP44="",AP44=""),"",AP44)</f>
        <v/>
      </c>
      <c r="AQ45" s="2" t="str">
        <f t="array" ref="AQ45">IF(OR(Q44=0,Q44="",AQ44="",AQ44=""),"",AQ44)</f>
        <v/>
      </c>
      <c r="AR45" s="125" t="str">
        <f t="array" ref="AR45">IF(OR(Q45=0,Q45=""),"",SUM(AP45-AQ45))</f>
        <v/>
      </c>
      <c r="AS45" s="95" t="str">
        <f t="array" ref="AS45">IF(OR(Q45=0,Q45=""),"",IF(AND('Basic Data Entry'!$C$10="state Service",'Arear Table Unprotected)'!V45=2020,U45=3),ROUND(X45/31*5,0),IF(AND('Basic Data Entry'!$C$10="state Service",'Arear Table Unprotected)'!V45=2020,U45=9),ROUND(AB45/30*2,0),IF(AND('Basic Data Entry'!$C$10="state Service",'Arear Table Unprotected)'!V45=2020,U45=10),ROUND(AB45/31*2,0),IF(AND('Basic Data Entry'!$C$10="subordinate",'Arear Table Unprotected)'!V45=2020,U45=3),ROUND(X45/31*3,0),IF(AND('Basic Data Entry'!$C$10="subordinate",'Arear Table Unprotected)'!V45=2020,U45=9),ROUND(AB45/30*1,0),IF(AND('Basic Data Entry'!$C$10="subordinate",'Arear Table Unprotected)'!V45=2020,U45=10),ROUND(AB45/31*1,0),IF(AND('Basic Data Entry'!$C$10="ministrial",'Arear Table Unprotected)'!V45=2020,U45=3),ROUND(X45/31*1,0),""))))))))</f>
        <v/>
      </c>
      <c r="AT45" s="96" t="str">
        <f t="array" ref="AT45">IF(OR(Q45=0,Q45=""),"",IF(AND('Basic Data Entry'!$C$10="state Service",'Arear Table Unprotected)'!V45=2020,U45=3),ROUND(AC45/31*5,0),IF(AND('Basic Data Entry'!$C$10="state Service",'Arear Table Unprotected)'!V45=2020,U45=9),ROUND(AG45/30*2,0),IF(AND('Basic Data Entry'!$C$10="state Service",'Arear Table Unprotected)'!V45=2020,U45=10),ROUND(AG45/31*2,0),IF(AND('Basic Data Entry'!$C$10="subordinate",'Arear Table Unprotected)'!V45=2020,U45=3),ROUND(AC45/31*3,0),IF(AND('Basic Data Entry'!$C$10="subordinate",'Arear Table Unprotected)'!V45=2020,U45=9),ROUND(AG45/30*1,0),IF(AND('Basic Data Entry'!$C$10="subordinate",'Arear Table Unprotected)'!V45=2020,U45=10),ROUND(AG45/31*1,0),IF(AND('Basic Data Entry'!$C$10="ministrial",'Arear Table Unprotected)'!V45=2020,U45=3),ROUND(AC45/31*1,0),""))))))))</f>
        <v/>
      </c>
      <c r="AU45" s="126" t="str">
        <f t="array" ref="AU45">IF(OR(Q45=0,Q45="",AS45="",AT45=""),"",AS45-AT45)</f>
        <v/>
      </c>
      <c r="AV45" s="42" t="str">
        <f t="array" ref="AV45">IF(OR(Q44=0,Q44=""),"",AV44)</f>
        <v/>
      </c>
      <c r="AW45" s="43" t="str">
        <f t="array" ref="AW45">IF(OR(Q44=0,Q44=""),"",AW44)</f>
        <v/>
      </c>
      <c r="AX45" s="127" t="str">
        <f t="array" ref="AX45">IF(OR(Q45=0,Q45=""),"",SUM(AV45-AW45))</f>
        <v/>
      </c>
      <c r="AY45" s="34" t="str">
        <f t="array" ref="AY45">IF(OR(Q45=0,Q45=""),"",ROUND((AL45)*$E$3,0))</f>
        <v/>
      </c>
      <c r="AZ45" s="34" t="str">
        <f t="array" ref="AZ45">IF(OR(Q45=0,Q45=""),"",SUM(AO45,AR45,AU45,AX45,AY45))</f>
        <v/>
      </c>
      <c r="BA45" s="128" t="str">
        <f t="array" ref="BA45">IF(OR(Q45=0,Q45=""),"",AL45-AZ45)</f>
        <v/>
      </c>
      <c r="BB45" s="44"/>
      <c r="BC45" s="249"/>
      <c r="BD45" s="249"/>
      <c r="BE45" s="272">
        <f t="shared" si="9"/>
        <v>0</v>
      </c>
      <c r="BF45" s="246">
        <f t="shared" si="10"/>
        <v>0</v>
      </c>
      <c r="BG45" s="246">
        <f t="shared" si="16"/>
        <v>0</v>
      </c>
      <c r="BK45" s="284">
        <f t="shared" si="17"/>
        <v>46619</v>
      </c>
      <c r="BM45" s="287">
        <f t="shared" si="11"/>
        <v>1</v>
      </c>
      <c r="BN45" s="288" t="str">
        <f t="array" ref="BN45">IF(OR(Q45=0,Q45=""),"",W45)</f>
        <v/>
      </c>
      <c r="BO45" s="287" t="str">
        <f t="array" ref="BO45">IF(OR(Q45=0,Q45=""),"",BM45+BN45)</f>
        <v/>
      </c>
      <c r="BP45" s="289">
        <f t="shared" si="12"/>
        <v>0</v>
      </c>
      <c r="BQ45" s="289">
        <f t="shared" si="13"/>
        <v>0</v>
      </c>
      <c r="BR45" s="290">
        <f t="shared" si="14"/>
        <v>0</v>
      </c>
      <c r="BS45" s="289" t="str">
        <f t="shared" si="15"/>
        <v>00</v>
      </c>
      <c r="BY45" s="245" t="str">
        <f>IF(OR(Q45=0,Q45=""),"",IF('Basic Data Entry'!$C$9="fixation","yes",""))</f>
        <v/>
      </c>
      <c r="BZ45" s="245" t="str">
        <f>IF(OR(Q45=0,Q45=""),"",IF('Basic Data Entry'!$G$12="yes","yes","no"))</f>
        <v/>
      </c>
    </row>
    <row r="46" spans="1:78" ht="18" customHeight="1" thickBot="1">
      <c r="A46" s="285" t="str">
        <f t="shared" si="5"/>
        <v/>
      </c>
      <c r="B46" s="722"/>
      <c r="C46" s="722"/>
      <c r="D46" s="722"/>
      <c r="E46" s="722"/>
      <c r="F46" s="280" t="str">
        <f t="shared" si="1"/>
        <v/>
      </c>
      <c r="G46" s="149" t="str">
        <f>'Arear Table Protected'!G46</f>
        <v/>
      </c>
      <c r="H46" s="149" t="str">
        <f>'Arear Table Protected'!H46</f>
        <v/>
      </c>
      <c r="I46" s="149" t="str">
        <f>'Arear Table Protected'!I46</f>
        <v/>
      </c>
      <c r="J46" s="149" t="str">
        <f>'Arear Table Protected'!J46</f>
        <v/>
      </c>
      <c r="K46" s="152" t="str">
        <f>'Arear Table Protected'!K46</f>
        <v/>
      </c>
      <c r="L46" s="153" t="str">
        <f>'Arear Table Protected'!L46</f>
        <v/>
      </c>
      <c r="M46" s="281" t="str">
        <f t="shared" si="2"/>
        <v/>
      </c>
      <c r="N46" s="282" t="str">
        <f t="shared" si="3"/>
        <v/>
      </c>
      <c r="O46" s="282" t="str">
        <f t="shared" si="4"/>
        <v/>
      </c>
      <c r="P46" s="291">
        <v>34</v>
      </c>
      <c r="Q46" s="565">
        <f t="shared" si="6"/>
        <v>0</v>
      </c>
      <c r="R46" s="566"/>
      <c r="S46" s="566"/>
      <c r="T46" s="567"/>
      <c r="U46" s="279" t="str">
        <f t="array" ref="U46">IF(OR(Q46=0,Q46=""),"",MONTH(Q46))</f>
        <v/>
      </c>
      <c r="V46" s="279" t="str">
        <f t="array" ref="V46">IF(OR(Q46=0,Q46=""),"",YEAR(Q46))</f>
        <v/>
      </c>
      <c r="W46" s="279" t="str">
        <f t="shared" si="7"/>
        <v/>
      </c>
      <c r="X46" s="6" t="str">
        <f t="array" ref="X46">IF(OR(Q46=0,Q46=""),"",BG46)</f>
        <v/>
      </c>
      <c r="Y46" s="17" t="str">
        <f t="array" ref="Y46">IF(OR(Q46=0,Q46=""),"",ROUND(X46*H46,0))</f>
        <v/>
      </c>
      <c r="Z46" s="17">
        <f t="shared" si="8"/>
        <v>0</v>
      </c>
      <c r="AA46" s="17" t="str">
        <f t="array" ref="AA46">IF(OR(Q46=0,Q46=""),"",ROUND(X46*J46,0))</f>
        <v/>
      </c>
      <c r="AB46" s="123" t="str">
        <f t="array" ref="AB46">IF(OR(Q46=0,Q46=""),"",SUM(X46:AA46))</f>
        <v/>
      </c>
      <c r="AC46" s="1" t="str">
        <f t="array" ref="AC46">IF(OR(Q46=0,Q46=""),"",IF(X46=0,0,IF($E$2="FIXATION",$B$5,IF(X46=0,0,IF(BF46=7,ROUND(AC45*1.03,-2),AC45)))))</f>
        <v/>
      </c>
      <c r="AD46" s="2" t="str">
        <f t="array" ref="AD46">IF(OR(Q46=0,Q46=""),"",IF($E$2="fixation",0,ROUND(AC46*G46,0)))</f>
        <v/>
      </c>
      <c r="AE46" s="17" t="str">
        <f t="array" ref="AE46">IF(OR(Q46=0,Q46=""),"",AE45)</f>
        <v/>
      </c>
      <c r="AF46" s="2" t="str">
        <f t="array" ref="AF46">IF(OR(Q46=0,Q46=""),"",IF($E$2="fixation",0,ROUND(AC46*I46,0)))</f>
        <v/>
      </c>
      <c r="AG46" s="123" t="str">
        <f t="array" ref="AG46">IF(OR(Q46=0,Q46=""),"",SUM(AC46:AF46))</f>
        <v/>
      </c>
      <c r="AH46" s="1" t="str">
        <f t="array" ref="AH46">IF(OR(Q46=0,Q46=""),"",X46-AC46)</f>
        <v/>
      </c>
      <c r="AI46" s="2" t="str">
        <f t="array" ref="AI46">IF(OR(Q46=0,Q46=""),"",Y46-AD46)</f>
        <v/>
      </c>
      <c r="AJ46" s="2" t="str">
        <f t="array" ref="AJ46">IF(OR(Q46=0,Q46=""),"",Z46-AE46)</f>
        <v/>
      </c>
      <c r="AK46" s="2" t="str">
        <f t="array" ref="AK46">IF(OR(Q46=0,Q46=""),"",AA46-AF46)</f>
        <v/>
      </c>
      <c r="AL46" s="124" t="str">
        <f t="array" ref="AL46">IF(OR(Q46=0,Q46=""),"",AB46-AG46)</f>
        <v/>
      </c>
      <c r="AM46" s="109" t="str">
        <f>'Arear Table Protected'!AM46</f>
        <v/>
      </c>
      <c r="AN46" s="106" t="str">
        <f>'Arear Table Protected'!AN46</f>
        <v/>
      </c>
      <c r="AO46" s="125" t="str">
        <f t="array" ref="AO46">IF(OR(Q46=0,Q46=""),"",AM46-AN46)</f>
        <v/>
      </c>
      <c r="AP46" s="3" t="str">
        <f t="array" ref="AP46">IF(OR(Q45=0,Q45="",AP45="",AP45=""),"",AP45)</f>
        <v/>
      </c>
      <c r="AQ46" s="2" t="str">
        <f t="array" ref="AQ46">IF(OR(Q45=0,Q45="",AQ45="",AQ45=""),"",AQ45)</f>
        <v/>
      </c>
      <c r="AR46" s="125" t="str">
        <f t="array" ref="AR46">IF(OR(Q46=0,Q46=""),"",SUM(AP46-AQ46))</f>
        <v/>
      </c>
      <c r="AS46" s="95" t="str">
        <f t="array" ref="AS46">IF(OR(Q46=0,Q46=""),"",IF(AND('Basic Data Entry'!$C$10="state Service",'Arear Table Unprotected)'!V46=2020,U46=3),ROUND(X46/31*5,0),IF(AND('Basic Data Entry'!$C$10="state Service",'Arear Table Unprotected)'!V46=2020,U46=9),ROUND(AB46/30*2,0),IF(AND('Basic Data Entry'!$C$10="state Service",'Arear Table Unprotected)'!V46=2020,U46=10),ROUND(AB46/31*2,0),IF(AND('Basic Data Entry'!$C$10="subordinate",'Arear Table Unprotected)'!V46=2020,U46=3),ROUND(X46/31*3,0),IF(AND('Basic Data Entry'!$C$10="subordinate",'Arear Table Unprotected)'!V46=2020,U46=9),ROUND(AB46/30*1,0),IF(AND('Basic Data Entry'!$C$10="subordinate",'Arear Table Unprotected)'!V46=2020,U46=10),ROUND(AB46/31*1,0),IF(AND('Basic Data Entry'!$C$10="ministrial",'Arear Table Unprotected)'!V46=2020,U46=3),ROUND(X46/31*1,0),""))))))))</f>
        <v/>
      </c>
      <c r="AT46" s="96" t="str">
        <f t="array" ref="AT46">IF(OR(Q46=0,Q46=""),"",IF(AND('Basic Data Entry'!$C$10="state Service",'Arear Table Unprotected)'!V46=2020,U46=3),ROUND(AC46/31*5,0),IF(AND('Basic Data Entry'!$C$10="state Service",'Arear Table Unprotected)'!V46=2020,U46=9),ROUND(AG46/30*2,0),IF(AND('Basic Data Entry'!$C$10="state Service",'Arear Table Unprotected)'!V46=2020,U46=10),ROUND(AG46/31*2,0),IF(AND('Basic Data Entry'!$C$10="subordinate",'Arear Table Unprotected)'!V46=2020,U46=3),ROUND(AC46/31*3,0),IF(AND('Basic Data Entry'!$C$10="subordinate",'Arear Table Unprotected)'!V46=2020,U46=9),ROUND(AG46/30*1,0),IF(AND('Basic Data Entry'!$C$10="subordinate",'Arear Table Unprotected)'!V46=2020,U46=10),ROUND(AG46/31*1,0),IF(AND('Basic Data Entry'!$C$10="ministrial",'Arear Table Unprotected)'!V46=2020,U46=3),ROUND(AC46/31*1,0),""))))))))</f>
        <v/>
      </c>
      <c r="AU46" s="126" t="str">
        <f t="array" ref="AU46">IF(OR(Q46=0,Q46="",AS46="",AT46=""),"",AS46-AT46)</f>
        <v/>
      </c>
      <c r="AV46" s="42" t="str">
        <f t="array" ref="AV46">IF(OR(Q45=0,Q45=""),"",AV45)</f>
        <v/>
      </c>
      <c r="AW46" s="43" t="str">
        <f t="array" ref="AW46">IF(OR(Q45=0,Q45=""),"",AW45)</f>
        <v/>
      </c>
      <c r="AX46" s="127" t="str">
        <f t="array" ref="AX46">IF(OR(Q46=0,Q46=""),"",SUM(AV46-AW46))</f>
        <v/>
      </c>
      <c r="AY46" s="34" t="str">
        <f t="array" ref="AY46">IF(OR(Q46=0,Q46=""),"",ROUND((AL46)*$E$3,0))</f>
        <v/>
      </c>
      <c r="AZ46" s="34" t="str">
        <f t="array" ref="AZ46">IF(OR(Q46=0,Q46=""),"",SUM(AO46,AR46,AU46,AX46,AY46))</f>
        <v/>
      </c>
      <c r="BA46" s="128" t="str">
        <f t="array" ref="BA46">IF(OR(Q46=0,Q46=""),"",AL46-AZ46)</f>
        <v/>
      </c>
      <c r="BB46" s="44"/>
      <c r="BC46" s="249"/>
      <c r="BD46" s="249"/>
      <c r="BE46" s="272">
        <f t="shared" si="9"/>
        <v>0</v>
      </c>
      <c r="BF46" s="246">
        <f t="shared" si="10"/>
        <v>0</v>
      </c>
      <c r="BG46" s="246">
        <f t="shared" si="16"/>
        <v>0</v>
      </c>
      <c r="BK46" s="284">
        <f t="shared" si="17"/>
        <v>46650</v>
      </c>
      <c r="BM46" s="287">
        <f t="shared" si="11"/>
        <v>1</v>
      </c>
      <c r="BN46" s="288" t="str">
        <f t="array" ref="BN46">IF(OR(Q46=0,Q46=""),"",W46)</f>
        <v/>
      </c>
      <c r="BO46" s="287" t="str">
        <f t="array" ref="BO46">IF(OR(Q46=0,Q46=""),"",BM46+BN46)</f>
        <v/>
      </c>
      <c r="BP46" s="289">
        <f t="shared" si="12"/>
        <v>0</v>
      </c>
      <c r="BQ46" s="289">
        <f t="shared" si="13"/>
        <v>0</v>
      </c>
      <c r="BR46" s="290">
        <f t="shared" si="14"/>
        <v>0</v>
      </c>
      <c r="BS46" s="289" t="str">
        <f t="shared" si="15"/>
        <v>00</v>
      </c>
      <c r="BY46" s="245" t="str">
        <f>IF(OR(Q46=0,Q46=""),"",IF('Basic Data Entry'!$C$9="fixation","yes",""))</f>
        <v/>
      </c>
      <c r="BZ46" s="245" t="str">
        <f>IF(OR(Q46=0,Q46=""),"",IF('Basic Data Entry'!$G$12="yes","yes","no"))</f>
        <v/>
      </c>
    </row>
    <row r="47" spans="1:78" ht="18" customHeight="1" thickBot="1">
      <c r="A47" s="285" t="str">
        <f t="shared" si="5"/>
        <v/>
      </c>
      <c r="B47" s="722"/>
      <c r="C47" s="722"/>
      <c r="D47" s="722"/>
      <c r="E47" s="722"/>
      <c r="F47" s="280" t="str">
        <f t="shared" si="1"/>
        <v/>
      </c>
      <c r="G47" s="149" t="str">
        <f>'Arear Table Protected'!G47</f>
        <v/>
      </c>
      <c r="H47" s="149" t="str">
        <f>'Arear Table Protected'!H47</f>
        <v/>
      </c>
      <c r="I47" s="149" t="str">
        <f>'Arear Table Protected'!I47</f>
        <v/>
      </c>
      <c r="J47" s="149" t="str">
        <f>'Arear Table Protected'!J47</f>
        <v/>
      </c>
      <c r="K47" s="152" t="str">
        <f>'Arear Table Protected'!K47</f>
        <v/>
      </c>
      <c r="L47" s="153" t="str">
        <f>'Arear Table Protected'!L47</f>
        <v/>
      </c>
      <c r="M47" s="281" t="str">
        <f t="shared" si="2"/>
        <v/>
      </c>
      <c r="N47" s="282" t="str">
        <f t="shared" si="3"/>
        <v/>
      </c>
      <c r="O47" s="282" t="str">
        <f t="shared" si="4"/>
        <v/>
      </c>
      <c r="P47" s="291">
        <v>35</v>
      </c>
      <c r="Q47" s="565">
        <f t="shared" si="6"/>
        <v>0</v>
      </c>
      <c r="R47" s="566"/>
      <c r="S47" s="566"/>
      <c r="T47" s="567"/>
      <c r="U47" s="279" t="str">
        <f t="array" ref="U47">IF(OR(Q47=0,Q47=""),"",MONTH(Q47))</f>
        <v/>
      </c>
      <c r="V47" s="279" t="str">
        <f t="array" ref="V47">IF(OR(Q47=0,Q47=""),"",YEAR(Q47))</f>
        <v/>
      </c>
      <c r="W47" s="279" t="str">
        <f t="shared" si="7"/>
        <v/>
      </c>
      <c r="X47" s="6" t="str">
        <f t="array" ref="X47">IF(OR(Q47=0,Q47=""),"",BG47)</f>
        <v/>
      </c>
      <c r="Y47" s="17" t="str">
        <f t="array" ref="Y47">IF(OR(Q47=0,Q47=""),"",ROUND(X47*H47,0))</f>
        <v/>
      </c>
      <c r="Z47" s="17">
        <f t="shared" si="8"/>
        <v>0</v>
      </c>
      <c r="AA47" s="17" t="str">
        <f t="array" ref="AA47">IF(OR(Q47=0,Q47=""),"",ROUND(X47*J47,0))</f>
        <v/>
      </c>
      <c r="AB47" s="123" t="str">
        <f t="array" ref="AB47">IF(OR(Q47=0,Q47=""),"",SUM(X47:AA47))</f>
        <v/>
      </c>
      <c r="AC47" s="1" t="str">
        <f t="array" ref="AC47">IF(OR(Q47=0,Q47=""),"",IF(X47=0,0,IF($E$2="FIXATION",$B$5,IF(X47=0,0,IF(BF47=7,ROUND(AC46*1.03,-2),AC46)))))</f>
        <v/>
      </c>
      <c r="AD47" s="2" t="str">
        <f t="array" ref="AD47">IF(OR(Q47=0,Q47=""),"",IF($E$2="fixation",0,ROUND(AC47*G47,0)))</f>
        <v/>
      </c>
      <c r="AE47" s="17" t="str">
        <f t="array" ref="AE47">IF(OR(Q47=0,Q47=""),"",AE46)</f>
        <v/>
      </c>
      <c r="AF47" s="2" t="str">
        <f t="array" ref="AF47">IF(OR(Q47=0,Q47=""),"",IF($E$2="fixation",0,ROUND(AC47*I47,0)))</f>
        <v/>
      </c>
      <c r="AG47" s="123" t="str">
        <f t="array" ref="AG47">IF(OR(Q47=0,Q47=""),"",SUM(AC47:AF47))</f>
        <v/>
      </c>
      <c r="AH47" s="1" t="str">
        <f t="array" ref="AH47">IF(OR(Q47=0,Q47=""),"",X47-AC47)</f>
        <v/>
      </c>
      <c r="AI47" s="2" t="str">
        <f t="array" ref="AI47">IF(OR(Q47=0,Q47=""),"",Y47-AD47)</f>
        <v/>
      </c>
      <c r="AJ47" s="2" t="str">
        <f t="array" ref="AJ47">IF(OR(Q47=0,Q47=""),"",Z47-AE47)</f>
        <v/>
      </c>
      <c r="AK47" s="2" t="str">
        <f t="array" ref="AK47">IF(OR(Q47=0,Q47=""),"",AA47-AF47)</f>
        <v/>
      </c>
      <c r="AL47" s="124" t="str">
        <f t="array" ref="AL47">IF(OR(Q47=0,Q47=""),"",AB47-AG47)</f>
        <v/>
      </c>
      <c r="AM47" s="109" t="str">
        <f>'Arear Table Protected'!AM47</f>
        <v/>
      </c>
      <c r="AN47" s="106" t="str">
        <f>'Arear Table Protected'!AN47</f>
        <v/>
      </c>
      <c r="AO47" s="125" t="str">
        <f t="array" ref="AO47">IF(OR(Q47=0,Q47=""),"",AM47-AN47)</f>
        <v/>
      </c>
      <c r="AP47" s="3" t="str">
        <f t="array" ref="AP47">IF(OR(Q46=0,Q46="",AP46="",AP46=""),"",AP46)</f>
        <v/>
      </c>
      <c r="AQ47" s="2" t="str">
        <f t="array" ref="AQ47">IF(OR(Q46=0,Q46="",AQ46="",AQ46=""),"",AQ46)</f>
        <v/>
      </c>
      <c r="AR47" s="125" t="str">
        <f t="array" ref="AR47">IF(OR(Q47=0,Q47=""),"",SUM(AP47-AQ47))</f>
        <v/>
      </c>
      <c r="AS47" s="95" t="str">
        <f t="array" ref="AS47">IF(OR(Q47=0,Q47=""),"",IF(AND('Basic Data Entry'!$C$10="state Service",'Arear Table Unprotected)'!V47=2020,U47=3),ROUND(X47/31*5,0),IF(AND('Basic Data Entry'!$C$10="state Service",'Arear Table Unprotected)'!V47=2020,U47=9),ROUND(AB47/30*2,0),IF(AND('Basic Data Entry'!$C$10="state Service",'Arear Table Unprotected)'!V47=2020,U47=10),ROUND(AB47/31*2,0),IF(AND('Basic Data Entry'!$C$10="subordinate",'Arear Table Unprotected)'!V47=2020,U47=3),ROUND(X47/31*3,0),IF(AND('Basic Data Entry'!$C$10="subordinate",'Arear Table Unprotected)'!V47=2020,U47=9),ROUND(AB47/30*1,0),IF(AND('Basic Data Entry'!$C$10="subordinate",'Arear Table Unprotected)'!V47=2020,U47=10),ROUND(AB47/31*1,0),IF(AND('Basic Data Entry'!$C$10="ministrial",'Arear Table Unprotected)'!V47=2020,U47=3),ROUND(X47/31*1,0),""))))))))</f>
        <v/>
      </c>
      <c r="AT47" s="96" t="str">
        <f t="array" ref="AT47">IF(OR(Q47=0,Q47=""),"",IF(AND('Basic Data Entry'!$C$10="state Service",'Arear Table Unprotected)'!V47=2020,U47=3),ROUND(AC47/31*5,0),IF(AND('Basic Data Entry'!$C$10="state Service",'Arear Table Unprotected)'!V47=2020,U47=9),ROUND(AG47/30*2,0),IF(AND('Basic Data Entry'!$C$10="state Service",'Arear Table Unprotected)'!V47=2020,U47=10),ROUND(AG47/31*2,0),IF(AND('Basic Data Entry'!$C$10="subordinate",'Arear Table Unprotected)'!V47=2020,U47=3),ROUND(AC47/31*3,0),IF(AND('Basic Data Entry'!$C$10="subordinate",'Arear Table Unprotected)'!V47=2020,U47=9),ROUND(AG47/30*1,0),IF(AND('Basic Data Entry'!$C$10="subordinate",'Arear Table Unprotected)'!V47=2020,U47=10),ROUND(AG47/31*1,0),IF(AND('Basic Data Entry'!$C$10="ministrial",'Arear Table Unprotected)'!V47=2020,U47=3),ROUND(AC47/31*1,0),""))))))))</f>
        <v/>
      </c>
      <c r="AU47" s="126" t="str">
        <f t="array" ref="AU47">IF(OR(Q47=0,Q47="",AS47="",AT47=""),"",AS47-AT47)</f>
        <v/>
      </c>
      <c r="AV47" s="42" t="str">
        <f t="array" ref="AV47">IF(OR(Q46=0,Q46=""),"",AV46)</f>
        <v/>
      </c>
      <c r="AW47" s="43" t="str">
        <f t="array" ref="AW47">IF(OR(Q46=0,Q46=""),"",AW46)</f>
        <v/>
      </c>
      <c r="AX47" s="127" t="str">
        <f t="array" ref="AX47">IF(OR(Q47=0,Q47=""),"",SUM(AV47-AW47))</f>
        <v/>
      </c>
      <c r="AY47" s="34" t="str">
        <f t="array" ref="AY47">IF(OR(Q47=0,Q47=""),"",ROUND((AL47)*$E$3,0))</f>
        <v/>
      </c>
      <c r="AZ47" s="34" t="str">
        <f t="array" ref="AZ47">IF(OR(Q47=0,Q47=""),"",SUM(AO47,AR47,AU47,AX47,AY47))</f>
        <v/>
      </c>
      <c r="BA47" s="128" t="str">
        <f t="array" ref="BA47">IF(OR(Q47=0,Q47=""),"",AL47-AZ47)</f>
        <v/>
      </c>
      <c r="BB47" s="44"/>
      <c r="BC47" s="249"/>
      <c r="BD47" s="249"/>
      <c r="BE47" s="272">
        <f t="shared" si="9"/>
        <v>0</v>
      </c>
      <c r="BF47" s="246">
        <f t="shared" si="10"/>
        <v>0</v>
      </c>
      <c r="BG47" s="246">
        <f t="shared" si="16"/>
        <v>0</v>
      </c>
      <c r="BK47" s="284">
        <f t="shared" si="17"/>
        <v>46681</v>
      </c>
      <c r="BM47" s="287">
        <f t="shared" si="11"/>
        <v>1</v>
      </c>
      <c r="BN47" s="288" t="str">
        <f t="array" ref="BN47">IF(OR(Q47=0,Q47=""),"",W47)</f>
        <v/>
      </c>
      <c r="BO47" s="287" t="str">
        <f t="array" ref="BO47">IF(OR(Q47=0,Q47=""),"",BM47+BN47)</f>
        <v/>
      </c>
      <c r="BP47" s="289">
        <f t="shared" si="12"/>
        <v>0</v>
      </c>
      <c r="BQ47" s="289">
        <f t="shared" si="13"/>
        <v>0</v>
      </c>
      <c r="BR47" s="290">
        <f t="shared" si="14"/>
        <v>0</v>
      </c>
      <c r="BS47" s="289" t="str">
        <f t="shared" si="15"/>
        <v>00</v>
      </c>
      <c r="BY47" s="245" t="str">
        <f>IF(OR(Q47=0,Q47=""),"",IF('Basic Data Entry'!$C$9="fixation","yes",""))</f>
        <v/>
      </c>
      <c r="BZ47" s="245" t="str">
        <f>IF(OR(Q47=0,Q47=""),"",IF('Basic Data Entry'!$G$12="yes","yes","no"))</f>
        <v/>
      </c>
    </row>
    <row r="48" spans="1:78" ht="18" customHeight="1" thickBot="1">
      <c r="A48" s="285" t="str">
        <f t="shared" si="5"/>
        <v/>
      </c>
      <c r="B48" s="722"/>
      <c r="C48" s="722"/>
      <c r="D48" s="722"/>
      <c r="E48" s="722"/>
      <c r="F48" s="280" t="str">
        <f t="shared" si="1"/>
        <v/>
      </c>
      <c r="G48" s="149" t="str">
        <f>'Arear Table Protected'!G48</f>
        <v/>
      </c>
      <c r="H48" s="149" t="str">
        <f>'Arear Table Protected'!H48</f>
        <v/>
      </c>
      <c r="I48" s="149" t="str">
        <f>'Arear Table Protected'!I48</f>
        <v/>
      </c>
      <c r="J48" s="149" t="str">
        <f>'Arear Table Protected'!J48</f>
        <v/>
      </c>
      <c r="K48" s="152" t="str">
        <f>'Arear Table Protected'!K48</f>
        <v/>
      </c>
      <c r="L48" s="153" t="str">
        <f>'Arear Table Protected'!L48</f>
        <v/>
      </c>
      <c r="M48" s="281" t="str">
        <f t="shared" si="2"/>
        <v/>
      </c>
      <c r="N48" s="282" t="str">
        <f t="shared" si="3"/>
        <v/>
      </c>
      <c r="O48" s="282" t="str">
        <f t="shared" si="4"/>
        <v/>
      </c>
      <c r="P48" s="291">
        <v>36</v>
      </c>
      <c r="Q48" s="565">
        <f t="shared" si="6"/>
        <v>0</v>
      </c>
      <c r="R48" s="566"/>
      <c r="S48" s="566"/>
      <c r="T48" s="567"/>
      <c r="U48" s="279" t="str">
        <f t="array" ref="U48">IF(OR(Q48=0,Q48=""),"",MONTH(Q48))</f>
        <v/>
      </c>
      <c r="V48" s="279" t="str">
        <f t="array" ref="V48">IF(OR(Q48=0,Q48=""),"",YEAR(Q48))</f>
        <v/>
      </c>
      <c r="W48" s="279" t="str">
        <f t="shared" si="7"/>
        <v/>
      </c>
      <c r="X48" s="6" t="str">
        <f t="array" ref="X48">IF(OR(Q48=0,Q48=""),"",BG48)</f>
        <v/>
      </c>
      <c r="Y48" s="17" t="str">
        <f t="array" ref="Y48">IF(OR(Q48=0,Q48=""),"",ROUND(X48*H48,0))</f>
        <v/>
      </c>
      <c r="Z48" s="17">
        <f t="shared" si="8"/>
        <v>0</v>
      </c>
      <c r="AA48" s="17" t="str">
        <f t="array" ref="AA48">IF(OR(Q48=0,Q48=""),"",ROUND(X48*J48,0))</f>
        <v/>
      </c>
      <c r="AB48" s="123" t="str">
        <f t="array" ref="AB48">IF(OR(Q48=0,Q48=""),"",SUM(X48:AA48))</f>
        <v/>
      </c>
      <c r="AC48" s="1" t="str">
        <f t="array" ref="AC48">IF(OR(Q48=0,Q48=""),"",IF(X48=0,0,IF($E$2="FIXATION",$B$5,IF(X48=0,0,IF(BF48=7,ROUND(AC47*1.03,-2),AC47)))))</f>
        <v/>
      </c>
      <c r="AD48" s="2" t="str">
        <f t="array" ref="AD48">IF(OR(Q48=0,Q48=""),"",IF($E$2="fixation",0,ROUND(AC48*G48,0)))</f>
        <v/>
      </c>
      <c r="AE48" s="17" t="str">
        <f t="array" ref="AE48">IF(OR(Q48=0,Q48=""),"",AE47)</f>
        <v/>
      </c>
      <c r="AF48" s="2" t="str">
        <f t="array" ref="AF48">IF(OR(Q48=0,Q48=""),"",IF($E$2="fixation",0,ROUND(AC48*I48,0)))</f>
        <v/>
      </c>
      <c r="AG48" s="123" t="str">
        <f t="array" ref="AG48">IF(OR(Q48=0,Q48=""),"",SUM(AC48:AF48))</f>
        <v/>
      </c>
      <c r="AH48" s="1" t="str">
        <f t="array" ref="AH48">IF(OR(Q48=0,Q48=""),"",X48-AC48)</f>
        <v/>
      </c>
      <c r="AI48" s="2" t="str">
        <f t="array" ref="AI48">IF(OR(Q48=0,Q48=""),"",Y48-AD48)</f>
        <v/>
      </c>
      <c r="AJ48" s="2" t="str">
        <f t="array" ref="AJ48">IF(OR(Q48=0,Q48=""),"",Z48-AE48)</f>
        <v/>
      </c>
      <c r="AK48" s="2" t="str">
        <f t="array" ref="AK48">IF(OR(Q48=0,Q48=""),"",AA48-AF48)</f>
        <v/>
      </c>
      <c r="AL48" s="124" t="str">
        <f t="array" ref="AL48">IF(OR(Q48=0,Q48=""),"",AB48-AG48)</f>
        <v/>
      </c>
      <c r="AM48" s="109" t="str">
        <f>'Arear Table Protected'!AM48</f>
        <v/>
      </c>
      <c r="AN48" s="106" t="str">
        <f>'Arear Table Protected'!AN48</f>
        <v/>
      </c>
      <c r="AO48" s="125" t="str">
        <f t="array" ref="AO48">IF(OR(Q48=0,Q48=""),"",AM48-AN48)</f>
        <v/>
      </c>
      <c r="AP48" s="3" t="str">
        <f t="array" ref="AP48">IF(OR(Q47=0,Q47="",AP47="",AP47=""),"",AP47)</f>
        <v/>
      </c>
      <c r="AQ48" s="2" t="str">
        <f t="array" ref="AQ48">IF(OR(Q47=0,Q47="",AQ47="",AQ47=""),"",AQ47)</f>
        <v/>
      </c>
      <c r="AR48" s="125" t="str">
        <f t="array" ref="AR48">IF(OR(Q48=0,Q48=""),"",SUM(AP48-AQ48))</f>
        <v/>
      </c>
      <c r="AS48" s="95" t="str">
        <f t="array" ref="AS48">IF(OR(Q48=0,Q48=""),"",IF(AND('Basic Data Entry'!$C$10="state Service",'Arear Table Unprotected)'!V48=2020,U48=3),ROUND(X48/31*5,0),IF(AND('Basic Data Entry'!$C$10="state Service",'Arear Table Unprotected)'!V48=2020,U48=9),ROUND(AB48/30*2,0),IF(AND('Basic Data Entry'!$C$10="state Service",'Arear Table Unprotected)'!V48=2020,U48=10),ROUND(AB48/31*2,0),IF(AND('Basic Data Entry'!$C$10="subordinate",'Arear Table Unprotected)'!V48=2020,U48=3),ROUND(X48/31*3,0),IF(AND('Basic Data Entry'!$C$10="subordinate",'Arear Table Unprotected)'!V48=2020,U48=9),ROUND(AB48/30*1,0),IF(AND('Basic Data Entry'!$C$10="subordinate",'Arear Table Unprotected)'!V48=2020,U48=10),ROUND(AB48/31*1,0),IF(AND('Basic Data Entry'!$C$10="ministrial",'Arear Table Unprotected)'!V48=2020,U48=3),ROUND(X48/31*1,0),""))))))))</f>
        <v/>
      </c>
      <c r="AT48" s="96" t="str">
        <f t="array" ref="AT48">IF(OR(Q48=0,Q48=""),"",IF(AND('Basic Data Entry'!$C$10="state Service",'Arear Table Unprotected)'!V48=2020,U48=3),ROUND(AC48/31*5,0),IF(AND('Basic Data Entry'!$C$10="state Service",'Arear Table Unprotected)'!V48=2020,U48=9),ROUND(AG48/30*2,0),IF(AND('Basic Data Entry'!$C$10="state Service",'Arear Table Unprotected)'!V48=2020,U48=10),ROUND(AG48/31*2,0),IF(AND('Basic Data Entry'!$C$10="subordinate",'Arear Table Unprotected)'!V48=2020,U48=3),ROUND(AC48/31*3,0),IF(AND('Basic Data Entry'!$C$10="subordinate",'Arear Table Unprotected)'!V48=2020,U48=9),ROUND(AG48/30*1,0),IF(AND('Basic Data Entry'!$C$10="subordinate",'Arear Table Unprotected)'!V48=2020,U48=10),ROUND(AG48/31*1,0),IF(AND('Basic Data Entry'!$C$10="ministrial",'Arear Table Unprotected)'!V48=2020,U48=3),ROUND(AC48/31*1,0),""))))))))</f>
        <v/>
      </c>
      <c r="AU48" s="126" t="str">
        <f t="array" ref="AU48">IF(OR(Q48=0,Q48="",AS48="",AT48=""),"",AS48-AT48)</f>
        <v/>
      </c>
      <c r="AV48" s="42" t="str">
        <f t="array" ref="AV48">IF(OR(Q47=0,Q47=""),"",AV47)</f>
        <v/>
      </c>
      <c r="AW48" s="43" t="str">
        <f t="array" ref="AW48">IF(OR(Q47=0,Q47=""),"",AW47)</f>
        <v/>
      </c>
      <c r="AX48" s="127" t="str">
        <f t="array" ref="AX48">IF(OR(Q48=0,Q48=""),"",SUM(AV48-AW48))</f>
        <v/>
      </c>
      <c r="AY48" s="34" t="str">
        <f t="array" ref="AY48">IF(OR(Q48=0,Q48=""),"",ROUND((AL48)*$E$3,0))</f>
        <v/>
      </c>
      <c r="AZ48" s="34" t="str">
        <f t="array" ref="AZ48">IF(OR(Q48=0,Q48=""),"",SUM(AO48,AR48,AU48,AX48,AY48))</f>
        <v/>
      </c>
      <c r="BA48" s="128" t="str">
        <f t="array" ref="BA48">IF(OR(Q48=0,Q48=""),"",AL48-AZ48)</f>
        <v/>
      </c>
      <c r="BB48" s="44"/>
      <c r="BC48" s="249"/>
      <c r="BD48" s="249"/>
      <c r="BE48" s="272">
        <f t="shared" si="9"/>
        <v>0</v>
      </c>
      <c r="BF48" s="246">
        <f t="shared" si="10"/>
        <v>0</v>
      </c>
      <c r="BG48" s="246">
        <f t="shared" si="16"/>
        <v>0</v>
      </c>
      <c r="BK48" s="284">
        <f t="shared" si="17"/>
        <v>46712</v>
      </c>
      <c r="BM48" s="287">
        <f t="shared" si="11"/>
        <v>1</v>
      </c>
      <c r="BN48" s="288" t="str">
        <f t="array" ref="BN48">IF(OR(Q48=0,Q48=""),"",W48)</f>
        <v/>
      </c>
      <c r="BO48" s="287" t="str">
        <f t="array" ref="BO48">IF(OR(Q48=0,Q48=""),"",BM48+BN48)</f>
        <v/>
      </c>
      <c r="BP48" s="289">
        <f t="shared" si="12"/>
        <v>0</v>
      </c>
      <c r="BQ48" s="289">
        <f t="shared" si="13"/>
        <v>0</v>
      </c>
      <c r="BR48" s="290">
        <f t="shared" si="14"/>
        <v>0</v>
      </c>
      <c r="BS48" s="289" t="str">
        <f t="shared" si="15"/>
        <v>00</v>
      </c>
      <c r="BY48" s="245" t="str">
        <f>IF(OR(Q48=0,Q48=""),"",IF('Basic Data Entry'!$C$9="fixation","yes",""))</f>
        <v/>
      </c>
      <c r="BZ48" s="245" t="str">
        <f>IF(OR(Q48=0,Q48=""),"",IF('Basic Data Entry'!$G$12="yes","yes","no"))</f>
        <v/>
      </c>
    </row>
    <row r="49" spans="1:78" ht="18" customHeight="1" thickBot="1">
      <c r="A49" s="285" t="str">
        <f t="shared" si="5"/>
        <v/>
      </c>
      <c r="B49" s="722"/>
      <c r="C49" s="722"/>
      <c r="D49" s="722"/>
      <c r="E49" s="722"/>
      <c r="F49" s="280" t="str">
        <f t="shared" si="1"/>
        <v/>
      </c>
      <c r="G49" s="149" t="str">
        <f>'Arear Table Protected'!G49</f>
        <v/>
      </c>
      <c r="H49" s="149" t="str">
        <f>'Arear Table Protected'!H49</f>
        <v/>
      </c>
      <c r="I49" s="149" t="str">
        <f>'Arear Table Protected'!I49</f>
        <v/>
      </c>
      <c r="J49" s="149" t="str">
        <f>'Arear Table Protected'!J49</f>
        <v/>
      </c>
      <c r="K49" s="152" t="str">
        <f>'Arear Table Protected'!K49</f>
        <v/>
      </c>
      <c r="L49" s="153" t="str">
        <f>'Arear Table Protected'!L49</f>
        <v/>
      </c>
      <c r="M49" s="281" t="str">
        <f t="shared" si="2"/>
        <v/>
      </c>
      <c r="N49" s="282" t="str">
        <f t="shared" si="3"/>
        <v/>
      </c>
      <c r="O49" s="282" t="str">
        <f t="shared" si="4"/>
        <v/>
      </c>
      <c r="P49" s="291">
        <v>37</v>
      </c>
      <c r="Q49" s="565">
        <f t="shared" si="6"/>
        <v>0</v>
      </c>
      <c r="R49" s="566"/>
      <c r="S49" s="566"/>
      <c r="T49" s="567"/>
      <c r="U49" s="279" t="str">
        <f t="array" ref="U49">IF(OR(Q49=0,Q49=""),"",MONTH(Q49))</f>
        <v/>
      </c>
      <c r="V49" s="279" t="str">
        <f t="array" ref="V49">IF(OR(Q49=0,Q49=""),"",YEAR(Q49))</f>
        <v/>
      </c>
      <c r="W49" s="279" t="str">
        <f t="shared" si="7"/>
        <v/>
      </c>
      <c r="X49" s="6" t="str">
        <f t="array" ref="X49">IF(OR(Q49=0,Q49=""),"",BG49)</f>
        <v/>
      </c>
      <c r="Y49" s="17" t="str">
        <f t="array" ref="Y49">IF(OR(Q49=0,Q49=""),"",ROUND(X49*H49,0))</f>
        <v/>
      </c>
      <c r="Z49" s="17">
        <f t="shared" si="8"/>
        <v>0</v>
      </c>
      <c r="AA49" s="17" t="str">
        <f t="array" ref="AA49">IF(OR(Q49=0,Q49=""),"",ROUND(X49*J49,0))</f>
        <v/>
      </c>
      <c r="AB49" s="123" t="str">
        <f t="array" ref="AB49">IF(OR(Q49=0,Q49=""),"",SUM(X49:AA49))</f>
        <v/>
      </c>
      <c r="AC49" s="1" t="str">
        <f t="array" ref="AC49">IF(OR(Q49=0,Q49=""),"",IF(X49=0,0,IF($E$2="FIXATION",$B$5,IF(X49=0,0,IF(BF49=7,ROUND(AC48*1.03,-2),AC48)))))</f>
        <v/>
      </c>
      <c r="AD49" s="2" t="str">
        <f t="array" ref="AD49">IF(OR(Q49=0,Q49=""),"",IF($E$2="fixation",0,ROUND(AC49*G49,0)))</f>
        <v/>
      </c>
      <c r="AE49" s="17" t="str">
        <f t="array" ref="AE49">IF(OR(Q49=0,Q49=""),"",AE48)</f>
        <v/>
      </c>
      <c r="AF49" s="2" t="str">
        <f t="array" ref="AF49">IF(OR(Q49=0,Q49=""),"",IF($E$2="fixation",0,ROUND(AC49*I49,0)))</f>
        <v/>
      </c>
      <c r="AG49" s="123" t="str">
        <f t="array" ref="AG49">IF(OR(Q49=0,Q49=""),"",SUM(AC49:AF49))</f>
        <v/>
      </c>
      <c r="AH49" s="1" t="str">
        <f t="array" ref="AH49">IF(OR(Q49=0,Q49=""),"",X49-AC49)</f>
        <v/>
      </c>
      <c r="AI49" s="2" t="str">
        <f t="array" ref="AI49">IF(OR(Q49=0,Q49=""),"",Y49-AD49)</f>
        <v/>
      </c>
      <c r="AJ49" s="2" t="str">
        <f t="array" ref="AJ49">IF(OR(Q49=0,Q49=""),"",Z49-AE49)</f>
        <v/>
      </c>
      <c r="AK49" s="2" t="str">
        <f t="array" ref="AK49">IF(OR(Q49=0,Q49=""),"",AA49-AF49)</f>
        <v/>
      </c>
      <c r="AL49" s="124" t="str">
        <f t="array" ref="AL49">IF(OR(Q49=0,Q49=""),"",AB49-AG49)</f>
        <v/>
      </c>
      <c r="AM49" s="109" t="str">
        <f>'Arear Table Protected'!AM49</f>
        <v/>
      </c>
      <c r="AN49" s="106" t="str">
        <f>'Arear Table Protected'!AN49</f>
        <v/>
      </c>
      <c r="AO49" s="125" t="str">
        <f t="array" ref="AO49">IF(OR(Q49=0,Q49=""),"",AM49-AN49)</f>
        <v/>
      </c>
      <c r="AP49" s="3" t="str">
        <f t="array" ref="AP49">IF(OR(Q48=0,Q48="",AP48="",AP48=""),"",AP48)</f>
        <v/>
      </c>
      <c r="AQ49" s="2" t="str">
        <f t="array" ref="AQ49">IF(OR(Q48=0,Q48="",AQ48="",AQ48=""),"",AQ48)</f>
        <v/>
      </c>
      <c r="AR49" s="125" t="str">
        <f t="array" ref="AR49">IF(OR(Q49=0,Q49=""),"",SUM(AP49-AQ49))</f>
        <v/>
      </c>
      <c r="AS49" s="95" t="str">
        <f t="array" ref="AS49">IF(OR(Q49=0,Q49=""),"",IF(AND('Basic Data Entry'!$C$10="state Service",'Arear Table Unprotected)'!V49=2020,U49=3),ROUND(X49/31*5,0),IF(AND('Basic Data Entry'!$C$10="state Service",'Arear Table Unprotected)'!V49=2020,U49=9),ROUND(AB49/30*2,0),IF(AND('Basic Data Entry'!$C$10="state Service",'Arear Table Unprotected)'!V49=2020,U49=10),ROUND(AB49/31*2,0),IF(AND('Basic Data Entry'!$C$10="subordinate",'Arear Table Unprotected)'!V49=2020,U49=3),ROUND(X49/31*3,0),IF(AND('Basic Data Entry'!$C$10="subordinate",'Arear Table Unprotected)'!V49=2020,U49=9),ROUND(AB49/30*1,0),IF(AND('Basic Data Entry'!$C$10="subordinate",'Arear Table Unprotected)'!V49=2020,U49=10),ROUND(AB49/31*1,0),IF(AND('Basic Data Entry'!$C$10="ministrial",'Arear Table Unprotected)'!V49=2020,U49=3),ROUND(X49/31*1,0),""))))))))</f>
        <v/>
      </c>
      <c r="AT49" s="96" t="str">
        <f t="array" ref="AT49">IF(OR(Q49=0,Q49=""),"",IF(AND('Basic Data Entry'!$C$10="state Service",'Arear Table Unprotected)'!V49=2020,U49=3),ROUND(AC49/31*5,0),IF(AND('Basic Data Entry'!$C$10="state Service",'Arear Table Unprotected)'!V49=2020,U49=9),ROUND(AG49/30*2,0),IF(AND('Basic Data Entry'!$C$10="state Service",'Arear Table Unprotected)'!V49=2020,U49=10),ROUND(AG49/31*2,0),IF(AND('Basic Data Entry'!$C$10="subordinate",'Arear Table Unprotected)'!V49=2020,U49=3),ROUND(AC49/31*3,0),IF(AND('Basic Data Entry'!$C$10="subordinate",'Arear Table Unprotected)'!V49=2020,U49=9),ROUND(AG49/30*1,0),IF(AND('Basic Data Entry'!$C$10="subordinate",'Arear Table Unprotected)'!V49=2020,U49=10),ROUND(AG49/31*1,0),IF(AND('Basic Data Entry'!$C$10="ministrial",'Arear Table Unprotected)'!V49=2020,U49=3),ROUND(AC49/31*1,0),""))))))))</f>
        <v/>
      </c>
      <c r="AU49" s="126" t="str">
        <f t="array" ref="AU49">IF(OR(Q49=0,Q49="",AS49="",AT49=""),"",AS49-AT49)</f>
        <v/>
      </c>
      <c r="AV49" s="42" t="str">
        <f t="array" ref="AV49">IF(OR(Q48=0,Q48=""),"",AV48)</f>
        <v/>
      </c>
      <c r="AW49" s="43" t="str">
        <f t="array" ref="AW49">IF(OR(Q48=0,Q48=""),"",AW48)</f>
        <v/>
      </c>
      <c r="AX49" s="127" t="str">
        <f t="array" ref="AX49">IF(OR(Q49=0,Q49=""),"",SUM(AV49-AW49))</f>
        <v/>
      </c>
      <c r="AY49" s="34" t="str">
        <f t="array" ref="AY49">IF(OR(Q49=0,Q49=""),"",ROUND((AL49)*$E$3,0))</f>
        <v/>
      </c>
      <c r="AZ49" s="34" t="str">
        <f t="array" ref="AZ49">IF(OR(Q49=0,Q49=""),"",SUM(AO49,AR49,AU49,AX49,AY49))</f>
        <v/>
      </c>
      <c r="BA49" s="128" t="str">
        <f t="array" ref="BA49">IF(OR(Q49=0,Q49=""),"",AL49-AZ49)</f>
        <v/>
      </c>
      <c r="BB49" s="44"/>
      <c r="BC49" s="249"/>
      <c r="BD49" s="249"/>
      <c r="BE49" s="272">
        <f t="shared" si="9"/>
        <v>0</v>
      </c>
      <c r="BF49" s="246">
        <f t="shared" si="10"/>
        <v>0</v>
      </c>
      <c r="BG49" s="246">
        <f t="shared" si="16"/>
        <v>0</v>
      </c>
      <c r="BK49" s="284">
        <f t="shared" si="17"/>
        <v>46743</v>
      </c>
      <c r="BM49" s="287">
        <f t="shared" si="11"/>
        <v>1</v>
      </c>
      <c r="BN49" s="288" t="str">
        <f t="array" ref="BN49">IF(OR(Q49=0,Q49=""),"",W49)</f>
        <v/>
      </c>
      <c r="BO49" s="287" t="str">
        <f t="array" ref="BO49">IF(OR(Q49=0,Q49=""),"",BM49+BN49)</f>
        <v/>
      </c>
      <c r="BP49" s="289">
        <f t="shared" si="12"/>
        <v>0</v>
      </c>
      <c r="BQ49" s="289">
        <f t="shared" si="13"/>
        <v>0</v>
      </c>
      <c r="BR49" s="290">
        <f t="shared" si="14"/>
        <v>0</v>
      </c>
      <c r="BS49" s="289" t="str">
        <f t="shared" si="15"/>
        <v>00</v>
      </c>
      <c r="BY49" s="245" t="str">
        <f>IF(OR(Q49=0,Q49=""),"",IF('Basic Data Entry'!$C$9="fixation","yes",""))</f>
        <v/>
      </c>
      <c r="BZ49" s="245" t="str">
        <f>IF(OR(Q49=0,Q49=""),"",IF('Basic Data Entry'!$G$12="yes","yes","no"))</f>
        <v/>
      </c>
    </row>
    <row r="50" spans="1:78" ht="18" customHeight="1" thickBot="1">
      <c r="A50" s="285" t="str">
        <f t="shared" si="5"/>
        <v/>
      </c>
      <c r="B50" s="722"/>
      <c r="C50" s="722"/>
      <c r="D50" s="722"/>
      <c r="E50" s="722"/>
      <c r="F50" s="280" t="str">
        <f t="shared" si="1"/>
        <v/>
      </c>
      <c r="G50" s="149" t="str">
        <f>'Arear Table Protected'!G50</f>
        <v/>
      </c>
      <c r="H50" s="149" t="str">
        <f>'Arear Table Protected'!H50</f>
        <v/>
      </c>
      <c r="I50" s="149" t="str">
        <f>'Arear Table Protected'!I50</f>
        <v/>
      </c>
      <c r="J50" s="149" t="str">
        <f>'Arear Table Protected'!J50</f>
        <v/>
      </c>
      <c r="K50" s="152" t="str">
        <f>'Arear Table Protected'!K50</f>
        <v/>
      </c>
      <c r="L50" s="153" t="str">
        <f>'Arear Table Protected'!L50</f>
        <v/>
      </c>
      <c r="M50" s="281" t="str">
        <f t="shared" si="2"/>
        <v/>
      </c>
      <c r="N50" s="282" t="str">
        <f t="shared" si="3"/>
        <v/>
      </c>
      <c r="O50" s="282" t="str">
        <f t="shared" si="4"/>
        <v/>
      </c>
      <c r="P50" s="291">
        <v>38</v>
      </c>
      <c r="Q50" s="565">
        <f t="shared" si="6"/>
        <v>0</v>
      </c>
      <c r="R50" s="566"/>
      <c r="S50" s="566"/>
      <c r="T50" s="567"/>
      <c r="U50" s="279" t="str">
        <f t="array" ref="U50">IF(OR(Q50=0,Q50=""),"",MONTH(Q50))</f>
        <v/>
      </c>
      <c r="V50" s="279" t="str">
        <f t="array" ref="V50">IF(OR(Q50=0,Q50=""),"",YEAR(Q50))</f>
        <v/>
      </c>
      <c r="W50" s="279" t="str">
        <f t="shared" si="7"/>
        <v/>
      </c>
      <c r="X50" s="6" t="str">
        <f t="array" ref="X50">IF(OR(Q50=0,Q50=""),"",BG50)</f>
        <v/>
      </c>
      <c r="Y50" s="17" t="str">
        <f t="array" ref="Y50">IF(OR(Q50=0,Q50=""),"",ROUND(X50*H50,0))</f>
        <v/>
      </c>
      <c r="Z50" s="17">
        <f t="shared" si="8"/>
        <v>0</v>
      </c>
      <c r="AA50" s="17" t="str">
        <f t="array" ref="AA50">IF(OR(Q50=0,Q50=""),"",ROUND(X50*J50,0))</f>
        <v/>
      </c>
      <c r="AB50" s="123" t="str">
        <f t="array" ref="AB50">IF(OR(Q50=0,Q50=""),"",SUM(X50:AA50))</f>
        <v/>
      </c>
      <c r="AC50" s="1" t="str">
        <f t="array" ref="AC50">IF(OR(Q50=0,Q50=""),"",IF(X50=0,0,IF($E$2="FIXATION",$B$5,IF(X50=0,0,IF(BF50=7,ROUND(AC49*1.03,-2),AC49)))))</f>
        <v/>
      </c>
      <c r="AD50" s="2" t="str">
        <f t="array" ref="AD50">IF(OR(Q50=0,Q50=""),"",IF($E$2="fixation",0,ROUND(AC50*G50,0)))</f>
        <v/>
      </c>
      <c r="AE50" s="17" t="str">
        <f t="array" ref="AE50">IF(OR(Q50=0,Q50=""),"",AE49)</f>
        <v/>
      </c>
      <c r="AF50" s="2" t="str">
        <f t="array" ref="AF50">IF(OR(Q50=0,Q50=""),"",IF($E$2="fixation",0,ROUND(AC50*I50,0)))</f>
        <v/>
      </c>
      <c r="AG50" s="123" t="str">
        <f t="array" ref="AG50">IF(OR(Q50=0,Q50=""),"",SUM(AC50:AF50))</f>
        <v/>
      </c>
      <c r="AH50" s="1" t="str">
        <f t="array" ref="AH50">IF(OR(Q50=0,Q50=""),"",X50-AC50)</f>
        <v/>
      </c>
      <c r="AI50" s="2" t="str">
        <f t="array" ref="AI50">IF(OR(Q50=0,Q50=""),"",Y50-AD50)</f>
        <v/>
      </c>
      <c r="AJ50" s="2" t="str">
        <f t="array" ref="AJ50">IF(OR(Q50=0,Q50=""),"",Z50-AE50)</f>
        <v/>
      </c>
      <c r="AK50" s="2" t="str">
        <f t="array" ref="AK50">IF(OR(Q50=0,Q50=""),"",AA50-AF50)</f>
        <v/>
      </c>
      <c r="AL50" s="124" t="str">
        <f t="array" ref="AL50">IF(OR(Q50=0,Q50=""),"",AB50-AG50)</f>
        <v/>
      </c>
      <c r="AM50" s="109" t="str">
        <f>'Arear Table Protected'!AM50</f>
        <v/>
      </c>
      <c r="AN50" s="106" t="str">
        <f>'Arear Table Protected'!AN50</f>
        <v/>
      </c>
      <c r="AO50" s="125" t="str">
        <f t="array" ref="AO50">IF(OR(Q50=0,Q50=""),"",AM50-AN50)</f>
        <v/>
      </c>
      <c r="AP50" s="3" t="str">
        <f t="array" ref="AP50">IF(OR(Q49=0,Q49="",AP49="",AP49=""),"",AP49)</f>
        <v/>
      </c>
      <c r="AQ50" s="2" t="str">
        <f t="array" ref="AQ50">IF(OR(Q49=0,Q49="",AQ49="",AQ49=""),"",AQ49)</f>
        <v/>
      </c>
      <c r="AR50" s="125" t="str">
        <f t="array" ref="AR50">IF(OR(Q50=0,Q50=""),"",SUM(AP50-AQ50))</f>
        <v/>
      </c>
      <c r="AS50" s="95" t="str">
        <f t="array" ref="AS50">IF(OR(Q50=0,Q50=""),"",IF(AND('Basic Data Entry'!$C$10="state Service",'Arear Table Unprotected)'!V50=2020,U50=3),ROUND(X50/31*5,0),IF(AND('Basic Data Entry'!$C$10="state Service",'Arear Table Unprotected)'!V50=2020,U50=9),ROUND(AB50/30*2,0),IF(AND('Basic Data Entry'!$C$10="state Service",'Arear Table Unprotected)'!V50=2020,U50=10),ROUND(AB50/31*2,0),IF(AND('Basic Data Entry'!$C$10="subordinate",'Arear Table Unprotected)'!V50=2020,U50=3),ROUND(X50/31*3,0),IF(AND('Basic Data Entry'!$C$10="subordinate",'Arear Table Unprotected)'!V50=2020,U50=9),ROUND(AB50/30*1,0),IF(AND('Basic Data Entry'!$C$10="subordinate",'Arear Table Unprotected)'!V50=2020,U50=10),ROUND(AB50/31*1,0),IF(AND('Basic Data Entry'!$C$10="ministrial",'Arear Table Unprotected)'!V50=2020,U50=3),ROUND(X50/31*1,0),""))))))))</f>
        <v/>
      </c>
      <c r="AT50" s="96" t="str">
        <f t="array" ref="AT50">IF(OR(Q50=0,Q50=""),"",IF(AND('Basic Data Entry'!$C$10="state Service",'Arear Table Unprotected)'!V50=2020,U50=3),ROUND(AC50/31*5,0),IF(AND('Basic Data Entry'!$C$10="state Service",'Arear Table Unprotected)'!V50=2020,U50=9),ROUND(AG50/30*2,0),IF(AND('Basic Data Entry'!$C$10="state Service",'Arear Table Unprotected)'!V50=2020,U50=10),ROUND(AG50/31*2,0),IF(AND('Basic Data Entry'!$C$10="subordinate",'Arear Table Unprotected)'!V50=2020,U50=3),ROUND(AC50/31*3,0),IF(AND('Basic Data Entry'!$C$10="subordinate",'Arear Table Unprotected)'!V50=2020,U50=9),ROUND(AG50/30*1,0),IF(AND('Basic Data Entry'!$C$10="subordinate",'Arear Table Unprotected)'!V50=2020,U50=10),ROUND(AG50/31*1,0),IF(AND('Basic Data Entry'!$C$10="ministrial",'Arear Table Unprotected)'!V50=2020,U50=3),ROUND(AC50/31*1,0),""))))))))</f>
        <v/>
      </c>
      <c r="AU50" s="126" t="str">
        <f t="array" ref="AU50">IF(OR(Q50=0,Q50="",AS50="",AT50=""),"",AS50-AT50)</f>
        <v/>
      </c>
      <c r="AV50" s="42" t="str">
        <f t="array" ref="AV50">IF(OR(Q49=0,Q49=""),"",AV49)</f>
        <v/>
      </c>
      <c r="AW50" s="43" t="str">
        <f t="array" ref="AW50">IF(OR(Q49=0,Q49=""),"",AW49)</f>
        <v/>
      </c>
      <c r="AX50" s="127" t="str">
        <f t="array" ref="AX50">IF(OR(Q50=0,Q50=""),"",SUM(AV50-AW50))</f>
        <v/>
      </c>
      <c r="AY50" s="34" t="str">
        <f t="array" ref="AY50">IF(OR(Q50=0,Q50=""),"",ROUND((AL50)*$E$3,0))</f>
        <v/>
      </c>
      <c r="AZ50" s="34" t="str">
        <f t="array" ref="AZ50">IF(OR(Q50=0,Q50=""),"",SUM(AO50,AR50,AU50,AX50,AY50))</f>
        <v/>
      </c>
      <c r="BA50" s="128" t="str">
        <f t="array" ref="BA50">IF(OR(Q50=0,Q50=""),"",AL50-AZ50)</f>
        <v/>
      </c>
      <c r="BB50" s="44"/>
      <c r="BC50" s="249"/>
      <c r="BD50" s="249"/>
      <c r="BE50" s="272">
        <f t="shared" si="9"/>
        <v>0</v>
      </c>
      <c r="BF50" s="246">
        <f t="shared" si="10"/>
        <v>0</v>
      </c>
      <c r="BG50" s="246">
        <f t="shared" si="16"/>
        <v>0</v>
      </c>
      <c r="BK50" s="284">
        <f t="shared" si="17"/>
        <v>46774</v>
      </c>
      <c r="BM50" s="287">
        <f t="shared" si="11"/>
        <v>1</v>
      </c>
      <c r="BN50" s="288" t="str">
        <f t="array" ref="BN50">IF(OR(Q50=0,Q50=""),"",W50)</f>
        <v/>
      </c>
      <c r="BO50" s="287" t="str">
        <f t="array" ref="BO50">IF(OR(Q50=0,Q50=""),"",BM50+BN50)</f>
        <v/>
      </c>
      <c r="BP50" s="289">
        <f t="shared" si="12"/>
        <v>0</v>
      </c>
      <c r="BQ50" s="289">
        <f t="shared" si="13"/>
        <v>0</v>
      </c>
      <c r="BR50" s="290">
        <f t="shared" si="14"/>
        <v>0</v>
      </c>
      <c r="BS50" s="289" t="str">
        <f t="shared" si="15"/>
        <v>00</v>
      </c>
      <c r="BY50" s="245" t="str">
        <f>IF(OR(Q50=0,Q50=""),"",IF('Basic Data Entry'!$C$9="fixation","yes",""))</f>
        <v/>
      </c>
      <c r="BZ50" s="245" t="str">
        <f>IF(OR(Q50=0,Q50=""),"",IF('Basic Data Entry'!$G$12="yes","yes","no"))</f>
        <v/>
      </c>
    </row>
    <row r="51" spans="1:78" ht="18" customHeight="1" thickBot="1">
      <c r="A51" s="285" t="str">
        <f t="shared" si="5"/>
        <v/>
      </c>
      <c r="B51" s="722"/>
      <c r="C51" s="722"/>
      <c r="D51" s="722"/>
      <c r="E51" s="722"/>
      <c r="F51" s="280" t="str">
        <f t="shared" si="1"/>
        <v/>
      </c>
      <c r="G51" s="149" t="str">
        <f>'Arear Table Protected'!G51</f>
        <v/>
      </c>
      <c r="H51" s="149" t="str">
        <f>'Arear Table Protected'!H51</f>
        <v/>
      </c>
      <c r="I51" s="149" t="str">
        <f>'Arear Table Protected'!I51</f>
        <v/>
      </c>
      <c r="J51" s="149" t="str">
        <f>'Arear Table Protected'!J51</f>
        <v/>
      </c>
      <c r="K51" s="152" t="str">
        <f>'Arear Table Protected'!K51</f>
        <v/>
      </c>
      <c r="L51" s="153" t="str">
        <f>'Arear Table Protected'!L51</f>
        <v/>
      </c>
      <c r="M51" s="281" t="str">
        <f t="shared" si="2"/>
        <v/>
      </c>
      <c r="N51" s="282" t="str">
        <f t="shared" si="3"/>
        <v/>
      </c>
      <c r="O51" s="282" t="str">
        <f t="shared" si="4"/>
        <v/>
      </c>
      <c r="P51" s="291">
        <v>39</v>
      </c>
      <c r="Q51" s="565">
        <f t="shared" si="6"/>
        <v>0</v>
      </c>
      <c r="R51" s="566"/>
      <c r="S51" s="566"/>
      <c r="T51" s="567"/>
      <c r="U51" s="279" t="str">
        <f t="array" ref="U51">IF(OR(Q51=0,Q51=""),"",MONTH(Q51))</f>
        <v/>
      </c>
      <c r="V51" s="279" t="str">
        <f t="array" ref="V51">IF(OR(Q51=0,Q51=""),"",YEAR(Q51))</f>
        <v/>
      </c>
      <c r="W51" s="279" t="str">
        <f t="shared" si="7"/>
        <v/>
      </c>
      <c r="X51" s="6" t="str">
        <f t="array" ref="X51">IF(OR(Q51=0,Q51=""),"",BG51)</f>
        <v/>
      </c>
      <c r="Y51" s="17" t="str">
        <f t="array" ref="Y51">IF(OR(Q51=0,Q51=""),"",ROUND(X51*H51,0))</f>
        <v/>
      </c>
      <c r="Z51" s="17">
        <f t="shared" si="8"/>
        <v>0</v>
      </c>
      <c r="AA51" s="17" t="str">
        <f t="array" ref="AA51">IF(OR(Q51=0,Q51=""),"",ROUND(X51*J51,0))</f>
        <v/>
      </c>
      <c r="AB51" s="123" t="str">
        <f t="array" ref="AB51">IF(OR(Q51=0,Q51=""),"",SUM(X51:AA51))</f>
        <v/>
      </c>
      <c r="AC51" s="1" t="str">
        <f t="array" ref="AC51">IF(OR(Q51=0,Q51=""),"",IF(X51=0,0,IF($E$2="FIXATION",$B$5,IF(X51=0,0,IF(BF51=7,ROUND(AC50*1.03,-2),AC50)))))</f>
        <v/>
      </c>
      <c r="AD51" s="2" t="str">
        <f t="array" ref="AD51">IF(OR(Q51=0,Q51=""),"",IF($E$2="fixation",0,ROUND(AC51*G51,0)))</f>
        <v/>
      </c>
      <c r="AE51" s="17" t="str">
        <f t="array" ref="AE51">IF(OR(Q51=0,Q51=""),"",AE50)</f>
        <v/>
      </c>
      <c r="AF51" s="2" t="str">
        <f t="array" ref="AF51">IF(OR(Q51=0,Q51=""),"",IF($E$2="fixation",0,ROUND(AC51*I51,0)))</f>
        <v/>
      </c>
      <c r="AG51" s="123" t="str">
        <f t="array" ref="AG51">IF(OR(Q51=0,Q51=""),"",SUM(AC51:AF51))</f>
        <v/>
      </c>
      <c r="AH51" s="1" t="str">
        <f t="array" ref="AH51">IF(OR(Q51=0,Q51=""),"",X51-AC51)</f>
        <v/>
      </c>
      <c r="AI51" s="2" t="str">
        <f t="array" ref="AI51">IF(OR(Q51=0,Q51=""),"",Y51-AD51)</f>
        <v/>
      </c>
      <c r="AJ51" s="2" t="str">
        <f t="array" ref="AJ51">IF(OR(Q51=0,Q51=""),"",Z51-AE51)</f>
        <v/>
      </c>
      <c r="AK51" s="2" t="str">
        <f t="array" ref="AK51">IF(OR(Q51=0,Q51=""),"",AA51-AF51)</f>
        <v/>
      </c>
      <c r="AL51" s="124" t="str">
        <f t="array" ref="AL51">IF(OR(Q51=0,Q51=""),"",AB51-AG51)</f>
        <v/>
      </c>
      <c r="AM51" s="109" t="str">
        <f>'Arear Table Protected'!AM51</f>
        <v/>
      </c>
      <c r="AN51" s="106" t="str">
        <f>'Arear Table Protected'!AN51</f>
        <v/>
      </c>
      <c r="AO51" s="125" t="str">
        <f t="array" ref="AO51">IF(OR(Q51=0,Q51=""),"",AM51-AN51)</f>
        <v/>
      </c>
      <c r="AP51" s="3" t="str">
        <f t="array" ref="AP51">IF(OR(Q50=0,Q50="",AP50="",AP50=""),"",AP50)</f>
        <v/>
      </c>
      <c r="AQ51" s="2" t="str">
        <f t="array" ref="AQ51">IF(OR(Q50=0,Q50="",AQ50="",AQ50=""),"",AQ50)</f>
        <v/>
      </c>
      <c r="AR51" s="125" t="str">
        <f t="array" ref="AR51">IF(OR(Q51=0,Q51=""),"",SUM(AP51-AQ51))</f>
        <v/>
      </c>
      <c r="AS51" s="95" t="str">
        <f t="array" ref="AS51">IF(OR(Q51=0,Q51=""),"",IF(AND('Basic Data Entry'!$C$10="state Service",'Arear Table Unprotected)'!V51=2020,U51=3),ROUND(X51/31*5,0),IF(AND('Basic Data Entry'!$C$10="state Service",'Arear Table Unprotected)'!V51=2020,U51=9),ROUND(AB51/30*2,0),IF(AND('Basic Data Entry'!$C$10="state Service",'Arear Table Unprotected)'!V51=2020,U51=10),ROUND(AB51/31*2,0),IF(AND('Basic Data Entry'!$C$10="subordinate",'Arear Table Unprotected)'!V51=2020,U51=3),ROUND(X51/31*3,0),IF(AND('Basic Data Entry'!$C$10="subordinate",'Arear Table Unprotected)'!V51=2020,U51=9),ROUND(AB51/30*1,0),IF(AND('Basic Data Entry'!$C$10="subordinate",'Arear Table Unprotected)'!V51=2020,U51=10),ROUND(AB51/31*1,0),IF(AND('Basic Data Entry'!$C$10="ministrial",'Arear Table Unprotected)'!V51=2020,U51=3),ROUND(X51/31*1,0),""))))))))</f>
        <v/>
      </c>
      <c r="AT51" s="96" t="str">
        <f t="array" ref="AT51">IF(OR(Q51=0,Q51=""),"",IF(AND('Basic Data Entry'!$C$10="state Service",'Arear Table Unprotected)'!V51=2020,U51=3),ROUND(AC51/31*5,0),IF(AND('Basic Data Entry'!$C$10="state Service",'Arear Table Unprotected)'!V51=2020,U51=9),ROUND(AG51/30*2,0),IF(AND('Basic Data Entry'!$C$10="state Service",'Arear Table Unprotected)'!V51=2020,U51=10),ROUND(AG51/31*2,0),IF(AND('Basic Data Entry'!$C$10="subordinate",'Arear Table Unprotected)'!V51=2020,U51=3),ROUND(AC51/31*3,0),IF(AND('Basic Data Entry'!$C$10="subordinate",'Arear Table Unprotected)'!V51=2020,U51=9),ROUND(AG51/30*1,0),IF(AND('Basic Data Entry'!$C$10="subordinate",'Arear Table Unprotected)'!V51=2020,U51=10),ROUND(AG51/31*1,0),IF(AND('Basic Data Entry'!$C$10="ministrial",'Arear Table Unprotected)'!V51=2020,U51=3),ROUND(AC51/31*1,0),""))))))))</f>
        <v/>
      </c>
      <c r="AU51" s="126" t="str">
        <f t="array" ref="AU51">IF(OR(Q51=0,Q51="",AS51="",AT51=""),"",AS51-AT51)</f>
        <v/>
      </c>
      <c r="AV51" s="42" t="str">
        <f t="array" ref="AV51">IF(OR(Q50=0,Q50=""),"",AV50)</f>
        <v/>
      </c>
      <c r="AW51" s="43" t="str">
        <f t="array" ref="AW51">IF(OR(Q50=0,Q50=""),"",AW50)</f>
        <v/>
      </c>
      <c r="AX51" s="127" t="str">
        <f t="array" ref="AX51">IF(OR(Q51=0,Q51=""),"",SUM(AV51-AW51))</f>
        <v/>
      </c>
      <c r="AY51" s="34" t="str">
        <f t="array" ref="AY51">IF(OR(Q51=0,Q51=""),"",ROUND((AL51)*$E$3,0))</f>
        <v/>
      </c>
      <c r="AZ51" s="34" t="str">
        <f t="array" ref="AZ51">IF(OR(Q51=0,Q51=""),"",SUM(AO51,AR51,AU51,AX51,AY51))</f>
        <v/>
      </c>
      <c r="BA51" s="128" t="str">
        <f t="array" ref="BA51">IF(OR(Q51=0,Q51=""),"",AL51-AZ51)</f>
        <v/>
      </c>
      <c r="BB51" s="44"/>
      <c r="BC51" s="249"/>
      <c r="BD51" s="249"/>
      <c r="BE51" s="272">
        <f t="shared" si="9"/>
        <v>0</v>
      </c>
      <c r="BF51" s="246">
        <f t="shared" si="10"/>
        <v>0</v>
      </c>
      <c r="BG51" s="246">
        <f t="shared" si="16"/>
        <v>0</v>
      </c>
      <c r="BK51" s="284">
        <f t="shared" si="17"/>
        <v>46805</v>
      </c>
      <c r="BM51" s="287">
        <f t="shared" si="11"/>
        <v>1</v>
      </c>
      <c r="BN51" s="288" t="str">
        <f t="array" ref="BN51">IF(OR(Q51=0,Q51=""),"",W51)</f>
        <v/>
      </c>
      <c r="BO51" s="287" t="str">
        <f t="array" ref="BO51">IF(OR(Q51=0,Q51=""),"",BM51+BN51)</f>
        <v/>
      </c>
      <c r="BP51" s="289">
        <f t="shared" si="12"/>
        <v>0</v>
      </c>
      <c r="BQ51" s="289">
        <f t="shared" si="13"/>
        <v>0</v>
      </c>
      <c r="BR51" s="290">
        <f t="shared" si="14"/>
        <v>0</v>
      </c>
      <c r="BS51" s="289" t="str">
        <f t="shared" si="15"/>
        <v>00</v>
      </c>
      <c r="BY51" s="245" t="str">
        <f>IF(OR(Q51=0,Q51=""),"",IF('Basic Data Entry'!$C$9="fixation","yes",""))</f>
        <v/>
      </c>
      <c r="BZ51" s="245" t="str">
        <f>IF(OR(Q51=0,Q51=""),"",IF('Basic Data Entry'!$G$12="yes","yes","no"))</f>
        <v/>
      </c>
    </row>
    <row r="52" spans="1:78" ht="18" customHeight="1" thickBot="1">
      <c r="A52" s="285" t="str">
        <f t="shared" si="5"/>
        <v/>
      </c>
      <c r="B52" s="722"/>
      <c r="C52" s="722"/>
      <c r="D52" s="722"/>
      <c r="E52" s="722"/>
      <c r="F52" s="280" t="str">
        <f t="shared" si="1"/>
        <v/>
      </c>
      <c r="G52" s="149" t="str">
        <f>'Arear Table Protected'!G52</f>
        <v/>
      </c>
      <c r="H52" s="149" t="str">
        <f>'Arear Table Protected'!H52</f>
        <v/>
      </c>
      <c r="I52" s="149" t="str">
        <f>'Arear Table Protected'!I52</f>
        <v/>
      </c>
      <c r="J52" s="149" t="str">
        <f>'Arear Table Protected'!J52</f>
        <v/>
      </c>
      <c r="K52" s="152" t="str">
        <f>'Arear Table Protected'!K52</f>
        <v/>
      </c>
      <c r="L52" s="153" t="str">
        <f>'Arear Table Protected'!L52</f>
        <v/>
      </c>
      <c r="M52" s="281" t="str">
        <f t="shared" si="2"/>
        <v/>
      </c>
      <c r="N52" s="282" t="str">
        <f t="shared" si="3"/>
        <v/>
      </c>
      <c r="O52" s="282" t="str">
        <f t="shared" si="4"/>
        <v/>
      </c>
      <c r="P52" s="291">
        <v>40</v>
      </c>
      <c r="Q52" s="565">
        <f t="shared" si="6"/>
        <v>0</v>
      </c>
      <c r="R52" s="566"/>
      <c r="S52" s="566"/>
      <c r="T52" s="567"/>
      <c r="U52" s="279" t="str">
        <f t="array" ref="U52">IF(OR(Q52=0,Q52=""),"",MONTH(Q52))</f>
        <v/>
      </c>
      <c r="V52" s="279" t="str">
        <f t="array" ref="V52">IF(OR(Q52=0,Q52=""),"",YEAR(Q52))</f>
        <v/>
      </c>
      <c r="W52" s="279" t="str">
        <f t="shared" si="7"/>
        <v/>
      </c>
      <c r="X52" s="6" t="str">
        <f t="array" ref="X52">IF(OR(Q52=0,Q52=""),"",BG52)</f>
        <v/>
      </c>
      <c r="Y52" s="17" t="str">
        <f t="array" ref="Y52">IF(OR(Q52=0,Q52=""),"",ROUND(X52*H52,0))</f>
        <v/>
      </c>
      <c r="Z52" s="17">
        <f t="shared" si="8"/>
        <v>0</v>
      </c>
      <c r="AA52" s="17" t="str">
        <f t="array" ref="AA52">IF(OR(Q52=0,Q52=""),"",ROUND(X52*J52,0))</f>
        <v/>
      </c>
      <c r="AB52" s="123" t="str">
        <f t="array" ref="AB52">IF(OR(Q52=0,Q52=""),"",SUM(X52:AA52))</f>
        <v/>
      </c>
      <c r="AC52" s="1" t="str">
        <f t="array" ref="AC52">IF(OR(Q52=0,Q52=""),"",IF(X52=0,0,IF($E$2="FIXATION",$B$5,IF(X52=0,0,IF(BF52=7,ROUND(AC51*1.03,-2),AC51)))))</f>
        <v/>
      </c>
      <c r="AD52" s="2" t="str">
        <f t="array" ref="AD52">IF(OR(Q52=0,Q52=""),"",IF($E$2="fixation",0,ROUND(AC52*G52,0)))</f>
        <v/>
      </c>
      <c r="AE52" s="17" t="str">
        <f t="array" ref="AE52">IF(OR(Q52=0,Q52=""),"",AE51)</f>
        <v/>
      </c>
      <c r="AF52" s="2" t="str">
        <f t="array" ref="AF52">IF(OR(Q52=0,Q52=""),"",IF($E$2="fixation",0,ROUND(AC52*I52,0)))</f>
        <v/>
      </c>
      <c r="AG52" s="123" t="str">
        <f t="array" ref="AG52">IF(OR(Q52=0,Q52=""),"",SUM(AC52:AF52))</f>
        <v/>
      </c>
      <c r="AH52" s="1" t="str">
        <f t="array" ref="AH52">IF(OR(Q52=0,Q52=""),"",X52-AC52)</f>
        <v/>
      </c>
      <c r="AI52" s="2" t="str">
        <f t="array" ref="AI52">IF(OR(Q52=0,Q52=""),"",Y52-AD52)</f>
        <v/>
      </c>
      <c r="AJ52" s="2" t="str">
        <f t="array" ref="AJ52">IF(OR(Q52=0,Q52=""),"",Z52-AE52)</f>
        <v/>
      </c>
      <c r="AK52" s="2" t="str">
        <f t="array" ref="AK52">IF(OR(Q52=0,Q52=""),"",AA52-AF52)</f>
        <v/>
      </c>
      <c r="AL52" s="124" t="str">
        <f t="array" ref="AL52">IF(OR(Q52=0,Q52=""),"",AB52-AG52)</f>
        <v/>
      </c>
      <c r="AM52" s="109" t="str">
        <f>'Arear Table Protected'!AM52</f>
        <v/>
      </c>
      <c r="AN52" s="106" t="str">
        <f>'Arear Table Protected'!AN52</f>
        <v/>
      </c>
      <c r="AO52" s="125" t="str">
        <f t="array" ref="AO52">IF(OR(Q52=0,Q52=""),"",AM52-AN52)</f>
        <v/>
      </c>
      <c r="AP52" s="3" t="str">
        <f t="array" ref="AP52">IF(OR(Q51=0,Q51="",AP51="",AP51=""),"",AP51)</f>
        <v/>
      </c>
      <c r="AQ52" s="2" t="str">
        <f t="array" ref="AQ52">IF(OR(Q51=0,Q51="",AQ51="",AQ51=""),"",AQ51)</f>
        <v/>
      </c>
      <c r="AR52" s="125" t="str">
        <f t="array" ref="AR52">IF(OR(Q52=0,Q52=""),"",SUM(AP52-AQ52))</f>
        <v/>
      </c>
      <c r="AS52" s="95" t="str">
        <f t="array" ref="AS52">IF(OR(Q52=0,Q52=""),"",IF(AND('Basic Data Entry'!$C$10="state Service",'Arear Table Unprotected)'!V52=2020,U52=3),ROUND(X52/31*5,0),IF(AND('Basic Data Entry'!$C$10="state Service",'Arear Table Unprotected)'!V52=2020,U52=9),ROUND(AB52/30*2,0),IF(AND('Basic Data Entry'!$C$10="state Service",'Arear Table Unprotected)'!V52=2020,U52=10),ROUND(AB52/31*2,0),IF(AND('Basic Data Entry'!$C$10="subordinate",'Arear Table Unprotected)'!V52=2020,U52=3),ROUND(X52/31*3,0),IF(AND('Basic Data Entry'!$C$10="subordinate",'Arear Table Unprotected)'!V52=2020,U52=9),ROUND(AB52/30*1,0),IF(AND('Basic Data Entry'!$C$10="subordinate",'Arear Table Unprotected)'!V52=2020,U52=10),ROUND(AB52/31*1,0),IF(AND('Basic Data Entry'!$C$10="ministrial",'Arear Table Unprotected)'!V52=2020,U52=3),ROUND(X52/31*1,0),""))))))))</f>
        <v/>
      </c>
      <c r="AT52" s="96" t="str">
        <f t="array" ref="AT52">IF(OR(Q52=0,Q52=""),"",IF(AND('Basic Data Entry'!$C$10="state Service",'Arear Table Unprotected)'!V52=2020,U52=3),ROUND(AC52/31*5,0),IF(AND('Basic Data Entry'!$C$10="state Service",'Arear Table Unprotected)'!V52=2020,U52=9),ROUND(AG52/30*2,0),IF(AND('Basic Data Entry'!$C$10="state Service",'Arear Table Unprotected)'!V52=2020,U52=10),ROUND(AG52/31*2,0),IF(AND('Basic Data Entry'!$C$10="subordinate",'Arear Table Unprotected)'!V52=2020,U52=3),ROUND(AC52/31*3,0),IF(AND('Basic Data Entry'!$C$10="subordinate",'Arear Table Unprotected)'!V52=2020,U52=9),ROUND(AG52/30*1,0),IF(AND('Basic Data Entry'!$C$10="subordinate",'Arear Table Unprotected)'!V52=2020,U52=10),ROUND(AG52/31*1,0),IF(AND('Basic Data Entry'!$C$10="ministrial",'Arear Table Unprotected)'!V52=2020,U52=3),ROUND(AC52/31*1,0),""))))))))</f>
        <v/>
      </c>
      <c r="AU52" s="126" t="str">
        <f t="array" ref="AU52">IF(OR(Q52=0,Q52="",AS52="",AT52=""),"",AS52-AT52)</f>
        <v/>
      </c>
      <c r="AV52" s="42" t="str">
        <f t="array" ref="AV52">IF(OR(Q51=0,Q51=""),"",AV51)</f>
        <v/>
      </c>
      <c r="AW52" s="43" t="str">
        <f t="array" ref="AW52">IF(OR(Q51=0,Q51=""),"",AW51)</f>
        <v/>
      </c>
      <c r="AX52" s="127" t="str">
        <f t="array" ref="AX52">IF(OR(Q52=0,Q52=""),"",SUM(AV52-AW52))</f>
        <v/>
      </c>
      <c r="AY52" s="34" t="str">
        <f t="array" ref="AY52">IF(OR(Q52=0,Q52=""),"",ROUND((AL52)*$E$3,0))</f>
        <v/>
      </c>
      <c r="AZ52" s="34" t="str">
        <f t="array" ref="AZ52">IF(OR(Q52=0,Q52=""),"",SUM(AO52,AR52,AU52,AX52,AY52))</f>
        <v/>
      </c>
      <c r="BA52" s="128" t="str">
        <f t="array" ref="BA52">IF(OR(Q52=0,Q52=""),"",AL52-AZ52)</f>
        <v/>
      </c>
      <c r="BB52" s="44"/>
      <c r="BC52" s="249"/>
      <c r="BD52" s="249"/>
      <c r="BE52" s="272">
        <f t="shared" si="9"/>
        <v>0</v>
      </c>
      <c r="BF52" s="246">
        <f t="shared" si="10"/>
        <v>0</v>
      </c>
      <c r="BG52" s="246">
        <f t="shared" si="16"/>
        <v>0</v>
      </c>
      <c r="BK52" s="284">
        <f t="shared" si="17"/>
        <v>46836</v>
      </c>
      <c r="BM52" s="287">
        <f t="shared" si="11"/>
        <v>1</v>
      </c>
      <c r="BN52" s="288" t="str">
        <f t="array" ref="BN52">IF(OR(Q52=0,Q52=""),"",W52)</f>
        <v/>
      </c>
      <c r="BO52" s="287" t="str">
        <f t="array" ref="BO52">IF(OR(Q52=0,Q52=""),"",BM52+BN52)</f>
        <v/>
      </c>
      <c r="BP52" s="289">
        <f t="shared" si="12"/>
        <v>0</v>
      </c>
      <c r="BQ52" s="289">
        <f t="shared" si="13"/>
        <v>0</v>
      </c>
      <c r="BR52" s="290">
        <f t="shared" si="14"/>
        <v>0</v>
      </c>
      <c r="BS52" s="289" t="str">
        <f t="shared" si="15"/>
        <v>00</v>
      </c>
      <c r="BY52" s="245" t="str">
        <f>IF(OR(Q52=0,Q52=""),"",IF('Basic Data Entry'!$C$9="fixation","yes",""))</f>
        <v/>
      </c>
      <c r="BZ52" s="245" t="str">
        <f>IF(OR(Q52=0,Q52=""),"",IF('Basic Data Entry'!$G$12="yes","yes","no"))</f>
        <v/>
      </c>
    </row>
    <row r="53" spans="1:78" ht="18" customHeight="1" thickBot="1">
      <c r="A53" s="285" t="str">
        <f t="shared" si="5"/>
        <v/>
      </c>
      <c r="B53" s="722"/>
      <c r="C53" s="722"/>
      <c r="D53" s="722"/>
      <c r="E53" s="722"/>
      <c r="F53" s="280" t="str">
        <f t="shared" si="1"/>
        <v/>
      </c>
      <c r="G53" s="149" t="str">
        <f>'Arear Table Protected'!G53</f>
        <v/>
      </c>
      <c r="H53" s="149" t="str">
        <f>'Arear Table Protected'!H53</f>
        <v/>
      </c>
      <c r="I53" s="149" t="str">
        <f>'Arear Table Protected'!I53</f>
        <v/>
      </c>
      <c r="J53" s="149" t="str">
        <f>'Arear Table Protected'!J53</f>
        <v/>
      </c>
      <c r="K53" s="152" t="str">
        <f>'Arear Table Protected'!K53</f>
        <v/>
      </c>
      <c r="L53" s="153" t="str">
        <f>'Arear Table Protected'!L53</f>
        <v/>
      </c>
      <c r="M53" s="281" t="str">
        <f t="shared" si="2"/>
        <v/>
      </c>
      <c r="N53" s="282" t="str">
        <f t="shared" si="3"/>
        <v/>
      </c>
      <c r="O53" s="282" t="str">
        <f t="shared" si="4"/>
        <v/>
      </c>
      <c r="P53" s="291">
        <v>41</v>
      </c>
      <c r="Q53" s="565">
        <f t="shared" si="6"/>
        <v>0</v>
      </c>
      <c r="R53" s="566"/>
      <c r="S53" s="566"/>
      <c r="T53" s="567"/>
      <c r="U53" s="279" t="str">
        <f t="array" ref="U53">IF(OR(Q53=0,Q53=""),"",MONTH(Q53))</f>
        <v/>
      </c>
      <c r="V53" s="279" t="str">
        <f t="array" ref="V53">IF(OR(Q53=0,Q53=""),"",YEAR(Q53))</f>
        <v/>
      </c>
      <c r="W53" s="279" t="str">
        <f t="shared" si="7"/>
        <v/>
      </c>
      <c r="X53" s="6" t="str">
        <f t="array" ref="X53">IF(OR(Q53=0,Q53=""),"",BG53)</f>
        <v/>
      </c>
      <c r="Y53" s="17" t="str">
        <f t="array" ref="Y53">IF(OR(Q53=0,Q53=""),"",ROUND(X53*H53,0))</f>
        <v/>
      </c>
      <c r="Z53" s="17">
        <f t="shared" si="8"/>
        <v>0</v>
      </c>
      <c r="AA53" s="17" t="str">
        <f t="array" ref="AA53">IF(OR(Q53=0,Q53=""),"",ROUND(X53*J53,0))</f>
        <v/>
      </c>
      <c r="AB53" s="123" t="str">
        <f t="array" ref="AB53">IF(OR(Q53=0,Q53=""),"",SUM(X53:AA53))</f>
        <v/>
      </c>
      <c r="AC53" s="1" t="str">
        <f t="array" ref="AC53">IF(OR(Q53=0,Q53=""),"",IF(X53=0,0,IF($E$2="FIXATION",$B$5,IF(X53=0,0,IF(BF53=7,ROUND(AC52*1.03,-2),AC52)))))</f>
        <v/>
      </c>
      <c r="AD53" s="2" t="str">
        <f t="array" ref="AD53">IF(OR(Q53=0,Q53=""),"",IF($E$2="fixation",0,ROUND(AC53*G53,0)))</f>
        <v/>
      </c>
      <c r="AE53" s="17" t="str">
        <f t="array" ref="AE53">IF(OR(Q53=0,Q53=""),"",AE52)</f>
        <v/>
      </c>
      <c r="AF53" s="2" t="str">
        <f t="array" ref="AF53">IF(OR(Q53=0,Q53=""),"",IF($E$2="fixation",0,ROUND(AC53*I53,0)))</f>
        <v/>
      </c>
      <c r="AG53" s="123" t="str">
        <f t="array" ref="AG53">IF(OR(Q53=0,Q53=""),"",SUM(AC53:AF53))</f>
        <v/>
      </c>
      <c r="AH53" s="1" t="str">
        <f t="array" ref="AH53">IF(OR(Q53=0,Q53=""),"",X53-AC53)</f>
        <v/>
      </c>
      <c r="AI53" s="2" t="str">
        <f t="array" ref="AI53">IF(OR(Q53=0,Q53=""),"",Y53-AD53)</f>
        <v/>
      </c>
      <c r="AJ53" s="2" t="str">
        <f t="array" ref="AJ53">IF(OR(Q53=0,Q53=""),"",Z53-AE53)</f>
        <v/>
      </c>
      <c r="AK53" s="2" t="str">
        <f t="array" ref="AK53">IF(OR(Q53=0,Q53=""),"",AA53-AF53)</f>
        <v/>
      </c>
      <c r="AL53" s="124" t="str">
        <f t="array" ref="AL53">IF(OR(Q53=0,Q53=""),"",AB53-AG53)</f>
        <v/>
      </c>
      <c r="AM53" s="109" t="str">
        <f>'Arear Table Protected'!AM53</f>
        <v/>
      </c>
      <c r="AN53" s="106" t="str">
        <f>'Arear Table Protected'!AN53</f>
        <v/>
      </c>
      <c r="AO53" s="125" t="str">
        <f t="array" ref="AO53">IF(OR(Q53=0,Q53=""),"",AM53-AN53)</f>
        <v/>
      </c>
      <c r="AP53" s="3" t="str">
        <f t="array" ref="AP53">IF(OR(Q52=0,Q52="",AP52="",AP52=""),"",AP52)</f>
        <v/>
      </c>
      <c r="AQ53" s="2" t="str">
        <f t="array" ref="AQ53">IF(OR(Q52=0,Q52="",AQ52="",AQ52=""),"",AQ52)</f>
        <v/>
      </c>
      <c r="AR53" s="125" t="str">
        <f t="array" ref="AR53">IF(OR(Q53=0,Q53=""),"",SUM(AP53-AQ53))</f>
        <v/>
      </c>
      <c r="AS53" s="95" t="str">
        <f t="array" ref="AS53">IF(OR(Q53=0,Q53=""),"",IF(AND('Basic Data Entry'!$C$10="state Service",'Arear Table Unprotected)'!V53=2020,U53=3),ROUND(X53/31*5,0),IF(AND('Basic Data Entry'!$C$10="state Service",'Arear Table Unprotected)'!V53=2020,U53=9),ROUND(AB53/30*2,0),IF(AND('Basic Data Entry'!$C$10="state Service",'Arear Table Unprotected)'!V53=2020,U53=10),ROUND(AB53/31*2,0),IF(AND('Basic Data Entry'!$C$10="subordinate",'Arear Table Unprotected)'!V53=2020,U53=3),ROUND(X53/31*3,0),IF(AND('Basic Data Entry'!$C$10="subordinate",'Arear Table Unprotected)'!V53=2020,U53=9),ROUND(AB53/30*1,0),IF(AND('Basic Data Entry'!$C$10="subordinate",'Arear Table Unprotected)'!V53=2020,U53=10),ROUND(AB53/31*1,0),IF(AND('Basic Data Entry'!$C$10="ministrial",'Arear Table Unprotected)'!V53=2020,U53=3),ROUND(X53/31*1,0),""))))))))</f>
        <v/>
      </c>
      <c r="AT53" s="96" t="str">
        <f t="array" ref="AT53">IF(OR(Q53=0,Q53=""),"",IF(AND('Basic Data Entry'!$C$10="state Service",'Arear Table Unprotected)'!V53=2020,U53=3),ROUND(AC53/31*5,0),IF(AND('Basic Data Entry'!$C$10="state Service",'Arear Table Unprotected)'!V53=2020,U53=9),ROUND(AG53/30*2,0),IF(AND('Basic Data Entry'!$C$10="state Service",'Arear Table Unprotected)'!V53=2020,U53=10),ROUND(AG53/31*2,0),IF(AND('Basic Data Entry'!$C$10="subordinate",'Arear Table Unprotected)'!V53=2020,U53=3),ROUND(AC53/31*3,0),IF(AND('Basic Data Entry'!$C$10="subordinate",'Arear Table Unprotected)'!V53=2020,U53=9),ROUND(AG53/30*1,0),IF(AND('Basic Data Entry'!$C$10="subordinate",'Arear Table Unprotected)'!V53=2020,U53=10),ROUND(AG53/31*1,0),IF(AND('Basic Data Entry'!$C$10="ministrial",'Arear Table Unprotected)'!V53=2020,U53=3),ROUND(AC53/31*1,0),""))))))))</f>
        <v/>
      </c>
      <c r="AU53" s="126" t="str">
        <f t="array" ref="AU53">IF(OR(Q53=0,Q53="",AS53="",AT53=""),"",AS53-AT53)</f>
        <v/>
      </c>
      <c r="AV53" s="42" t="str">
        <f t="array" ref="AV53">IF(OR(Q52=0,Q52=""),"",AV52)</f>
        <v/>
      </c>
      <c r="AW53" s="43" t="str">
        <f t="array" ref="AW53">IF(OR(Q52=0,Q52=""),"",AW52)</f>
        <v/>
      </c>
      <c r="AX53" s="127" t="str">
        <f t="array" ref="AX53">IF(OR(Q53=0,Q53=""),"",SUM(AV53-AW53))</f>
        <v/>
      </c>
      <c r="AY53" s="34" t="str">
        <f t="array" ref="AY53">IF(OR(Q53=0,Q53=""),"",ROUND((AL53)*$E$3,0))</f>
        <v/>
      </c>
      <c r="AZ53" s="34" t="str">
        <f t="array" ref="AZ53">IF(OR(Q53=0,Q53=""),"",SUM(AO53,AR53,AU53,AX53,AY53))</f>
        <v/>
      </c>
      <c r="BA53" s="128" t="str">
        <f t="array" ref="BA53">IF(OR(Q53=0,Q53=""),"",AL53-AZ53)</f>
        <v/>
      </c>
      <c r="BB53" s="44"/>
      <c r="BC53" s="249"/>
      <c r="BD53" s="249"/>
      <c r="BE53" s="272">
        <f t="shared" si="9"/>
        <v>0</v>
      </c>
      <c r="BF53" s="246">
        <f t="shared" si="10"/>
        <v>0</v>
      </c>
      <c r="BG53" s="246">
        <f t="shared" si="16"/>
        <v>0</v>
      </c>
      <c r="BK53" s="284">
        <f t="shared" si="17"/>
        <v>46867</v>
      </c>
      <c r="BM53" s="287">
        <f t="shared" si="11"/>
        <v>1</v>
      </c>
      <c r="BN53" s="288" t="str">
        <f t="array" ref="BN53">IF(OR(Q53=0,Q53=""),"",W53)</f>
        <v/>
      </c>
      <c r="BO53" s="287" t="str">
        <f t="array" ref="BO53">IF(OR(Q53=0,Q53=""),"",BM53+BN53)</f>
        <v/>
      </c>
      <c r="BP53" s="289">
        <f t="shared" si="12"/>
        <v>0</v>
      </c>
      <c r="BQ53" s="289">
        <f t="shared" si="13"/>
        <v>0</v>
      </c>
      <c r="BR53" s="290">
        <f t="shared" si="14"/>
        <v>0</v>
      </c>
      <c r="BS53" s="289" t="str">
        <f t="shared" si="15"/>
        <v>00</v>
      </c>
      <c r="BY53" s="245" t="str">
        <f>IF(OR(Q53=0,Q53=""),"",IF('Basic Data Entry'!$C$9="fixation","yes",""))</f>
        <v/>
      </c>
      <c r="BZ53" s="245" t="str">
        <f>IF(OR(Q53=0,Q53=""),"",IF('Basic Data Entry'!$G$12="yes","yes","no"))</f>
        <v/>
      </c>
    </row>
    <row r="54" spans="1:78" ht="18" customHeight="1" thickBot="1">
      <c r="A54" s="285" t="str">
        <f t="shared" si="5"/>
        <v/>
      </c>
      <c r="B54" s="722"/>
      <c r="C54" s="722"/>
      <c r="D54" s="722"/>
      <c r="E54" s="722"/>
      <c r="F54" s="280" t="str">
        <f t="shared" si="1"/>
        <v/>
      </c>
      <c r="G54" s="149" t="str">
        <f>'Arear Table Protected'!G54</f>
        <v/>
      </c>
      <c r="H54" s="149" t="str">
        <f>'Arear Table Protected'!H54</f>
        <v/>
      </c>
      <c r="I54" s="149" t="str">
        <f>'Arear Table Protected'!I54</f>
        <v/>
      </c>
      <c r="J54" s="149" t="str">
        <f>'Arear Table Protected'!J54</f>
        <v/>
      </c>
      <c r="K54" s="152" t="str">
        <f>'Arear Table Protected'!K54</f>
        <v/>
      </c>
      <c r="L54" s="153" t="str">
        <f>'Arear Table Protected'!L54</f>
        <v/>
      </c>
      <c r="M54" s="281" t="str">
        <f t="shared" si="2"/>
        <v/>
      </c>
      <c r="N54" s="282" t="str">
        <f t="shared" si="3"/>
        <v/>
      </c>
      <c r="O54" s="282" t="str">
        <f t="shared" si="4"/>
        <v/>
      </c>
      <c r="P54" s="291">
        <v>42</v>
      </c>
      <c r="Q54" s="565">
        <f t="shared" si="6"/>
        <v>0</v>
      </c>
      <c r="R54" s="566"/>
      <c r="S54" s="566"/>
      <c r="T54" s="567"/>
      <c r="U54" s="279" t="str">
        <f t="array" ref="U54">IF(OR(Q54=0,Q54=""),"",MONTH(Q54))</f>
        <v/>
      </c>
      <c r="V54" s="279" t="str">
        <f t="array" ref="V54">IF(OR(Q54=0,Q54=""),"",YEAR(Q54))</f>
        <v/>
      </c>
      <c r="W54" s="279" t="str">
        <f t="shared" si="7"/>
        <v/>
      </c>
      <c r="X54" s="6" t="str">
        <f t="array" ref="X54">IF(OR(Q54=0,Q54=""),"",BG54)</f>
        <v/>
      </c>
      <c r="Y54" s="17" t="str">
        <f t="array" ref="Y54">IF(OR(Q54=0,Q54=""),"",ROUND(X54*H54,0))</f>
        <v/>
      </c>
      <c r="Z54" s="17">
        <f t="shared" si="8"/>
        <v>0</v>
      </c>
      <c r="AA54" s="17" t="str">
        <f t="array" ref="AA54">IF(OR(Q54=0,Q54=""),"",ROUND(X54*J54,0))</f>
        <v/>
      </c>
      <c r="AB54" s="123" t="str">
        <f t="array" ref="AB54">IF(OR(Q54=0,Q54=""),"",SUM(X54:AA54))</f>
        <v/>
      </c>
      <c r="AC54" s="1" t="str">
        <f t="array" ref="AC54">IF(OR(Q54=0,Q54=""),"",IF(X54=0,0,IF($E$2="FIXATION",$B$5,IF(X54=0,0,IF(BF54=7,ROUND(AC53*1.03,-2),AC53)))))</f>
        <v/>
      </c>
      <c r="AD54" s="2" t="str">
        <f t="array" ref="AD54">IF(OR(Q54=0,Q54=""),"",IF($E$2="fixation",0,ROUND(AC54*G54,0)))</f>
        <v/>
      </c>
      <c r="AE54" s="17" t="str">
        <f t="array" ref="AE54">IF(OR(Q54=0,Q54=""),"",AE53)</f>
        <v/>
      </c>
      <c r="AF54" s="2" t="str">
        <f t="array" ref="AF54">IF(OR(Q54=0,Q54=""),"",IF($E$2="fixation",0,ROUND(AC54*I54,0)))</f>
        <v/>
      </c>
      <c r="AG54" s="123" t="str">
        <f t="array" ref="AG54">IF(OR(Q54=0,Q54=""),"",SUM(AC54:AF54))</f>
        <v/>
      </c>
      <c r="AH54" s="1" t="str">
        <f t="array" ref="AH54">IF(OR(Q54=0,Q54=""),"",X54-AC54)</f>
        <v/>
      </c>
      <c r="AI54" s="2" t="str">
        <f t="array" ref="AI54">IF(OR(Q54=0,Q54=""),"",Y54-AD54)</f>
        <v/>
      </c>
      <c r="AJ54" s="2" t="str">
        <f t="array" ref="AJ54">IF(OR(Q54=0,Q54=""),"",Z54-AE54)</f>
        <v/>
      </c>
      <c r="AK54" s="2" t="str">
        <f t="array" ref="AK54">IF(OR(Q54=0,Q54=""),"",AA54-AF54)</f>
        <v/>
      </c>
      <c r="AL54" s="124" t="str">
        <f t="array" ref="AL54">IF(OR(Q54=0,Q54=""),"",AB54-AG54)</f>
        <v/>
      </c>
      <c r="AM54" s="109" t="str">
        <f>'Arear Table Protected'!AM54</f>
        <v/>
      </c>
      <c r="AN54" s="106" t="str">
        <f>'Arear Table Protected'!AN54</f>
        <v/>
      </c>
      <c r="AO54" s="125" t="str">
        <f t="array" ref="AO54">IF(OR(Q54=0,Q54=""),"",AM54-AN54)</f>
        <v/>
      </c>
      <c r="AP54" s="3" t="str">
        <f t="array" ref="AP54">IF(OR(Q53=0,Q53="",AP53="",AP53=""),"",AP53)</f>
        <v/>
      </c>
      <c r="AQ54" s="2" t="str">
        <f t="array" ref="AQ54">IF(OR(Q53=0,Q53="",AQ53="",AQ53=""),"",AQ53)</f>
        <v/>
      </c>
      <c r="AR54" s="125" t="str">
        <f t="array" ref="AR54">IF(OR(Q54=0,Q54=""),"",SUM(AP54-AQ54))</f>
        <v/>
      </c>
      <c r="AS54" s="95" t="str">
        <f t="array" ref="AS54">IF(OR(Q54=0,Q54=""),"",IF(AND('Basic Data Entry'!$C$10="state Service",'Arear Table Unprotected)'!V54=2020,U54=3),ROUND(X54/31*5,0),IF(AND('Basic Data Entry'!$C$10="state Service",'Arear Table Unprotected)'!V54=2020,U54=9),ROUND(AB54/30*2,0),IF(AND('Basic Data Entry'!$C$10="state Service",'Arear Table Unprotected)'!V54=2020,U54=10),ROUND(AB54/31*2,0),IF(AND('Basic Data Entry'!$C$10="subordinate",'Arear Table Unprotected)'!V54=2020,U54=3),ROUND(X54/31*3,0),IF(AND('Basic Data Entry'!$C$10="subordinate",'Arear Table Unprotected)'!V54=2020,U54=9),ROUND(AB54/30*1,0),IF(AND('Basic Data Entry'!$C$10="subordinate",'Arear Table Unprotected)'!V54=2020,U54=10),ROUND(AB54/31*1,0),IF(AND('Basic Data Entry'!$C$10="ministrial",'Arear Table Unprotected)'!V54=2020,U54=3),ROUND(X54/31*1,0),""))))))))</f>
        <v/>
      </c>
      <c r="AT54" s="96" t="str">
        <f t="array" ref="AT54">IF(OR(Q54=0,Q54=""),"",IF(AND('Basic Data Entry'!$C$10="state Service",'Arear Table Unprotected)'!V54=2020,U54=3),ROUND(AC54/31*5,0),IF(AND('Basic Data Entry'!$C$10="state Service",'Arear Table Unprotected)'!V54=2020,U54=9),ROUND(AG54/30*2,0),IF(AND('Basic Data Entry'!$C$10="state Service",'Arear Table Unprotected)'!V54=2020,U54=10),ROUND(AG54/31*2,0),IF(AND('Basic Data Entry'!$C$10="subordinate",'Arear Table Unprotected)'!V54=2020,U54=3),ROUND(AC54/31*3,0),IF(AND('Basic Data Entry'!$C$10="subordinate",'Arear Table Unprotected)'!V54=2020,U54=9),ROUND(AG54/30*1,0),IF(AND('Basic Data Entry'!$C$10="subordinate",'Arear Table Unprotected)'!V54=2020,U54=10),ROUND(AG54/31*1,0),IF(AND('Basic Data Entry'!$C$10="ministrial",'Arear Table Unprotected)'!V54=2020,U54=3),ROUND(AC54/31*1,0),""))))))))</f>
        <v/>
      </c>
      <c r="AU54" s="126" t="str">
        <f t="array" ref="AU54">IF(OR(Q54=0,Q54="",AS54="",AT54=""),"",AS54-AT54)</f>
        <v/>
      </c>
      <c r="AV54" s="42" t="str">
        <f t="array" ref="AV54">IF(OR(Q53=0,Q53=""),"",AV53)</f>
        <v/>
      </c>
      <c r="AW54" s="43" t="str">
        <f t="array" ref="AW54">IF(OR(Q53=0,Q53=""),"",AW53)</f>
        <v/>
      </c>
      <c r="AX54" s="127" t="str">
        <f t="array" ref="AX54">IF(OR(Q54=0,Q54=""),"",SUM(AV54-AW54))</f>
        <v/>
      </c>
      <c r="AY54" s="34" t="str">
        <f t="array" ref="AY54">IF(OR(Q54=0,Q54=""),"",ROUND((AL54)*$E$3,0))</f>
        <v/>
      </c>
      <c r="AZ54" s="34" t="str">
        <f t="array" ref="AZ54">IF(OR(Q54=0,Q54=""),"",SUM(AO54,AR54,AU54,AX54,AY54))</f>
        <v/>
      </c>
      <c r="BA54" s="128" t="str">
        <f t="array" ref="BA54">IF(OR(Q54=0,Q54=""),"",AL54-AZ54)</f>
        <v/>
      </c>
      <c r="BB54" s="44"/>
      <c r="BC54" s="249"/>
      <c r="BD54" s="249"/>
      <c r="BE54" s="272">
        <f t="shared" si="9"/>
        <v>0</v>
      </c>
      <c r="BF54" s="246">
        <f t="shared" si="10"/>
        <v>0</v>
      </c>
      <c r="BG54" s="246">
        <f t="shared" si="16"/>
        <v>0</v>
      </c>
      <c r="BK54" s="284">
        <f t="shared" si="17"/>
        <v>46898</v>
      </c>
      <c r="BM54" s="287">
        <f t="shared" si="11"/>
        <v>1</v>
      </c>
      <c r="BN54" s="288" t="str">
        <f t="array" ref="BN54">IF(OR(Q54=0,Q54=""),"",W54)</f>
        <v/>
      </c>
      <c r="BO54" s="287" t="str">
        <f t="array" ref="BO54">IF(OR(Q54=0,Q54=""),"",BM54+BN54)</f>
        <v/>
      </c>
      <c r="BP54" s="289">
        <f t="shared" si="12"/>
        <v>0</v>
      </c>
      <c r="BQ54" s="289">
        <f t="shared" si="13"/>
        <v>0</v>
      </c>
      <c r="BR54" s="290">
        <f t="shared" si="14"/>
        <v>0</v>
      </c>
      <c r="BS54" s="289" t="str">
        <f t="shared" si="15"/>
        <v>00</v>
      </c>
      <c r="BY54" s="245" t="str">
        <f>IF(OR(Q54=0,Q54=""),"",IF('Basic Data Entry'!$C$9="fixation","yes",""))</f>
        <v/>
      </c>
      <c r="BZ54" s="245" t="str">
        <f>IF(OR(Q54=0,Q54=""),"",IF('Basic Data Entry'!$G$12="yes","yes","no"))</f>
        <v/>
      </c>
    </row>
    <row r="55" spans="1:78" ht="18" customHeight="1" thickBot="1">
      <c r="A55" s="285" t="str">
        <f t="shared" si="5"/>
        <v/>
      </c>
      <c r="B55" s="722"/>
      <c r="C55" s="722"/>
      <c r="D55" s="722"/>
      <c r="E55" s="722"/>
      <c r="F55" s="280" t="str">
        <f t="shared" si="1"/>
        <v/>
      </c>
      <c r="G55" s="149" t="str">
        <f>'Arear Table Protected'!G55</f>
        <v/>
      </c>
      <c r="H55" s="149" t="str">
        <f>'Arear Table Protected'!H55</f>
        <v/>
      </c>
      <c r="I55" s="149" t="str">
        <f>'Arear Table Protected'!I55</f>
        <v/>
      </c>
      <c r="J55" s="149" t="str">
        <f>'Arear Table Protected'!J55</f>
        <v/>
      </c>
      <c r="K55" s="152" t="str">
        <f>'Arear Table Protected'!K55</f>
        <v/>
      </c>
      <c r="L55" s="153" t="str">
        <f>'Arear Table Protected'!L55</f>
        <v/>
      </c>
      <c r="M55" s="281" t="str">
        <f t="shared" si="2"/>
        <v/>
      </c>
      <c r="N55" s="282" t="str">
        <f t="shared" si="3"/>
        <v/>
      </c>
      <c r="O55" s="282" t="str">
        <f t="shared" si="4"/>
        <v/>
      </c>
      <c r="P55" s="291">
        <v>43</v>
      </c>
      <c r="Q55" s="565">
        <f t="shared" si="6"/>
        <v>0</v>
      </c>
      <c r="R55" s="566"/>
      <c r="S55" s="566"/>
      <c r="T55" s="567"/>
      <c r="U55" s="279" t="str">
        <f t="array" ref="U55">IF(OR(Q55=0,Q55=""),"",MONTH(Q55))</f>
        <v/>
      </c>
      <c r="V55" s="279" t="str">
        <f t="array" ref="V55">IF(OR(Q55=0,Q55=""),"",YEAR(Q55))</f>
        <v/>
      </c>
      <c r="W55" s="279" t="str">
        <f t="shared" si="7"/>
        <v/>
      </c>
      <c r="X55" s="6" t="str">
        <f t="array" ref="X55">IF(OR(Q55=0,Q55=""),"",BG55)</f>
        <v/>
      </c>
      <c r="Y55" s="17" t="str">
        <f t="array" ref="Y55">IF(OR(Q55=0,Q55=""),"",ROUND(X55*H55,0))</f>
        <v/>
      </c>
      <c r="Z55" s="17">
        <f t="shared" si="8"/>
        <v>0</v>
      </c>
      <c r="AA55" s="17" t="str">
        <f t="array" ref="AA55">IF(OR(Q55=0,Q55=""),"",ROUND(X55*J55,0))</f>
        <v/>
      </c>
      <c r="AB55" s="123" t="str">
        <f t="array" ref="AB55">IF(OR(Q55=0,Q55=""),"",SUM(X55:AA55))</f>
        <v/>
      </c>
      <c r="AC55" s="1" t="str">
        <f t="array" ref="AC55">IF(OR(Q55=0,Q55=""),"",IF(X55=0,0,IF($E$2="FIXATION",$B$5,IF(X55=0,0,IF(BF55=7,ROUND(AC54*1.03,-2),AC54)))))</f>
        <v/>
      </c>
      <c r="AD55" s="2" t="str">
        <f t="array" ref="AD55">IF(OR(Q55=0,Q55=""),"",IF($E$2="fixation",0,ROUND(AC55*G55,0)))</f>
        <v/>
      </c>
      <c r="AE55" s="17" t="str">
        <f t="array" ref="AE55">IF(OR(Q55=0,Q55=""),"",AE54)</f>
        <v/>
      </c>
      <c r="AF55" s="2" t="str">
        <f t="array" ref="AF55">IF(OR(Q55=0,Q55=""),"",IF($E$2="fixation",0,ROUND(AC55*I55,0)))</f>
        <v/>
      </c>
      <c r="AG55" s="123" t="str">
        <f t="array" ref="AG55">IF(OR(Q55=0,Q55=""),"",SUM(AC55:AF55))</f>
        <v/>
      </c>
      <c r="AH55" s="1" t="str">
        <f t="array" ref="AH55">IF(OR(Q55=0,Q55=""),"",X55-AC55)</f>
        <v/>
      </c>
      <c r="AI55" s="2" t="str">
        <f t="array" ref="AI55">IF(OR(Q55=0,Q55=""),"",Y55-AD55)</f>
        <v/>
      </c>
      <c r="AJ55" s="2" t="str">
        <f t="array" ref="AJ55">IF(OR(Q55=0,Q55=""),"",Z55-AE55)</f>
        <v/>
      </c>
      <c r="AK55" s="2" t="str">
        <f t="array" ref="AK55">IF(OR(Q55=0,Q55=""),"",AA55-AF55)</f>
        <v/>
      </c>
      <c r="AL55" s="124" t="str">
        <f t="array" ref="AL55">IF(OR(Q55=0,Q55=""),"",AB55-AG55)</f>
        <v/>
      </c>
      <c r="AM55" s="109" t="str">
        <f>'Arear Table Protected'!AM55</f>
        <v/>
      </c>
      <c r="AN55" s="106" t="str">
        <f>'Arear Table Protected'!AN55</f>
        <v/>
      </c>
      <c r="AO55" s="125" t="str">
        <f t="array" ref="AO55">IF(OR(Q55=0,Q55=""),"",AM55-AN55)</f>
        <v/>
      </c>
      <c r="AP55" s="3" t="str">
        <f t="array" ref="AP55">IF(OR(Q54=0,Q54="",AP54="",AP54=""),"",AP54)</f>
        <v/>
      </c>
      <c r="AQ55" s="2" t="str">
        <f t="array" ref="AQ55">IF(OR(Q54=0,Q54="",AQ54="",AQ54=""),"",AQ54)</f>
        <v/>
      </c>
      <c r="AR55" s="125" t="str">
        <f t="array" ref="AR55">IF(OR(Q55=0,Q55=""),"",SUM(AP55-AQ55))</f>
        <v/>
      </c>
      <c r="AS55" s="95" t="str">
        <f t="array" ref="AS55">IF(OR(Q55=0,Q55=""),"",IF(AND('Basic Data Entry'!$C$10="state Service",'Arear Table Unprotected)'!V55=2020,U55=3),ROUND(X55/31*5,0),IF(AND('Basic Data Entry'!$C$10="state Service",'Arear Table Unprotected)'!V55=2020,U55=9),ROUND(AB55/30*2,0),IF(AND('Basic Data Entry'!$C$10="state Service",'Arear Table Unprotected)'!V55=2020,U55=10),ROUND(AB55/31*2,0),IF(AND('Basic Data Entry'!$C$10="subordinate",'Arear Table Unprotected)'!V55=2020,U55=3),ROUND(X55/31*3,0),IF(AND('Basic Data Entry'!$C$10="subordinate",'Arear Table Unprotected)'!V55=2020,U55=9),ROUND(AB55/30*1,0),IF(AND('Basic Data Entry'!$C$10="subordinate",'Arear Table Unprotected)'!V55=2020,U55=10),ROUND(AB55/31*1,0),IF(AND('Basic Data Entry'!$C$10="ministrial",'Arear Table Unprotected)'!V55=2020,U55=3),ROUND(X55/31*1,0),""))))))))</f>
        <v/>
      </c>
      <c r="AT55" s="96" t="str">
        <f t="array" ref="AT55">IF(OR(Q55=0,Q55=""),"",IF(AND('Basic Data Entry'!$C$10="state Service",'Arear Table Unprotected)'!V55=2020,U55=3),ROUND(AC55/31*5,0),IF(AND('Basic Data Entry'!$C$10="state Service",'Arear Table Unprotected)'!V55=2020,U55=9),ROUND(AG55/30*2,0),IF(AND('Basic Data Entry'!$C$10="state Service",'Arear Table Unprotected)'!V55=2020,U55=10),ROUND(AG55/31*2,0),IF(AND('Basic Data Entry'!$C$10="subordinate",'Arear Table Unprotected)'!V55=2020,U55=3),ROUND(AC55/31*3,0),IF(AND('Basic Data Entry'!$C$10="subordinate",'Arear Table Unprotected)'!V55=2020,U55=9),ROUND(AG55/30*1,0),IF(AND('Basic Data Entry'!$C$10="subordinate",'Arear Table Unprotected)'!V55=2020,U55=10),ROUND(AG55/31*1,0),IF(AND('Basic Data Entry'!$C$10="ministrial",'Arear Table Unprotected)'!V55=2020,U55=3),ROUND(AC55/31*1,0),""))))))))</f>
        <v/>
      </c>
      <c r="AU55" s="126" t="str">
        <f t="array" ref="AU55">IF(OR(Q55=0,Q55="",AS55="",AT55=""),"",AS55-AT55)</f>
        <v/>
      </c>
      <c r="AV55" s="42" t="str">
        <f t="array" ref="AV55">IF(OR(Q54=0,Q54=""),"",AV54)</f>
        <v/>
      </c>
      <c r="AW55" s="43" t="str">
        <f t="array" ref="AW55">IF(OR(Q54=0,Q54=""),"",AW54)</f>
        <v/>
      </c>
      <c r="AX55" s="127" t="str">
        <f t="array" ref="AX55">IF(OR(Q55=0,Q55=""),"",SUM(AV55-AW55))</f>
        <v/>
      </c>
      <c r="AY55" s="34" t="str">
        <f t="array" ref="AY55">IF(OR(Q55=0,Q55=""),"",ROUND((AL55)*$E$3,0))</f>
        <v/>
      </c>
      <c r="AZ55" s="34" t="str">
        <f t="array" ref="AZ55">IF(OR(Q55=0,Q55=""),"",SUM(AO55,AR55,AU55,AX55,AY55))</f>
        <v/>
      </c>
      <c r="BA55" s="128" t="str">
        <f t="array" ref="BA55">IF(OR(Q55=0,Q55=""),"",AL55-AZ55)</f>
        <v/>
      </c>
      <c r="BB55" s="44"/>
      <c r="BC55" s="249"/>
      <c r="BD55" s="249"/>
      <c r="BE55" s="272">
        <f t="shared" si="9"/>
        <v>0</v>
      </c>
      <c r="BF55" s="246">
        <f t="shared" si="10"/>
        <v>0</v>
      </c>
      <c r="BG55" s="246">
        <f t="shared" si="16"/>
        <v>0</v>
      </c>
      <c r="BK55" s="284">
        <f t="shared" si="17"/>
        <v>46929</v>
      </c>
      <c r="BM55" s="287">
        <f t="shared" si="11"/>
        <v>1</v>
      </c>
      <c r="BN55" s="288" t="str">
        <f t="array" ref="BN55">IF(OR(Q55=0,Q55=""),"",W55)</f>
        <v/>
      </c>
      <c r="BO55" s="287" t="str">
        <f t="array" ref="BO55">IF(OR(Q55=0,Q55=""),"",BM55+BN55)</f>
        <v/>
      </c>
      <c r="BP55" s="289">
        <f t="shared" si="12"/>
        <v>0</v>
      </c>
      <c r="BQ55" s="289">
        <f t="shared" si="13"/>
        <v>0</v>
      </c>
      <c r="BR55" s="290">
        <f t="shared" si="14"/>
        <v>0</v>
      </c>
      <c r="BS55" s="289" t="str">
        <f t="shared" si="15"/>
        <v>00</v>
      </c>
      <c r="BY55" s="245" t="str">
        <f>IF(OR(Q55=0,Q55=""),"",IF('Basic Data Entry'!$C$9="fixation","yes",""))</f>
        <v/>
      </c>
      <c r="BZ55" s="245" t="str">
        <f>IF(OR(Q55=0,Q55=""),"",IF('Basic Data Entry'!$G$12="yes","yes","no"))</f>
        <v/>
      </c>
    </row>
    <row r="56" spans="1:78" ht="18" customHeight="1" thickBot="1">
      <c r="A56" s="285" t="str">
        <f t="shared" si="5"/>
        <v/>
      </c>
      <c r="B56" s="722"/>
      <c r="C56" s="722"/>
      <c r="D56" s="722"/>
      <c r="E56" s="722"/>
      <c r="F56" s="280" t="str">
        <f t="shared" si="1"/>
        <v/>
      </c>
      <c r="G56" s="149" t="str">
        <f>'Arear Table Protected'!G56</f>
        <v/>
      </c>
      <c r="H56" s="149" t="str">
        <f>'Arear Table Protected'!H56</f>
        <v/>
      </c>
      <c r="I56" s="149" t="str">
        <f>'Arear Table Protected'!I56</f>
        <v/>
      </c>
      <c r="J56" s="149" t="str">
        <f>'Arear Table Protected'!J56</f>
        <v/>
      </c>
      <c r="K56" s="152" t="str">
        <f>'Arear Table Protected'!K56</f>
        <v/>
      </c>
      <c r="L56" s="153" t="str">
        <f>'Arear Table Protected'!L56</f>
        <v/>
      </c>
      <c r="M56" s="281" t="str">
        <f t="shared" si="2"/>
        <v/>
      </c>
      <c r="N56" s="282" t="str">
        <f t="shared" si="3"/>
        <v/>
      </c>
      <c r="O56" s="282" t="str">
        <f t="shared" si="4"/>
        <v/>
      </c>
      <c r="P56" s="291">
        <v>44</v>
      </c>
      <c r="Q56" s="565">
        <f t="shared" si="6"/>
        <v>0</v>
      </c>
      <c r="R56" s="566"/>
      <c r="S56" s="566"/>
      <c r="T56" s="567"/>
      <c r="U56" s="279" t="str">
        <f t="array" ref="U56">IF(OR(Q56=0,Q56=""),"",MONTH(Q56))</f>
        <v/>
      </c>
      <c r="V56" s="279" t="str">
        <f t="array" ref="V56">IF(OR(Q56=0,Q56=""),"",YEAR(Q56))</f>
        <v/>
      </c>
      <c r="W56" s="279" t="str">
        <f t="shared" si="7"/>
        <v/>
      </c>
      <c r="X56" s="6" t="str">
        <f t="array" ref="X56">IF(OR(Q56=0,Q56=""),"",BG56)</f>
        <v/>
      </c>
      <c r="Y56" s="17" t="str">
        <f t="array" ref="Y56">IF(OR(Q56=0,Q56=""),"",ROUND(X56*H56,0))</f>
        <v/>
      </c>
      <c r="Z56" s="17">
        <f t="shared" si="8"/>
        <v>0</v>
      </c>
      <c r="AA56" s="17" t="str">
        <f t="array" ref="AA56">IF(OR(Q56=0,Q56=""),"",ROUND(X56*J56,0))</f>
        <v/>
      </c>
      <c r="AB56" s="123" t="str">
        <f t="array" ref="AB56">IF(OR(Q56=0,Q56=""),"",SUM(X56:AA56))</f>
        <v/>
      </c>
      <c r="AC56" s="1" t="str">
        <f t="array" ref="AC56">IF(OR(Q56=0,Q56=""),"",IF(X56=0,0,IF($E$2="FIXATION",$B$5,IF(X56=0,0,IF(BF56=7,ROUND(AC55*1.03,-2),AC55)))))</f>
        <v/>
      </c>
      <c r="AD56" s="2" t="str">
        <f t="array" ref="AD56">IF(OR(Q56=0,Q56=""),"",IF($E$2="fixation",0,ROUND(AC56*G56,0)))</f>
        <v/>
      </c>
      <c r="AE56" s="17" t="str">
        <f t="array" ref="AE56">IF(OR(Q56=0,Q56=""),"",AE55)</f>
        <v/>
      </c>
      <c r="AF56" s="2" t="str">
        <f t="array" ref="AF56">IF(OR(Q56=0,Q56=""),"",IF($E$2="fixation",0,ROUND(AC56*I56,0)))</f>
        <v/>
      </c>
      <c r="AG56" s="123" t="str">
        <f t="array" ref="AG56">IF(OR(Q56=0,Q56=""),"",SUM(AC56:AF56))</f>
        <v/>
      </c>
      <c r="AH56" s="1" t="str">
        <f t="array" ref="AH56">IF(OR(Q56=0,Q56=""),"",X56-AC56)</f>
        <v/>
      </c>
      <c r="AI56" s="2" t="str">
        <f t="array" ref="AI56">IF(OR(Q56=0,Q56=""),"",Y56-AD56)</f>
        <v/>
      </c>
      <c r="AJ56" s="2" t="str">
        <f t="array" ref="AJ56">IF(OR(Q56=0,Q56=""),"",Z56-AE56)</f>
        <v/>
      </c>
      <c r="AK56" s="2" t="str">
        <f t="array" ref="AK56">IF(OR(Q56=0,Q56=""),"",AA56-AF56)</f>
        <v/>
      </c>
      <c r="AL56" s="124" t="str">
        <f t="array" ref="AL56">IF(OR(Q56=0,Q56=""),"",AB56-AG56)</f>
        <v/>
      </c>
      <c r="AM56" s="109" t="str">
        <f>'Arear Table Protected'!AM56</f>
        <v/>
      </c>
      <c r="AN56" s="106" t="str">
        <f>'Arear Table Protected'!AN56</f>
        <v/>
      </c>
      <c r="AO56" s="125" t="str">
        <f t="array" ref="AO56">IF(OR(Q56=0,Q56=""),"",AM56-AN56)</f>
        <v/>
      </c>
      <c r="AP56" s="3" t="str">
        <f t="array" ref="AP56">IF(OR(Q55=0,Q55="",AP55="",AP55=""),"",AP55)</f>
        <v/>
      </c>
      <c r="AQ56" s="2" t="str">
        <f t="array" ref="AQ56">IF(OR(Q55=0,Q55="",AQ55="",AQ55=""),"",AQ55)</f>
        <v/>
      </c>
      <c r="AR56" s="125" t="str">
        <f t="array" ref="AR56">IF(OR(Q56=0,Q56=""),"",SUM(AP56-AQ56))</f>
        <v/>
      </c>
      <c r="AS56" s="95" t="str">
        <f t="array" ref="AS56">IF(OR(Q56=0,Q56=""),"",IF(AND('Basic Data Entry'!$C$10="state Service",'Arear Table Unprotected)'!V56=2020,U56=3),ROUND(X56/31*5,0),IF(AND('Basic Data Entry'!$C$10="state Service",'Arear Table Unprotected)'!V56=2020,U56=9),ROUND(AB56/30*2,0),IF(AND('Basic Data Entry'!$C$10="state Service",'Arear Table Unprotected)'!V56=2020,U56=10),ROUND(AB56/31*2,0),IF(AND('Basic Data Entry'!$C$10="subordinate",'Arear Table Unprotected)'!V56=2020,U56=3),ROUND(X56/31*3,0),IF(AND('Basic Data Entry'!$C$10="subordinate",'Arear Table Unprotected)'!V56=2020,U56=9),ROUND(AB56/30*1,0),IF(AND('Basic Data Entry'!$C$10="subordinate",'Arear Table Unprotected)'!V56=2020,U56=10),ROUND(AB56/31*1,0),IF(AND('Basic Data Entry'!$C$10="ministrial",'Arear Table Unprotected)'!V56=2020,U56=3),ROUND(X56/31*1,0),""))))))))</f>
        <v/>
      </c>
      <c r="AT56" s="96" t="str">
        <f t="array" ref="AT56">IF(OR(Q56=0,Q56=""),"",IF(AND('Basic Data Entry'!$C$10="state Service",'Arear Table Unprotected)'!V56=2020,U56=3),ROUND(AC56/31*5,0),IF(AND('Basic Data Entry'!$C$10="state Service",'Arear Table Unprotected)'!V56=2020,U56=9),ROUND(AG56/30*2,0),IF(AND('Basic Data Entry'!$C$10="state Service",'Arear Table Unprotected)'!V56=2020,U56=10),ROUND(AG56/31*2,0),IF(AND('Basic Data Entry'!$C$10="subordinate",'Arear Table Unprotected)'!V56=2020,U56=3),ROUND(AC56/31*3,0),IF(AND('Basic Data Entry'!$C$10="subordinate",'Arear Table Unprotected)'!V56=2020,U56=9),ROUND(AG56/30*1,0),IF(AND('Basic Data Entry'!$C$10="subordinate",'Arear Table Unprotected)'!V56=2020,U56=10),ROUND(AG56/31*1,0),IF(AND('Basic Data Entry'!$C$10="ministrial",'Arear Table Unprotected)'!V56=2020,U56=3),ROUND(AC56/31*1,0),""))))))))</f>
        <v/>
      </c>
      <c r="AU56" s="126" t="str">
        <f t="array" ref="AU56">IF(OR(Q56=0,Q56="",AS56="",AT56=""),"",AS56-AT56)</f>
        <v/>
      </c>
      <c r="AV56" s="42" t="str">
        <f t="array" ref="AV56">IF(OR(Q55=0,Q55=""),"",AV55)</f>
        <v/>
      </c>
      <c r="AW56" s="43" t="str">
        <f t="array" ref="AW56">IF(OR(Q55=0,Q55=""),"",AW55)</f>
        <v/>
      </c>
      <c r="AX56" s="127" t="str">
        <f t="array" ref="AX56">IF(OR(Q56=0,Q56=""),"",SUM(AV56-AW56))</f>
        <v/>
      </c>
      <c r="AY56" s="34" t="str">
        <f t="array" ref="AY56">IF(OR(Q56=0,Q56=""),"",ROUND((AL56)*$E$3,0))</f>
        <v/>
      </c>
      <c r="AZ56" s="34" t="str">
        <f t="array" ref="AZ56">IF(OR(Q56=0,Q56=""),"",SUM(AO56,AR56,AU56,AX56,AY56))</f>
        <v/>
      </c>
      <c r="BA56" s="128" t="str">
        <f t="array" ref="BA56">IF(OR(Q56=0,Q56=""),"",AL56-AZ56)</f>
        <v/>
      </c>
      <c r="BB56" s="44"/>
      <c r="BC56" s="249"/>
      <c r="BD56" s="249"/>
      <c r="BE56" s="272">
        <f t="shared" si="9"/>
        <v>0</v>
      </c>
      <c r="BF56" s="246">
        <f t="shared" si="10"/>
        <v>0</v>
      </c>
      <c r="BG56" s="246">
        <f t="shared" si="16"/>
        <v>0</v>
      </c>
      <c r="BK56" s="284">
        <f t="shared" si="17"/>
        <v>46960</v>
      </c>
      <c r="BM56" s="287">
        <f t="shared" si="11"/>
        <v>1</v>
      </c>
      <c r="BN56" s="288" t="str">
        <f t="array" ref="BN56">IF(OR(Q56=0,Q56=""),"",W56)</f>
        <v/>
      </c>
      <c r="BO56" s="287" t="str">
        <f t="array" ref="BO56">IF(OR(Q56=0,Q56=""),"",BM56+BN56)</f>
        <v/>
      </c>
      <c r="BP56" s="289">
        <f t="shared" si="12"/>
        <v>0</v>
      </c>
      <c r="BQ56" s="289">
        <f t="shared" si="13"/>
        <v>0</v>
      </c>
      <c r="BR56" s="290">
        <f t="shared" si="14"/>
        <v>0</v>
      </c>
      <c r="BS56" s="289" t="str">
        <f t="shared" si="15"/>
        <v>00</v>
      </c>
      <c r="BY56" s="245" t="str">
        <f>IF(OR(Q56=0,Q56=""),"",IF('Basic Data Entry'!$C$9="fixation","yes",""))</f>
        <v/>
      </c>
      <c r="BZ56" s="245" t="str">
        <f>IF(OR(Q56=0,Q56=""),"",IF('Basic Data Entry'!$G$12="yes","yes","no"))</f>
        <v/>
      </c>
    </row>
    <row r="57" spans="1:78" ht="18" customHeight="1" thickBot="1">
      <c r="A57" s="285" t="str">
        <f t="shared" si="5"/>
        <v/>
      </c>
      <c r="B57" s="722"/>
      <c r="C57" s="722"/>
      <c r="D57" s="722"/>
      <c r="E57" s="722"/>
      <c r="F57" s="280" t="str">
        <f t="shared" si="1"/>
        <v/>
      </c>
      <c r="G57" s="149" t="str">
        <f>'Arear Table Protected'!G57</f>
        <v/>
      </c>
      <c r="H57" s="149" t="str">
        <f>'Arear Table Protected'!H57</f>
        <v/>
      </c>
      <c r="I57" s="149" t="str">
        <f>'Arear Table Protected'!I57</f>
        <v/>
      </c>
      <c r="J57" s="149" t="str">
        <f>'Arear Table Protected'!J57</f>
        <v/>
      </c>
      <c r="K57" s="152" t="str">
        <f>'Arear Table Protected'!K57</f>
        <v/>
      </c>
      <c r="L57" s="153" t="str">
        <f>'Arear Table Protected'!L57</f>
        <v/>
      </c>
      <c r="M57" s="281" t="str">
        <f t="shared" si="2"/>
        <v/>
      </c>
      <c r="N57" s="282" t="str">
        <f t="shared" si="3"/>
        <v/>
      </c>
      <c r="O57" s="282" t="str">
        <f t="shared" si="4"/>
        <v/>
      </c>
      <c r="P57" s="291">
        <v>45</v>
      </c>
      <c r="Q57" s="565">
        <f t="shared" si="6"/>
        <v>0</v>
      </c>
      <c r="R57" s="566"/>
      <c r="S57" s="566"/>
      <c r="T57" s="567"/>
      <c r="U57" s="279" t="str">
        <f t="array" ref="U57">IF(OR(Q57=0,Q57=""),"",MONTH(Q57))</f>
        <v/>
      </c>
      <c r="V57" s="279" t="str">
        <f t="array" ref="V57">IF(OR(Q57=0,Q57=""),"",YEAR(Q57))</f>
        <v/>
      </c>
      <c r="W57" s="279" t="str">
        <f t="shared" si="7"/>
        <v/>
      </c>
      <c r="X57" s="6" t="str">
        <f t="array" ref="X57">IF(OR(Q57=0,Q57=""),"",BG57)</f>
        <v/>
      </c>
      <c r="Y57" s="17" t="str">
        <f t="array" ref="Y57">IF(OR(Q57=0,Q57=""),"",ROUND(X57*H57,0))</f>
        <v/>
      </c>
      <c r="Z57" s="17">
        <f t="shared" si="8"/>
        <v>0</v>
      </c>
      <c r="AA57" s="17" t="str">
        <f t="array" ref="AA57">IF(OR(Q57=0,Q57=""),"",ROUND(X57*J57,0))</f>
        <v/>
      </c>
      <c r="AB57" s="123" t="str">
        <f t="array" ref="AB57">IF(OR(Q57=0,Q57=""),"",SUM(X57:AA57))</f>
        <v/>
      </c>
      <c r="AC57" s="1" t="str">
        <f t="array" ref="AC57">IF(OR(Q57=0,Q57=""),"",IF(X57=0,0,IF($E$2="FIXATION",$B$5,IF(X57=0,0,IF(BF57=7,ROUND(AC56*1.03,-2),AC56)))))</f>
        <v/>
      </c>
      <c r="AD57" s="2" t="str">
        <f t="array" ref="AD57">IF(OR(Q57=0,Q57=""),"",IF($E$2="fixation",0,ROUND(AC57*G57,0)))</f>
        <v/>
      </c>
      <c r="AE57" s="17" t="str">
        <f t="array" ref="AE57">IF(OR(Q57=0,Q57=""),"",AE56)</f>
        <v/>
      </c>
      <c r="AF57" s="2" t="str">
        <f t="array" ref="AF57">IF(OR(Q57=0,Q57=""),"",IF($E$2="fixation",0,ROUND(AC57*I57,0)))</f>
        <v/>
      </c>
      <c r="AG57" s="123" t="str">
        <f t="array" ref="AG57">IF(OR(Q57=0,Q57=""),"",SUM(AC57:AF57))</f>
        <v/>
      </c>
      <c r="AH57" s="1" t="str">
        <f t="array" ref="AH57">IF(OR(Q57=0,Q57=""),"",X57-AC57)</f>
        <v/>
      </c>
      <c r="AI57" s="2" t="str">
        <f t="array" ref="AI57">IF(OR(Q57=0,Q57=""),"",Y57-AD57)</f>
        <v/>
      </c>
      <c r="AJ57" s="2" t="str">
        <f t="array" ref="AJ57">IF(OR(Q57=0,Q57=""),"",Z57-AE57)</f>
        <v/>
      </c>
      <c r="AK57" s="2" t="str">
        <f t="array" ref="AK57">IF(OR(Q57=0,Q57=""),"",AA57-AF57)</f>
        <v/>
      </c>
      <c r="AL57" s="124" t="str">
        <f t="array" ref="AL57">IF(OR(Q57=0,Q57=""),"",AB57-AG57)</f>
        <v/>
      </c>
      <c r="AM57" s="109" t="str">
        <f>'Arear Table Protected'!AM57</f>
        <v/>
      </c>
      <c r="AN57" s="106" t="str">
        <f>'Arear Table Protected'!AN57</f>
        <v/>
      </c>
      <c r="AO57" s="125" t="str">
        <f t="array" ref="AO57">IF(OR(Q57=0,Q57=""),"",AM57-AN57)</f>
        <v/>
      </c>
      <c r="AP57" s="3" t="str">
        <f t="array" ref="AP57">IF(OR(Q56=0,Q56="",AP56="",AP56=""),"",AP56)</f>
        <v/>
      </c>
      <c r="AQ57" s="2" t="str">
        <f t="array" ref="AQ57">IF(OR(Q56=0,Q56="",AQ56="",AQ56=""),"",AQ56)</f>
        <v/>
      </c>
      <c r="AR57" s="125" t="str">
        <f t="array" ref="AR57">IF(OR(Q57=0,Q57=""),"",SUM(AP57-AQ57))</f>
        <v/>
      </c>
      <c r="AS57" s="95" t="str">
        <f t="array" ref="AS57">IF(OR(Q57=0,Q57=""),"",IF(AND('Basic Data Entry'!$C$10="state Service",'Arear Table Unprotected)'!V57=2020,U57=3),ROUND(X57/31*5,0),IF(AND('Basic Data Entry'!$C$10="state Service",'Arear Table Unprotected)'!V57=2020,U57=9),ROUND(AB57/30*2,0),IF(AND('Basic Data Entry'!$C$10="state Service",'Arear Table Unprotected)'!V57=2020,U57=10),ROUND(AB57/31*2,0),IF(AND('Basic Data Entry'!$C$10="subordinate",'Arear Table Unprotected)'!V57=2020,U57=3),ROUND(X57/31*3,0),IF(AND('Basic Data Entry'!$C$10="subordinate",'Arear Table Unprotected)'!V57=2020,U57=9),ROUND(AB57/30*1,0),IF(AND('Basic Data Entry'!$C$10="subordinate",'Arear Table Unprotected)'!V57=2020,U57=10),ROUND(AB57/31*1,0),IF(AND('Basic Data Entry'!$C$10="ministrial",'Arear Table Unprotected)'!V57=2020,U57=3),ROUND(X57/31*1,0),""))))))))</f>
        <v/>
      </c>
      <c r="AT57" s="96" t="str">
        <f t="array" ref="AT57">IF(OR(Q57=0,Q57=""),"",IF(AND('Basic Data Entry'!$C$10="state Service",'Arear Table Unprotected)'!V57=2020,U57=3),ROUND(AC57/31*5,0),IF(AND('Basic Data Entry'!$C$10="state Service",'Arear Table Unprotected)'!V57=2020,U57=9),ROUND(AG57/30*2,0),IF(AND('Basic Data Entry'!$C$10="state Service",'Arear Table Unprotected)'!V57=2020,U57=10),ROUND(AG57/31*2,0),IF(AND('Basic Data Entry'!$C$10="subordinate",'Arear Table Unprotected)'!V57=2020,U57=3),ROUND(AC57/31*3,0),IF(AND('Basic Data Entry'!$C$10="subordinate",'Arear Table Unprotected)'!V57=2020,U57=9),ROUND(AG57/30*1,0),IF(AND('Basic Data Entry'!$C$10="subordinate",'Arear Table Unprotected)'!V57=2020,U57=10),ROUND(AG57/31*1,0),IF(AND('Basic Data Entry'!$C$10="ministrial",'Arear Table Unprotected)'!V57=2020,U57=3),ROUND(AC57/31*1,0),""))))))))</f>
        <v/>
      </c>
      <c r="AU57" s="126" t="str">
        <f t="array" ref="AU57">IF(OR(Q57=0,Q57="",AS57="",AT57=""),"",AS57-AT57)</f>
        <v/>
      </c>
      <c r="AV57" s="42" t="str">
        <f t="array" ref="AV57">IF(OR(Q56=0,Q56=""),"",AV56)</f>
        <v/>
      </c>
      <c r="AW57" s="43" t="str">
        <f t="array" ref="AW57">IF(OR(Q56=0,Q56=""),"",AW56)</f>
        <v/>
      </c>
      <c r="AX57" s="127" t="str">
        <f t="array" ref="AX57">IF(OR(Q57=0,Q57=""),"",SUM(AV57-AW57))</f>
        <v/>
      </c>
      <c r="AY57" s="34" t="str">
        <f t="array" ref="AY57">IF(OR(Q57=0,Q57=""),"",ROUND((AL57)*$E$3,0))</f>
        <v/>
      </c>
      <c r="AZ57" s="34" t="str">
        <f t="array" ref="AZ57">IF(OR(Q57=0,Q57=""),"",SUM(AO57,AR57,AU57,AX57,AY57))</f>
        <v/>
      </c>
      <c r="BA57" s="128" t="str">
        <f t="array" ref="BA57">IF(OR(Q57=0,Q57=""),"",AL57-AZ57)</f>
        <v/>
      </c>
      <c r="BB57" s="44"/>
      <c r="BC57" s="249"/>
      <c r="BD57" s="249"/>
      <c r="BE57" s="272">
        <f t="shared" si="9"/>
        <v>0</v>
      </c>
      <c r="BF57" s="246">
        <f t="shared" si="10"/>
        <v>0</v>
      </c>
      <c r="BG57" s="246">
        <f t="shared" si="16"/>
        <v>0</v>
      </c>
      <c r="BK57" s="284">
        <f t="shared" si="17"/>
        <v>46991</v>
      </c>
      <c r="BM57" s="287">
        <f t="shared" si="11"/>
        <v>1</v>
      </c>
      <c r="BN57" s="288" t="str">
        <f t="array" ref="BN57">IF(OR(Q57=0,Q57=""),"",W57)</f>
        <v/>
      </c>
      <c r="BO57" s="287" t="str">
        <f t="array" ref="BO57">IF(OR(Q57=0,Q57=""),"",BM57+BN57)</f>
        <v/>
      </c>
      <c r="BP57" s="289">
        <f t="shared" si="12"/>
        <v>0</v>
      </c>
      <c r="BQ57" s="289">
        <f t="shared" si="13"/>
        <v>0</v>
      </c>
      <c r="BR57" s="290">
        <f t="shared" si="14"/>
        <v>0</v>
      </c>
      <c r="BS57" s="289" t="str">
        <f t="shared" si="15"/>
        <v>00</v>
      </c>
      <c r="BY57" s="245" t="str">
        <f>IF(OR(Q57=0,Q57=""),"",IF('Basic Data Entry'!$C$9="fixation","yes",""))</f>
        <v/>
      </c>
      <c r="BZ57" s="245" t="str">
        <f>IF(OR(Q57=0,Q57=""),"",IF('Basic Data Entry'!$G$12="yes","yes","no"))</f>
        <v/>
      </c>
    </row>
    <row r="58" spans="1:78" ht="18" customHeight="1" thickBot="1">
      <c r="A58" s="285" t="str">
        <f t="shared" si="5"/>
        <v/>
      </c>
      <c r="B58" s="722"/>
      <c r="C58" s="722"/>
      <c r="D58" s="722"/>
      <c r="E58" s="722"/>
      <c r="F58" s="280" t="str">
        <f t="shared" si="1"/>
        <v/>
      </c>
      <c r="G58" s="149" t="str">
        <f>'Arear Table Protected'!G58</f>
        <v/>
      </c>
      <c r="H58" s="149" t="str">
        <f>'Arear Table Protected'!H58</f>
        <v/>
      </c>
      <c r="I58" s="149" t="str">
        <f>'Arear Table Protected'!I58</f>
        <v/>
      </c>
      <c r="J58" s="149" t="str">
        <f>'Arear Table Protected'!J58</f>
        <v/>
      </c>
      <c r="K58" s="152" t="str">
        <f>'Arear Table Protected'!K58</f>
        <v/>
      </c>
      <c r="L58" s="153" t="str">
        <f>'Arear Table Protected'!L58</f>
        <v/>
      </c>
      <c r="M58" s="281" t="str">
        <f t="shared" si="2"/>
        <v/>
      </c>
      <c r="N58" s="282" t="str">
        <f t="shared" si="3"/>
        <v/>
      </c>
      <c r="O58" s="282" t="str">
        <f t="shared" si="4"/>
        <v/>
      </c>
      <c r="P58" s="291">
        <v>46</v>
      </c>
      <c r="Q58" s="565">
        <f t="shared" si="6"/>
        <v>0</v>
      </c>
      <c r="R58" s="566"/>
      <c r="S58" s="566"/>
      <c r="T58" s="567"/>
      <c r="U58" s="279" t="str">
        <f t="array" ref="U58">IF(OR(Q58=0,Q58=""),"",MONTH(Q58))</f>
        <v/>
      </c>
      <c r="V58" s="279" t="str">
        <f t="array" ref="V58">IF(OR(Q58=0,Q58=""),"",YEAR(Q58))</f>
        <v/>
      </c>
      <c r="W58" s="279" t="str">
        <f t="shared" si="7"/>
        <v/>
      </c>
      <c r="X58" s="6" t="str">
        <f t="array" ref="X58">IF(OR(Q58=0,Q58=""),"",BG58)</f>
        <v/>
      </c>
      <c r="Y58" s="17" t="str">
        <f t="array" ref="Y58">IF(OR(Q58=0,Q58=""),"",ROUND(X58*H58,0))</f>
        <v/>
      </c>
      <c r="Z58" s="17">
        <f t="shared" si="8"/>
        <v>0</v>
      </c>
      <c r="AA58" s="17" t="str">
        <f t="array" ref="AA58">IF(OR(Q58=0,Q58=""),"",ROUND(X58*J58,0))</f>
        <v/>
      </c>
      <c r="AB58" s="123" t="str">
        <f t="array" ref="AB58">IF(OR(Q58=0,Q58=""),"",SUM(X58:AA58))</f>
        <v/>
      </c>
      <c r="AC58" s="1" t="str">
        <f t="array" ref="AC58">IF(OR(Q58=0,Q58=""),"",IF(X58=0,0,IF($E$2="FIXATION",$B$5,IF(X58=0,0,IF(BF58=7,ROUND(AC57*1.03,-2),AC57)))))</f>
        <v/>
      </c>
      <c r="AD58" s="2" t="str">
        <f t="array" ref="AD58">IF(OR(Q58=0,Q58=""),"",IF($E$2="fixation",0,ROUND(AC58*G58,0)))</f>
        <v/>
      </c>
      <c r="AE58" s="17" t="str">
        <f t="array" ref="AE58">IF(OR(Q58=0,Q58=""),"",AE57)</f>
        <v/>
      </c>
      <c r="AF58" s="2" t="str">
        <f t="array" ref="AF58">IF(OR(Q58=0,Q58=""),"",IF($E$2="fixation",0,ROUND(AC58*I58,0)))</f>
        <v/>
      </c>
      <c r="AG58" s="123" t="str">
        <f t="array" ref="AG58">IF(OR(Q58=0,Q58=""),"",SUM(AC58:AF58))</f>
        <v/>
      </c>
      <c r="AH58" s="1" t="str">
        <f t="array" ref="AH58">IF(OR(Q58=0,Q58=""),"",X58-AC58)</f>
        <v/>
      </c>
      <c r="AI58" s="2" t="str">
        <f t="array" ref="AI58">IF(OR(Q58=0,Q58=""),"",Y58-AD58)</f>
        <v/>
      </c>
      <c r="AJ58" s="2" t="str">
        <f t="array" ref="AJ58">IF(OR(Q58=0,Q58=""),"",Z58-AE58)</f>
        <v/>
      </c>
      <c r="AK58" s="2" t="str">
        <f t="array" ref="AK58">IF(OR(Q58=0,Q58=""),"",AA58-AF58)</f>
        <v/>
      </c>
      <c r="AL58" s="124" t="str">
        <f t="array" ref="AL58">IF(OR(Q58=0,Q58=""),"",AB58-AG58)</f>
        <v/>
      </c>
      <c r="AM58" s="109" t="str">
        <f>'Arear Table Protected'!AM58</f>
        <v/>
      </c>
      <c r="AN58" s="106" t="str">
        <f>'Arear Table Protected'!AN58</f>
        <v/>
      </c>
      <c r="AO58" s="125" t="str">
        <f t="array" ref="AO58">IF(OR(Q58=0,Q58=""),"",AM58-AN58)</f>
        <v/>
      </c>
      <c r="AP58" s="3" t="str">
        <f t="array" ref="AP58">IF(OR(Q57=0,Q57="",AP57="",AP57=""),"",AP57)</f>
        <v/>
      </c>
      <c r="AQ58" s="2" t="str">
        <f t="array" ref="AQ58">IF(OR(Q57=0,Q57="",AQ57="",AQ57=""),"",AQ57)</f>
        <v/>
      </c>
      <c r="AR58" s="125" t="str">
        <f t="array" ref="AR58">IF(OR(Q58=0,Q58=""),"",SUM(AP58-AQ58))</f>
        <v/>
      </c>
      <c r="AS58" s="95" t="str">
        <f t="array" ref="AS58">IF(OR(Q58=0,Q58=""),"",IF(AND('Basic Data Entry'!$C$10="state Service",'Arear Table Unprotected)'!V58=2020,U58=3),ROUND(X58/31*5,0),IF(AND('Basic Data Entry'!$C$10="state Service",'Arear Table Unprotected)'!V58=2020,U58=9),ROUND(AB58/30*2,0),IF(AND('Basic Data Entry'!$C$10="state Service",'Arear Table Unprotected)'!V58=2020,U58=10),ROUND(AB58/31*2,0),IF(AND('Basic Data Entry'!$C$10="subordinate",'Arear Table Unprotected)'!V58=2020,U58=3),ROUND(X58/31*3,0),IF(AND('Basic Data Entry'!$C$10="subordinate",'Arear Table Unprotected)'!V58=2020,U58=9),ROUND(AB58/30*1,0),IF(AND('Basic Data Entry'!$C$10="subordinate",'Arear Table Unprotected)'!V58=2020,U58=10),ROUND(AB58/31*1,0),IF(AND('Basic Data Entry'!$C$10="ministrial",'Arear Table Unprotected)'!V58=2020,U58=3),ROUND(X58/31*1,0),""))))))))</f>
        <v/>
      </c>
      <c r="AT58" s="96" t="str">
        <f t="array" ref="AT58">IF(OR(Q58=0,Q58=""),"",IF(AND('Basic Data Entry'!$C$10="state Service",'Arear Table Unprotected)'!V58=2020,U58=3),ROUND(AC58/31*5,0),IF(AND('Basic Data Entry'!$C$10="state Service",'Arear Table Unprotected)'!V58=2020,U58=9),ROUND(AG58/30*2,0),IF(AND('Basic Data Entry'!$C$10="state Service",'Arear Table Unprotected)'!V58=2020,U58=10),ROUND(AG58/31*2,0),IF(AND('Basic Data Entry'!$C$10="subordinate",'Arear Table Unprotected)'!V58=2020,U58=3),ROUND(AC58/31*3,0),IF(AND('Basic Data Entry'!$C$10="subordinate",'Arear Table Unprotected)'!V58=2020,U58=9),ROUND(AG58/30*1,0),IF(AND('Basic Data Entry'!$C$10="subordinate",'Arear Table Unprotected)'!V58=2020,U58=10),ROUND(AG58/31*1,0),IF(AND('Basic Data Entry'!$C$10="ministrial",'Arear Table Unprotected)'!V58=2020,U58=3),ROUND(AC58/31*1,0),""))))))))</f>
        <v/>
      </c>
      <c r="AU58" s="126" t="str">
        <f t="array" ref="AU58">IF(OR(Q58=0,Q58="",AS58="",AT58=""),"",AS58-AT58)</f>
        <v/>
      </c>
      <c r="AV58" s="42" t="str">
        <f t="array" ref="AV58">IF(OR(Q57=0,Q57=""),"",AV57)</f>
        <v/>
      </c>
      <c r="AW58" s="43" t="str">
        <f t="array" ref="AW58">IF(OR(Q57=0,Q57=""),"",AW57)</f>
        <v/>
      </c>
      <c r="AX58" s="127" t="str">
        <f t="array" ref="AX58">IF(OR(Q58=0,Q58=""),"",SUM(AV58-AW58))</f>
        <v/>
      </c>
      <c r="AY58" s="34" t="str">
        <f t="array" ref="AY58">IF(OR(Q58=0,Q58=""),"",ROUND((AL58)*$E$3,0))</f>
        <v/>
      </c>
      <c r="AZ58" s="34" t="str">
        <f t="array" ref="AZ58">IF(OR(Q58=0,Q58=""),"",SUM(AO58,AR58,AU58,AX58,AY58))</f>
        <v/>
      </c>
      <c r="BA58" s="128" t="str">
        <f t="array" ref="BA58">IF(OR(Q58=0,Q58=""),"",AL58-AZ58)</f>
        <v/>
      </c>
      <c r="BB58" s="44"/>
      <c r="BC58" s="249"/>
      <c r="BD58" s="249"/>
      <c r="BE58" s="272">
        <f t="shared" si="9"/>
        <v>0</v>
      </c>
      <c r="BF58" s="246">
        <f t="shared" si="10"/>
        <v>0</v>
      </c>
      <c r="BG58" s="246">
        <f t="shared" si="16"/>
        <v>0</v>
      </c>
      <c r="BK58" s="284">
        <f t="shared" si="17"/>
        <v>47022</v>
      </c>
      <c r="BM58" s="287">
        <f t="shared" si="11"/>
        <v>1</v>
      </c>
      <c r="BN58" s="288" t="str">
        <f t="array" ref="BN58">IF(OR(Q58=0,Q58=""),"",W58)</f>
        <v/>
      </c>
      <c r="BO58" s="287" t="str">
        <f t="array" ref="BO58">IF(OR(Q58=0,Q58=""),"",BM58+BN58)</f>
        <v/>
      </c>
      <c r="BP58" s="289">
        <f t="shared" si="12"/>
        <v>0</v>
      </c>
      <c r="BQ58" s="289">
        <f t="shared" si="13"/>
        <v>0</v>
      </c>
      <c r="BR58" s="290">
        <f t="shared" si="14"/>
        <v>0</v>
      </c>
      <c r="BS58" s="289" t="str">
        <f t="shared" si="15"/>
        <v>00</v>
      </c>
      <c r="BY58" s="245" t="str">
        <f>IF(OR(Q58=0,Q58=""),"",IF('Basic Data Entry'!$C$9="fixation","yes",""))</f>
        <v/>
      </c>
      <c r="BZ58" s="245" t="str">
        <f>IF(OR(Q58=0,Q58=""),"",IF('Basic Data Entry'!$G$12="yes","yes","no"))</f>
        <v/>
      </c>
    </row>
    <row r="59" spans="1:78" ht="18" customHeight="1" thickBot="1">
      <c r="A59" s="285" t="str">
        <f t="shared" si="5"/>
        <v/>
      </c>
      <c r="B59" s="722"/>
      <c r="C59" s="722"/>
      <c r="D59" s="722"/>
      <c r="E59" s="722"/>
      <c r="F59" s="280" t="str">
        <f t="shared" si="1"/>
        <v/>
      </c>
      <c r="G59" s="149" t="str">
        <f>'Arear Table Protected'!G59</f>
        <v/>
      </c>
      <c r="H59" s="149" t="str">
        <f>'Arear Table Protected'!H59</f>
        <v/>
      </c>
      <c r="I59" s="149" t="str">
        <f>'Arear Table Protected'!I59</f>
        <v/>
      </c>
      <c r="J59" s="149" t="str">
        <f>'Arear Table Protected'!J59</f>
        <v/>
      </c>
      <c r="K59" s="152" t="str">
        <f>'Arear Table Protected'!K59</f>
        <v/>
      </c>
      <c r="L59" s="153" t="str">
        <f>'Arear Table Protected'!L59</f>
        <v/>
      </c>
      <c r="M59" s="281" t="str">
        <f t="shared" si="2"/>
        <v/>
      </c>
      <c r="N59" s="282" t="str">
        <f t="shared" si="3"/>
        <v/>
      </c>
      <c r="O59" s="282" t="str">
        <f t="shared" si="4"/>
        <v/>
      </c>
      <c r="P59" s="291">
        <v>47</v>
      </c>
      <c r="Q59" s="565">
        <f t="shared" si="6"/>
        <v>0</v>
      </c>
      <c r="R59" s="566"/>
      <c r="S59" s="566"/>
      <c r="T59" s="567"/>
      <c r="U59" s="279" t="str">
        <f t="array" ref="U59">IF(OR(Q59=0,Q59=""),"",MONTH(Q59))</f>
        <v/>
      </c>
      <c r="V59" s="279" t="str">
        <f t="array" ref="V59">IF(OR(Q59=0,Q59=""),"",YEAR(Q59))</f>
        <v/>
      </c>
      <c r="W59" s="279" t="str">
        <f t="shared" si="7"/>
        <v/>
      </c>
      <c r="X59" s="6" t="str">
        <f t="array" ref="X59">IF(OR(Q59=0,Q59=""),"",BG59)</f>
        <v/>
      </c>
      <c r="Y59" s="17" t="str">
        <f t="array" ref="Y59">IF(OR(Q59=0,Q59=""),"",ROUND(X59*H59,0))</f>
        <v/>
      </c>
      <c r="Z59" s="17">
        <f t="shared" si="8"/>
        <v>0</v>
      </c>
      <c r="AA59" s="17" t="str">
        <f t="array" ref="AA59">IF(OR(Q59=0,Q59=""),"",ROUND(X59*J59,0))</f>
        <v/>
      </c>
      <c r="AB59" s="123" t="str">
        <f t="array" ref="AB59">IF(OR(Q59=0,Q59=""),"",SUM(X59:AA59))</f>
        <v/>
      </c>
      <c r="AC59" s="1" t="str">
        <f t="array" ref="AC59">IF(OR(Q59=0,Q59=""),"",IF(X59=0,0,IF($E$2="FIXATION",$B$5,IF(X59=0,0,IF(BF59=7,ROUND(AC58*1.03,-2),AC58)))))</f>
        <v/>
      </c>
      <c r="AD59" s="2" t="str">
        <f t="array" ref="AD59">IF(OR(Q59=0,Q59=""),"",IF($E$2="fixation",0,ROUND(AC59*G59,0)))</f>
        <v/>
      </c>
      <c r="AE59" s="17" t="str">
        <f t="array" ref="AE59">IF(OR(Q59=0,Q59=""),"",AE58)</f>
        <v/>
      </c>
      <c r="AF59" s="2" t="str">
        <f t="array" ref="AF59">IF(OR(Q59=0,Q59=""),"",IF($E$2="fixation",0,ROUND(AC59*I59,0)))</f>
        <v/>
      </c>
      <c r="AG59" s="123" t="str">
        <f t="array" ref="AG59">IF(OR(Q59=0,Q59=""),"",SUM(AC59:AF59))</f>
        <v/>
      </c>
      <c r="AH59" s="1" t="str">
        <f t="array" ref="AH59">IF(OR(Q59=0,Q59=""),"",X59-AC59)</f>
        <v/>
      </c>
      <c r="AI59" s="2" t="str">
        <f t="array" ref="AI59">IF(OR(Q59=0,Q59=""),"",Y59-AD59)</f>
        <v/>
      </c>
      <c r="AJ59" s="2" t="str">
        <f t="array" ref="AJ59">IF(OR(Q59=0,Q59=""),"",Z59-AE59)</f>
        <v/>
      </c>
      <c r="AK59" s="2" t="str">
        <f t="array" ref="AK59">IF(OR(Q59=0,Q59=""),"",AA59-AF59)</f>
        <v/>
      </c>
      <c r="AL59" s="124" t="str">
        <f t="array" ref="AL59">IF(OR(Q59=0,Q59=""),"",AB59-AG59)</f>
        <v/>
      </c>
      <c r="AM59" s="109" t="str">
        <f>'Arear Table Protected'!AM59</f>
        <v/>
      </c>
      <c r="AN59" s="106" t="str">
        <f>'Arear Table Protected'!AN59</f>
        <v/>
      </c>
      <c r="AO59" s="125" t="str">
        <f t="array" ref="AO59">IF(OR(Q59=0,Q59=""),"",AM59-AN59)</f>
        <v/>
      </c>
      <c r="AP59" s="3" t="str">
        <f t="array" ref="AP59">IF(OR(Q58=0,Q58="",AP58="",AP58=""),"",AP58)</f>
        <v/>
      </c>
      <c r="AQ59" s="2" t="str">
        <f t="array" ref="AQ59">IF(OR(Q58=0,Q58="",AQ58="",AQ58=""),"",AQ58)</f>
        <v/>
      </c>
      <c r="AR59" s="125" t="str">
        <f t="array" ref="AR59">IF(OR(Q59=0,Q59=""),"",SUM(AP59-AQ59))</f>
        <v/>
      </c>
      <c r="AS59" s="95" t="str">
        <f t="array" ref="AS59">IF(OR(Q59=0,Q59=""),"",IF(AND('Basic Data Entry'!$C$10="state Service",'Arear Table Unprotected)'!V59=2020,U59=3),ROUND(X59/31*5,0),IF(AND('Basic Data Entry'!$C$10="state Service",'Arear Table Unprotected)'!V59=2020,U59=9),ROUND(AB59/30*2,0),IF(AND('Basic Data Entry'!$C$10="state Service",'Arear Table Unprotected)'!V59=2020,U59=10),ROUND(AB59/31*2,0),IF(AND('Basic Data Entry'!$C$10="subordinate",'Arear Table Unprotected)'!V59=2020,U59=3),ROUND(X59/31*3,0),IF(AND('Basic Data Entry'!$C$10="subordinate",'Arear Table Unprotected)'!V59=2020,U59=9),ROUND(AB59/30*1,0),IF(AND('Basic Data Entry'!$C$10="subordinate",'Arear Table Unprotected)'!V59=2020,U59=10),ROUND(AB59/31*1,0),IF(AND('Basic Data Entry'!$C$10="ministrial",'Arear Table Unprotected)'!V59=2020,U59=3),ROUND(X59/31*1,0),""))))))))</f>
        <v/>
      </c>
      <c r="AT59" s="96" t="str">
        <f t="array" ref="AT59">IF(OR(Q59=0,Q59=""),"",IF(AND('Basic Data Entry'!$C$10="state Service",'Arear Table Unprotected)'!V59=2020,U59=3),ROUND(AC59/31*5,0),IF(AND('Basic Data Entry'!$C$10="state Service",'Arear Table Unprotected)'!V59=2020,U59=9),ROUND(AG59/30*2,0),IF(AND('Basic Data Entry'!$C$10="state Service",'Arear Table Unprotected)'!V59=2020,U59=10),ROUND(AG59/31*2,0),IF(AND('Basic Data Entry'!$C$10="subordinate",'Arear Table Unprotected)'!V59=2020,U59=3),ROUND(AC59/31*3,0),IF(AND('Basic Data Entry'!$C$10="subordinate",'Arear Table Unprotected)'!V59=2020,U59=9),ROUND(AG59/30*1,0),IF(AND('Basic Data Entry'!$C$10="subordinate",'Arear Table Unprotected)'!V59=2020,U59=10),ROUND(AG59/31*1,0),IF(AND('Basic Data Entry'!$C$10="ministrial",'Arear Table Unprotected)'!V59=2020,U59=3),ROUND(AC59/31*1,0),""))))))))</f>
        <v/>
      </c>
      <c r="AU59" s="126" t="str">
        <f t="array" ref="AU59">IF(OR(Q59=0,Q59="",AS59="",AT59=""),"",AS59-AT59)</f>
        <v/>
      </c>
      <c r="AV59" s="42" t="str">
        <f t="array" ref="AV59">IF(OR(Q58=0,Q58=""),"",AV58)</f>
        <v/>
      </c>
      <c r="AW59" s="43" t="str">
        <f t="array" ref="AW59">IF(OR(Q58=0,Q58=""),"",AW58)</f>
        <v/>
      </c>
      <c r="AX59" s="127" t="str">
        <f t="array" ref="AX59">IF(OR(Q59=0,Q59=""),"",SUM(AV59-AW59))</f>
        <v/>
      </c>
      <c r="AY59" s="34" t="str">
        <f t="array" ref="AY59">IF(OR(Q59=0,Q59=""),"",ROUND((AL59)*$E$3,0))</f>
        <v/>
      </c>
      <c r="AZ59" s="34" t="str">
        <f t="array" ref="AZ59">IF(OR(Q59=0,Q59=""),"",SUM(AO59,AR59,AU59,AX59,AY59))</f>
        <v/>
      </c>
      <c r="BA59" s="128" t="str">
        <f t="array" ref="BA59">IF(OR(Q59=0,Q59=""),"",AL59-AZ59)</f>
        <v/>
      </c>
      <c r="BB59" s="44"/>
      <c r="BC59" s="249"/>
      <c r="BD59" s="249"/>
      <c r="BE59" s="272">
        <f t="shared" si="9"/>
        <v>0</v>
      </c>
      <c r="BF59" s="246">
        <f t="shared" si="10"/>
        <v>0</v>
      </c>
      <c r="BG59" s="246">
        <f t="shared" si="16"/>
        <v>0</v>
      </c>
      <c r="BK59" s="284">
        <f t="shared" si="17"/>
        <v>47053</v>
      </c>
      <c r="BM59" s="287">
        <f t="shared" si="11"/>
        <v>1</v>
      </c>
      <c r="BN59" s="288" t="str">
        <f t="array" ref="BN59">IF(OR(Q59=0,Q59=""),"",W59)</f>
        <v/>
      </c>
      <c r="BO59" s="287" t="str">
        <f t="array" ref="BO59">IF(OR(Q59=0,Q59=""),"",BM59+BN59)</f>
        <v/>
      </c>
      <c r="BP59" s="289">
        <f t="shared" si="12"/>
        <v>0</v>
      </c>
      <c r="BQ59" s="289">
        <f t="shared" si="13"/>
        <v>0</v>
      </c>
      <c r="BR59" s="290">
        <f t="shared" si="14"/>
        <v>0</v>
      </c>
      <c r="BS59" s="289" t="str">
        <f t="shared" si="15"/>
        <v>00</v>
      </c>
      <c r="BY59" s="245" t="str">
        <f>IF(OR(Q59=0,Q59=""),"",IF('Basic Data Entry'!$C$9="fixation","yes",""))</f>
        <v/>
      </c>
      <c r="BZ59" s="245" t="str">
        <f>IF(OR(Q59=0,Q59=""),"",IF('Basic Data Entry'!$G$12="yes","yes","no"))</f>
        <v/>
      </c>
    </row>
    <row r="60" spans="1:78" ht="17.25" customHeight="1" thickBot="1">
      <c r="A60" s="285" t="str">
        <f t="shared" si="5"/>
        <v/>
      </c>
      <c r="B60" s="723"/>
      <c r="C60" s="723"/>
      <c r="D60" s="723"/>
      <c r="E60" s="723"/>
      <c r="F60" s="280" t="str">
        <f t="shared" si="1"/>
        <v/>
      </c>
      <c r="G60" s="149" t="str">
        <f>'Arear Table Protected'!G60</f>
        <v/>
      </c>
      <c r="H60" s="149" t="str">
        <f>'Arear Table Protected'!H60</f>
        <v/>
      </c>
      <c r="I60" s="149" t="str">
        <f>'Arear Table Protected'!I60</f>
        <v/>
      </c>
      <c r="J60" s="149" t="str">
        <f>'Arear Table Protected'!J60</f>
        <v/>
      </c>
      <c r="K60" s="152" t="str">
        <f>'Arear Table Protected'!K60</f>
        <v/>
      </c>
      <c r="L60" s="153" t="str">
        <f>'Arear Table Protected'!L60</f>
        <v/>
      </c>
      <c r="M60" s="281" t="str">
        <f t="shared" si="2"/>
        <v/>
      </c>
      <c r="N60" s="282" t="str">
        <f t="shared" si="3"/>
        <v/>
      </c>
      <c r="O60" s="282" t="str">
        <f t="shared" si="4"/>
        <v/>
      </c>
      <c r="P60" s="292">
        <v>48</v>
      </c>
      <c r="Q60" s="568">
        <f>IF(W59=$AY$8,0,IF(Q59=0,0,BK60))</f>
        <v>0</v>
      </c>
      <c r="R60" s="569"/>
      <c r="S60" s="569"/>
      <c r="T60" s="570"/>
      <c r="U60" s="293" t="str">
        <f t="array" ref="U60">IF(OR(Q60=0,Q60=""),"",MONTH(Q60))</f>
        <v/>
      </c>
      <c r="V60" s="293" t="str">
        <f t="array" ref="V60">IF(OR(Q60=0,Q60=""),"",YEAR(Q60))</f>
        <v/>
      </c>
      <c r="W60" s="293" t="str">
        <f t="shared" si="7"/>
        <v/>
      </c>
      <c r="X60" s="83" t="str">
        <f t="array" ref="X60">IF(OR(Q60=0,Q60=""),"",BG60)</f>
        <v/>
      </c>
      <c r="Y60" s="84" t="str">
        <f t="array" ref="Y60">IF(OR(Q60=0,Q60=""),"",ROUND(X60*H60,0))</f>
        <v/>
      </c>
      <c r="Z60" s="84">
        <f>Z59</f>
        <v>0</v>
      </c>
      <c r="AA60" s="84" t="str">
        <f t="array" ref="AA60">IF(OR(Q60=0,Q60=""),"",ROUND(X60*J60,0))</f>
        <v/>
      </c>
      <c r="AB60" s="129" t="str">
        <f t="array" ref="AB60">IF(OR(Q60=0,Q60=""),"",SUM(X60:AA60))</f>
        <v/>
      </c>
      <c r="AC60" s="85" t="str">
        <f t="array" ref="AC60">IF(OR(Q60=0,Q60=""),"",IF(X60=0,0,IF($E$2="FIXATION",$B$5,IF(X60=0,0,IF(BF60=7,ROUND(AC59*1.03,-2),AC59)))))</f>
        <v/>
      </c>
      <c r="AD60" s="84" t="str">
        <f t="array" ref="AD60">IF(OR(Q60=0,Q60=""),"",IF($E$2="fixation",0,ROUND(AC60*G60,0)))</f>
        <v/>
      </c>
      <c r="AE60" s="84" t="str">
        <f t="array" ref="AE60">IF(OR(Q60=0,Q60=""),"",AE59)</f>
        <v/>
      </c>
      <c r="AF60" s="84" t="str">
        <f t="array" ref="AF60">IF(OR(Q60=0,Q60=""),"",IF($E$2="fixation",0,ROUND(AC60*I60,0)))</f>
        <v/>
      </c>
      <c r="AG60" s="129" t="str">
        <f t="array" ref="AG60">IF(OR(Q60=0,Q60=""),"",SUM(AC60:AF60))</f>
        <v/>
      </c>
      <c r="AH60" s="85" t="str">
        <f t="array" ref="AH60">IF(OR(Q60=0,Q60=""),"",X60-AC60)</f>
        <v/>
      </c>
      <c r="AI60" s="84" t="str">
        <f t="array" ref="AI60">IF(OR(Q60=0,Q60=""),"",Y60-AD60)</f>
        <v/>
      </c>
      <c r="AJ60" s="84" t="str">
        <f t="array" ref="AJ60">IF(OR(Q60=0,Q60=""),"",Z60-AE60)</f>
        <v/>
      </c>
      <c r="AK60" s="84" t="str">
        <f t="array" ref="AK60">IF(OR(Q60=0,Q60=""),"",AA60-AF60)</f>
        <v/>
      </c>
      <c r="AL60" s="130" t="str">
        <f t="array" ref="AL60">IF(OR(Q60=0,Q60=""),"",AB60-AG60)</f>
        <v/>
      </c>
      <c r="AM60" s="109" t="str">
        <f>'Arear Table Protected'!AM60</f>
        <v/>
      </c>
      <c r="AN60" s="106" t="str">
        <f>'Arear Table Protected'!AN60</f>
        <v/>
      </c>
      <c r="AO60" s="131" t="str">
        <f t="array" ref="AO60">IF(OR(Q60=0,Q60=""),"",AM60-AN60)</f>
        <v/>
      </c>
      <c r="AP60" s="87" t="str">
        <f t="array" ref="AP60">IF(OR(Q59=0,Q59="",AP59="",AP59=""),"",AP59)</f>
        <v/>
      </c>
      <c r="AQ60" s="84" t="str">
        <f t="array" ref="AQ60">IF(OR(Q59=0,Q59="",AQ59="",AQ59=""),"",AQ59)</f>
        <v/>
      </c>
      <c r="AR60" s="131" t="str">
        <f t="array" ref="AR60">IF(OR(Q60=0,Q60=""),"",SUM(AP60-AQ60))</f>
        <v/>
      </c>
      <c r="AS60" s="95" t="str">
        <f t="array" ref="AS60">IF(OR(Q60=0,Q60=""),"",IF(AND('Basic Data Entry'!$C$10="state Service",'Arear Table Unprotected)'!V60=2020,U60=3),ROUND(X60/31*5,0),IF(AND('Basic Data Entry'!$C$10="state Service",'Arear Table Unprotected)'!V60=2020,U60=9),ROUND(AB60/30*2,0),IF(AND('Basic Data Entry'!$C$10="state Service",'Arear Table Unprotected)'!V60=2020,U60=10),ROUND(AB60/31*2,0),IF(AND('Basic Data Entry'!$C$10="subordinate",'Arear Table Unprotected)'!V60=2020,U60=3),ROUND(X60/31*3,0),IF(AND('Basic Data Entry'!$C$10="subordinate",'Arear Table Unprotected)'!V60=2020,U60=9),ROUND(AB60/30*1,0),IF(AND('Basic Data Entry'!$C$10="subordinate",'Arear Table Unprotected)'!V60=2020,U60=10),ROUND(AB60/31*1,0),IF(AND('Basic Data Entry'!$C$10="ministrial",'Arear Table Unprotected)'!V60=2020,U60=3),ROUND(X60/31*1,0),""))))))))</f>
        <v/>
      </c>
      <c r="AT60" s="96" t="str">
        <f t="array" ref="AT60">IF(OR(Q60=0,Q60=""),"",IF(AND('Basic Data Entry'!$C$10="state Service",'Arear Table Unprotected)'!V60=2020,U60=3),ROUND(AC60/31*5,0),IF(AND('Basic Data Entry'!$C$10="state Service",'Arear Table Unprotected)'!V60=2020,U60=9),ROUND(AG60/30*2,0),IF(AND('Basic Data Entry'!$C$10="state Service",'Arear Table Unprotected)'!V60=2020,U60=10),ROUND(AG60/31*2,0),IF(AND('Basic Data Entry'!$C$10="subordinate",'Arear Table Unprotected)'!V60=2020,U60=3),ROUND(AC60/31*3,0),IF(AND('Basic Data Entry'!$C$10="subordinate",'Arear Table Unprotected)'!V60=2020,U60=9),ROUND(AG60/30*1,0),IF(AND('Basic Data Entry'!$C$10="subordinate",'Arear Table Unprotected)'!V60=2020,U60=10),ROUND(AG60/31*1,0),IF(AND('Basic Data Entry'!$C$10="ministrial",'Arear Table Unprotected)'!V60=2020,U60=3),ROUND(AC60/31*1,0),""))))))))</f>
        <v/>
      </c>
      <c r="AU60" s="126" t="str">
        <f t="array" ref="AU60">IF(OR(Q60=0,Q60="",AS60="",AT60=""),"",AS60-AT60)</f>
        <v/>
      </c>
      <c r="AV60" s="42" t="str">
        <f t="array" ref="AV60">IF(OR(Q59=0,Q59=""),"",AV59)</f>
        <v/>
      </c>
      <c r="AW60" s="43" t="str">
        <f t="array" ref="AW60">IF(OR(Q59=0,Q59=""),"",AW59)</f>
        <v/>
      </c>
      <c r="AX60" s="127" t="str">
        <f t="array" ref="AX60">IF(OR(Q60=0,Q60=""),"",SUM(AV60-AW60))</f>
        <v/>
      </c>
      <c r="AY60" s="34" t="str">
        <f t="array" ref="AY60">IF(OR(Q60=0,Q60=""),"",ROUND((AL60)*$E$3,0))</f>
        <v/>
      </c>
      <c r="AZ60" s="34" t="str">
        <f t="array" ref="AZ60">IF(OR(Q60=0,Q60=""),"",SUM(AO60,AR60,AU60,AX60,AY60))</f>
        <v/>
      </c>
      <c r="BA60" s="128" t="str">
        <f t="array" ref="BA60">IF(OR(Q60=0,Q60=""),"",AL60-AZ60)</f>
        <v/>
      </c>
      <c r="BB60" s="37"/>
      <c r="BC60" s="249"/>
      <c r="BD60" s="249"/>
      <c r="BE60" s="272">
        <f t="shared" si="9"/>
        <v>0</v>
      </c>
      <c r="BF60" s="246">
        <f t="shared" si="10"/>
        <v>0</v>
      </c>
      <c r="BG60" s="246">
        <f>IF(BF60=7,ROUND(BG59*1.03,-2),IF(BF60=0,0,BG59))</f>
        <v>0</v>
      </c>
      <c r="BK60" s="284">
        <f>BK59+31</f>
        <v>47084</v>
      </c>
      <c r="BM60" s="287">
        <f t="shared" si="11"/>
        <v>1</v>
      </c>
      <c r="BN60" s="288" t="str">
        <f t="array" ref="BN60">IF(OR(Q60=0,Q60=""),"",W60)</f>
        <v/>
      </c>
      <c r="BO60" s="287" t="str">
        <f t="array" ref="BO60">IF(OR(Q60=0,Q60=""),"",BM60+BN60)</f>
        <v/>
      </c>
      <c r="BP60" s="289">
        <f t="shared" si="12"/>
        <v>0</v>
      </c>
      <c r="BQ60" s="289">
        <f t="shared" si="13"/>
        <v>0</v>
      </c>
      <c r="BR60" s="290">
        <f t="shared" si="14"/>
        <v>0</v>
      </c>
      <c r="BS60" s="289" t="str">
        <f t="shared" si="15"/>
        <v>00</v>
      </c>
      <c r="BY60" s="245" t="str">
        <f>IF(OR(Q60=0,Q60=""),"",IF('Basic Data Entry'!$C$9="fixation","yes",""))</f>
        <v/>
      </c>
      <c r="BZ60" s="245" t="str">
        <f>IF(OR(Q60=0,Q60=""),"",IF('Basic Data Entry'!$G$12="yes","yes","no"))</f>
        <v/>
      </c>
    </row>
    <row r="61" spans="1:78" ht="68.25" customHeight="1" thickBot="1">
      <c r="B61" s="571"/>
      <c r="C61" s="571"/>
      <c r="D61" s="571"/>
      <c r="E61" s="571"/>
      <c r="F61" s="294"/>
      <c r="G61" s="572"/>
      <c r="H61" s="572"/>
      <c r="I61" s="572"/>
      <c r="J61" s="572"/>
      <c r="K61" s="572"/>
      <c r="L61" s="572"/>
      <c r="M61" s="572"/>
      <c r="N61" s="294"/>
      <c r="O61" s="294"/>
      <c r="P61" s="573" t="s">
        <v>19</v>
      </c>
      <c r="Q61" s="574"/>
      <c r="R61" s="574"/>
      <c r="S61" s="574"/>
      <c r="T61" s="575"/>
      <c r="U61" s="295"/>
      <c r="V61" s="295"/>
      <c r="W61" s="295"/>
      <c r="X61" s="296">
        <f t="array" ref="X61">SUM(X13:X60)</f>
        <v>484423</v>
      </c>
      <c r="Y61" s="297">
        <f t="array" ref="Y61">SUM(Y13:Y60)</f>
        <v>271020</v>
      </c>
      <c r="Z61" s="297">
        <f t="array" ref="Z61">SUM(Z13:Z60)</f>
        <v>0</v>
      </c>
      <c r="AA61" s="297">
        <f t="array" ref="AA61">SUM(AA13:AA60)</f>
        <v>48442</v>
      </c>
      <c r="AB61" s="298">
        <f t="array" ref="AB61">SUM(AB13:AB60)</f>
        <v>803885</v>
      </c>
      <c r="AC61" s="299">
        <f t="array" ref="AC61">SUM(AC13:AC60)</f>
        <v>434900</v>
      </c>
      <c r="AD61" s="297">
        <f t="array" ref="AD61">SUM(AD13:AD60)</f>
        <v>243249</v>
      </c>
      <c r="AE61" s="297">
        <f t="array" ref="AE61">SUM(AE13:AE60)</f>
        <v>0</v>
      </c>
      <c r="AF61" s="297">
        <f t="array" ref="AF61">SUM(AF13:AF60)</f>
        <v>43490</v>
      </c>
      <c r="AG61" s="298">
        <f t="array" ref="AG61">SUM(AG13:AG60)</f>
        <v>721639</v>
      </c>
      <c r="AH61" s="299">
        <f t="array" ref="AH61">SUM(AH13:AH60)</f>
        <v>49523</v>
      </c>
      <c r="AI61" s="297">
        <f t="array" ref="AI61">SUM(AI13:AI60)</f>
        <v>27771</v>
      </c>
      <c r="AJ61" s="297">
        <f t="array" ref="AJ61">SUM(AJ13:AJ60)</f>
        <v>0</v>
      </c>
      <c r="AK61" s="297">
        <f t="array" ref="AK61">SUM(AK13:AK60)</f>
        <v>4952</v>
      </c>
      <c r="AL61" s="298">
        <f t="array" ref="AL61">SUM(AL13:AL60)</f>
        <v>82246</v>
      </c>
      <c r="AM61" s="299">
        <f t="array" ref="AM61">SUM(AM13:AM60)</f>
        <v>56187</v>
      </c>
      <c r="AN61" s="297">
        <f t="array" ref="AN61">SUM(AN13:AN60)</f>
        <v>55473</v>
      </c>
      <c r="AO61" s="300">
        <f t="array" ref="AO61">SUM(AO13:AO60)</f>
        <v>714</v>
      </c>
      <c r="AP61" s="299">
        <f t="array" ref="AP61">SUM(AP13:AP60)</f>
        <v>36000</v>
      </c>
      <c r="AQ61" s="297">
        <f t="array" ref="AQ61">SUM(AQ13:AQ60)</f>
        <v>36000</v>
      </c>
      <c r="AR61" s="300">
        <f t="array" ref="AR61">SUM(AR13:AR60)</f>
        <v>0</v>
      </c>
      <c r="AS61" s="299">
        <f t="array" ref="AS61">SUM(AS13:AS60)</f>
        <v>0</v>
      </c>
      <c r="AT61" s="297">
        <f t="array" ref="AT61">SUM(AT13:AT60)</f>
        <v>0</v>
      </c>
      <c r="AU61" s="300">
        <f t="array" ref="AU61">SUM(AU13:AU60)</f>
        <v>0</v>
      </c>
      <c r="AV61" s="301">
        <f t="array" ref="AV61">SUM(AV13:AV60)</f>
        <v>0</v>
      </c>
      <c r="AW61" s="301">
        <f t="array" ref="AW61">SUM(AW13:AW60)</f>
        <v>0</v>
      </c>
      <c r="AX61" s="301">
        <f>SUM(AX13:AX60)</f>
        <v>0</v>
      </c>
      <c r="AY61" s="302">
        <f t="array" ref="AY61">SUM(AY13:AY60)</f>
        <v>8226</v>
      </c>
      <c r="AZ61" s="302">
        <f t="array" ref="AZ61">SUM(AZ13:AZ60)</f>
        <v>8940</v>
      </c>
      <c r="BA61" s="303">
        <f t="array" ref="BA61">SUM(BA13:BA60)</f>
        <v>73306</v>
      </c>
      <c r="BB61" s="304"/>
      <c r="BC61" s="249"/>
      <c r="BD61" s="249"/>
      <c r="BK61" s="284"/>
      <c r="BM61" s="287"/>
      <c r="BN61" s="288"/>
      <c r="BO61" s="287"/>
      <c r="BP61" s="289"/>
      <c r="BQ61" s="289"/>
      <c r="BR61" s="287"/>
      <c r="BS61" s="289"/>
    </row>
    <row r="62" spans="1:78" ht="23.25" customHeight="1" thickBot="1">
      <c r="B62" s="572"/>
      <c r="C62" s="572"/>
      <c r="D62" s="572"/>
      <c r="E62" s="572"/>
      <c r="F62" s="294"/>
      <c r="G62" s="572"/>
      <c r="H62" s="572"/>
      <c r="I62" s="572"/>
      <c r="J62" s="572"/>
      <c r="K62" s="572"/>
      <c r="L62" s="572"/>
      <c r="M62" s="572"/>
      <c r="N62" s="294"/>
      <c r="O62" s="294"/>
      <c r="P62" s="576" t="s">
        <v>20</v>
      </c>
      <c r="Q62" s="577"/>
      <c r="R62" s="577"/>
      <c r="S62" s="577"/>
      <c r="T62" s="577"/>
      <c r="U62" s="577"/>
      <c r="V62" s="577"/>
      <c r="W62" s="577"/>
      <c r="X62" s="577"/>
      <c r="Y62" s="577"/>
      <c r="Z62" s="577"/>
      <c r="AA62" s="577"/>
      <c r="AB62" s="577"/>
      <c r="AC62" s="577"/>
      <c r="AD62" s="577"/>
      <c r="AE62" s="577"/>
      <c r="AF62" s="577"/>
      <c r="AG62" s="577"/>
      <c r="AH62" s="577"/>
      <c r="AI62" s="577"/>
      <c r="AJ62" s="577"/>
      <c r="AK62" s="577"/>
      <c r="AL62" s="593" t="s">
        <v>77</v>
      </c>
      <c r="AM62" s="594"/>
      <c r="AN62" s="594"/>
      <c r="AO62" s="594"/>
      <c r="AP62" s="594"/>
      <c r="AQ62" s="594"/>
      <c r="AR62" s="594"/>
      <c r="AS62" s="594"/>
      <c r="AT62" s="594"/>
      <c r="AU62" s="594"/>
      <c r="AV62" s="594"/>
      <c r="AW62" s="594"/>
      <c r="AX62" s="594"/>
      <c r="AY62" s="594"/>
      <c r="AZ62" s="594"/>
      <c r="BA62" s="594"/>
      <c r="BB62" s="595"/>
      <c r="BC62" s="249"/>
      <c r="BD62" s="249"/>
      <c r="BK62" s="284"/>
      <c r="BM62" s="287"/>
      <c r="BN62" s="288"/>
      <c r="BO62" s="287"/>
      <c r="BP62" s="289"/>
      <c r="BQ62" s="289"/>
      <c r="BR62" s="287"/>
      <c r="BS62" s="289"/>
    </row>
    <row r="63" spans="1:78" ht="15" customHeight="1">
      <c r="B63" s="572"/>
      <c r="C63" s="572"/>
      <c r="D63" s="572"/>
      <c r="E63" s="572"/>
      <c r="F63" s="294"/>
      <c r="G63" s="572"/>
      <c r="H63" s="572"/>
      <c r="I63" s="572"/>
      <c r="J63" s="572"/>
      <c r="K63" s="572"/>
      <c r="L63" s="572"/>
      <c r="M63" s="572"/>
      <c r="N63" s="294"/>
      <c r="O63" s="294"/>
      <c r="P63" s="305" t="s">
        <v>21</v>
      </c>
      <c r="Q63" s="596" t="s">
        <v>22</v>
      </c>
      <c r="R63" s="597"/>
      <c r="S63" s="597"/>
      <c r="T63" s="598"/>
      <c r="U63" s="306"/>
      <c r="V63" s="306"/>
      <c r="W63" s="306"/>
      <c r="X63" s="605" t="s">
        <v>23</v>
      </c>
      <c r="Y63" s="605"/>
      <c r="Z63" s="605"/>
      <c r="AA63" s="605"/>
      <c r="AB63" s="605"/>
      <c r="AC63" s="605"/>
      <c r="AD63" s="606">
        <f>AH61</f>
        <v>49523</v>
      </c>
      <c r="AE63" s="606"/>
      <c r="AF63" s="607"/>
      <c r="AG63" s="607"/>
      <c r="AH63" s="607"/>
      <c r="AI63" s="607"/>
      <c r="AJ63" s="608"/>
      <c r="AK63" s="609"/>
      <c r="AL63" s="593"/>
      <c r="AM63" s="594"/>
      <c r="AN63" s="594"/>
      <c r="AO63" s="594"/>
      <c r="AP63" s="594"/>
      <c r="AQ63" s="594"/>
      <c r="AR63" s="594"/>
      <c r="AS63" s="594"/>
      <c r="AT63" s="594"/>
      <c r="AU63" s="594"/>
      <c r="AV63" s="594"/>
      <c r="AW63" s="594"/>
      <c r="AX63" s="594"/>
      <c r="AY63" s="594"/>
      <c r="AZ63" s="594"/>
      <c r="BA63" s="594"/>
      <c r="BB63" s="595"/>
      <c r="BC63" s="249"/>
      <c r="BD63" s="249"/>
      <c r="BK63" s="284"/>
      <c r="BM63" s="287"/>
      <c r="BN63" s="288"/>
      <c r="BO63" s="287"/>
      <c r="BP63" s="289"/>
      <c r="BQ63" s="289"/>
      <c r="BR63" s="287"/>
      <c r="BS63" s="289"/>
    </row>
    <row r="64" spans="1:78" ht="15" customHeight="1">
      <c r="B64" s="572"/>
      <c r="C64" s="572"/>
      <c r="D64" s="572"/>
      <c r="E64" s="572"/>
      <c r="F64" s="294"/>
      <c r="G64" s="572"/>
      <c r="H64" s="572"/>
      <c r="I64" s="572"/>
      <c r="J64" s="572"/>
      <c r="K64" s="572"/>
      <c r="L64" s="572"/>
      <c r="M64" s="572"/>
      <c r="N64" s="294"/>
      <c r="O64" s="294"/>
      <c r="P64" s="307" t="s">
        <v>29</v>
      </c>
      <c r="Q64" s="599"/>
      <c r="R64" s="600"/>
      <c r="S64" s="600"/>
      <c r="T64" s="601"/>
      <c r="U64" s="308"/>
      <c r="V64" s="308"/>
      <c r="W64" s="308"/>
      <c r="X64" s="533" t="s">
        <v>25</v>
      </c>
      <c r="Y64" s="533"/>
      <c r="Z64" s="533"/>
      <c r="AA64" s="533"/>
      <c r="AB64" s="533"/>
      <c r="AC64" s="533"/>
      <c r="AD64" s="534">
        <f>AI61</f>
        <v>27771</v>
      </c>
      <c r="AE64" s="534"/>
      <c r="AF64" s="535"/>
      <c r="AG64" s="535"/>
      <c r="AH64" s="535"/>
      <c r="AI64" s="535"/>
      <c r="AJ64" s="536"/>
      <c r="AK64" s="537"/>
      <c r="AL64" s="593"/>
      <c r="AM64" s="594"/>
      <c r="AN64" s="594"/>
      <c r="AO64" s="594"/>
      <c r="AP64" s="594"/>
      <c r="AQ64" s="594"/>
      <c r="AR64" s="594"/>
      <c r="AS64" s="594"/>
      <c r="AT64" s="594"/>
      <c r="AU64" s="594"/>
      <c r="AV64" s="594"/>
      <c r="AW64" s="594"/>
      <c r="AX64" s="594"/>
      <c r="AY64" s="594"/>
      <c r="AZ64" s="594"/>
      <c r="BA64" s="594"/>
      <c r="BB64" s="595"/>
      <c r="BC64" s="249"/>
      <c r="BD64" s="249"/>
      <c r="BK64" s="284"/>
      <c r="BM64" s="287"/>
      <c r="BN64" s="288"/>
      <c r="BO64" s="287"/>
      <c r="BP64" s="289"/>
      <c r="BQ64" s="289"/>
      <c r="BR64" s="287"/>
      <c r="BS64" s="289"/>
    </row>
    <row r="65" spans="2:71" ht="14.25" customHeight="1">
      <c r="B65" s="572"/>
      <c r="C65" s="572"/>
      <c r="D65" s="572"/>
      <c r="E65" s="572"/>
      <c r="F65" s="294"/>
      <c r="G65" s="572"/>
      <c r="H65" s="572"/>
      <c r="I65" s="572"/>
      <c r="J65" s="572"/>
      <c r="K65" s="572"/>
      <c r="L65" s="572"/>
      <c r="M65" s="572"/>
      <c r="N65" s="294"/>
      <c r="O65" s="294"/>
      <c r="P65" s="307" t="s">
        <v>24</v>
      </c>
      <c r="Q65" s="599"/>
      <c r="R65" s="600"/>
      <c r="S65" s="600"/>
      <c r="T65" s="601"/>
      <c r="U65" s="308"/>
      <c r="V65" s="308"/>
      <c r="W65" s="308"/>
      <c r="X65" s="533" t="s">
        <v>26</v>
      </c>
      <c r="Y65" s="533"/>
      <c r="Z65" s="533"/>
      <c r="AA65" s="533"/>
      <c r="AB65" s="533"/>
      <c r="AC65" s="533"/>
      <c r="AD65" s="534">
        <f>AK61</f>
        <v>4952</v>
      </c>
      <c r="AE65" s="534"/>
      <c r="AF65" s="535"/>
      <c r="AG65" s="535"/>
      <c r="AH65" s="535"/>
      <c r="AI65" s="535"/>
      <c r="AJ65" s="536"/>
      <c r="AK65" s="537"/>
      <c r="AL65" s="593"/>
      <c r="AM65" s="594"/>
      <c r="AN65" s="594"/>
      <c r="AO65" s="594"/>
      <c r="AP65" s="594"/>
      <c r="AQ65" s="594"/>
      <c r="AR65" s="594"/>
      <c r="AS65" s="594"/>
      <c r="AT65" s="594"/>
      <c r="AU65" s="594"/>
      <c r="AV65" s="594"/>
      <c r="AW65" s="594"/>
      <c r="AX65" s="594"/>
      <c r="AY65" s="594"/>
      <c r="AZ65" s="594"/>
      <c r="BA65" s="594"/>
      <c r="BB65" s="595"/>
      <c r="BC65" s="249"/>
      <c r="BD65" s="249"/>
      <c r="BK65" s="284"/>
      <c r="BM65" s="287"/>
      <c r="BN65" s="288"/>
      <c r="BO65" s="287"/>
      <c r="BP65" s="289"/>
      <c r="BQ65" s="289"/>
      <c r="BR65" s="287"/>
      <c r="BS65" s="289"/>
    </row>
    <row r="66" spans="2:71" ht="15" customHeight="1">
      <c r="B66" s="572"/>
      <c r="C66" s="572"/>
      <c r="D66" s="572"/>
      <c r="E66" s="572"/>
      <c r="F66" s="294"/>
      <c r="G66" s="572"/>
      <c r="H66" s="572"/>
      <c r="I66" s="572"/>
      <c r="J66" s="572"/>
      <c r="K66" s="572"/>
      <c r="L66" s="572"/>
      <c r="M66" s="572"/>
      <c r="N66" s="294"/>
      <c r="O66" s="294"/>
      <c r="P66" s="307" t="s">
        <v>78</v>
      </c>
      <c r="Q66" s="599"/>
      <c r="R66" s="600"/>
      <c r="S66" s="600"/>
      <c r="T66" s="601"/>
      <c r="U66" s="308"/>
      <c r="V66" s="308"/>
      <c r="W66" s="308"/>
      <c r="X66" s="538">
        <f>AJ10</f>
        <v>0</v>
      </c>
      <c r="Y66" s="539"/>
      <c r="Z66" s="539"/>
      <c r="AA66" s="539"/>
      <c r="AB66" s="539"/>
      <c r="AC66" s="540"/>
      <c r="AD66" s="541">
        <f>AJ61</f>
        <v>0</v>
      </c>
      <c r="AE66" s="542"/>
      <c r="AF66" s="542"/>
      <c r="AG66" s="542"/>
      <c r="AH66" s="542"/>
      <c r="AI66" s="542"/>
      <c r="AJ66" s="542"/>
      <c r="AK66" s="543"/>
      <c r="AL66" s="544" t="s">
        <v>27</v>
      </c>
      <c r="AM66" s="545"/>
      <c r="AN66" s="545"/>
      <c r="AO66" s="545"/>
      <c r="AP66" s="545"/>
      <c r="AQ66" s="545"/>
      <c r="AR66" s="545"/>
      <c r="AS66" s="545"/>
      <c r="AT66" s="545"/>
      <c r="AU66" s="545"/>
      <c r="AV66" s="545"/>
      <c r="AW66" s="545"/>
      <c r="AX66" s="545"/>
      <c r="AY66" s="545"/>
      <c r="AZ66" s="545"/>
      <c r="BA66" s="545"/>
      <c r="BB66" s="546"/>
      <c r="BC66" s="249"/>
      <c r="BD66" s="249"/>
      <c r="BK66" s="284"/>
      <c r="BM66" s="287"/>
      <c r="BN66" s="288"/>
      <c r="BO66" s="287"/>
      <c r="BP66" s="289"/>
      <c r="BQ66" s="289"/>
      <c r="BR66" s="287"/>
      <c r="BS66" s="289"/>
    </row>
    <row r="67" spans="2:71" ht="18.75" customHeight="1" thickBot="1">
      <c r="B67" s="572"/>
      <c r="C67" s="572"/>
      <c r="D67" s="572"/>
      <c r="E67" s="572"/>
      <c r="F67" s="294"/>
      <c r="G67" s="572"/>
      <c r="H67" s="572"/>
      <c r="I67" s="572"/>
      <c r="J67" s="572"/>
      <c r="K67" s="572"/>
      <c r="L67" s="572"/>
      <c r="M67" s="572"/>
      <c r="N67" s="294"/>
      <c r="O67" s="294"/>
      <c r="P67" s="309"/>
      <c r="Q67" s="602"/>
      <c r="R67" s="603"/>
      <c r="S67" s="603"/>
      <c r="T67" s="604"/>
      <c r="U67" s="310"/>
      <c r="V67" s="310"/>
      <c r="W67" s="310"/>
      <c r="X67" s="551" t="s">
        <v>19</v>
      </c>
      <c r="Y67" s="551"/>
      <c r="Z67" s="551"/>
      <c r="AA67" s="551"/>
      <c r="AB67" s="551"/>
      <c r="AC67" s="551"/>
      <c r="AD67" s="552">
        <f>SUM(AD63:AK65)</f>
        <v>82246</v>
      </c>
      <c r="AE67" s="552"/>
      <c r="AF67" s="552"/>
      <c r="AG67" s="552"/>
      <c r="AH67" s="552"/>
      <c r="AI67" s="552"/>
      <c r="AJ67" s="553"/>
      <c r="AK67" s="554"/>
      <c r="AL67" s="547"/>
      <c r="AM67" s="545"/>
      <c r="AN67" s="545"/>
      <c r="AO67" s="545"/>
      <c r="AP67" s="545"/>
      <c r="AQ67" s="545"/>
      <c r="AR67" s="545"/>
      <c r="AS67" s="545"/>
      <c r="AT67" s="545"/>
      <c r="AU67" s="545"/>
      <c r="AV67" s="545"/>
      <c r="AW67" s="545"/>
      <c r="AX67" s="545"/>
      <c r="AY67" s="545"/>
      <c r="AZ67" s="545"/>
      <c r="BA67" s="545"/>
      <c r="BB67" s="546"/>
      <c r="BC67" s="249"/>
      <c r="BD67" s="249"/>
      <c r="BK67" s="284"/>
      <c r="BM67" s="287"/>
      <c r="BN67" s="288"/>
      <c r="BO67" s="287"/>
      <c r="BP67" s="289"/>
      <c r="BQ67" s="289"/>
      <c r="BR67" s="287"/>
      <c r="BS67" s="289"/>
    </row>
    <row r="68" spans="2:71" ht="15" customHeight="1">
      <c r="B68" s="572"/>
      <c r="C68" s="572"/>
      <c r="D68" s="572"/>
      <c r="E68" s="572"/>
      <c r="F68" s="294"/>
      <c r="G68" s="572"/>
      <c r="H68" s="572"/>
      <c r="I68" s="572"/>
      <c r="J68" s="572"/>
      <c r="K68" s="572"/>
      <c r="L68" s="572"/>
      <c r="M68" s="572"/>
      <c r="N68" s="294"/>
      <c r="O68" s="294"/>
      <c r="P68" s="311" t="s">
        <v>21</v>
      </c>
      <c r="Q68" s="555" t="s">
        <v>28</v>
      </c>
      <c r="R68" s="556"/>
      <c r="S68" s="556"/>
      <c r="T68" s="557"/>
      <c r="U68" s="312"/>
      <c r="V68" s="312"/>
      <c r="W68" s="312"/>
      <c r="X68" s="561" t="s">
        <v>64</v>
      </c>
      <c r="Y68" s="561"/>
      <c r="Z68" s="561"/>
      <c r="AA68" s="561"/>
      <c r="AB68" s="561"/>
      <c r="AC68" s="561"/>
      <c r="AD68" s="562">
        <f>AO61</f>
        <v>714</v>
      </c>
      <c r="AE68" s="562"/>
      <c r="AF68" s="563"/>
      <c r="AG68" s="563"/>
      <c r="AH68" s="563"/>
      <c r="AI68" s="563"/>
      <c r="AJ68" s="564"/>
      <c r="AK68" s="564"/>
      <c r="AL68" s="547"/>
      <c r="AM68" s="545"/>
      <c r="AN68" s="545"/>
      <c r="AO68" s="545"/>
      <c r="AP68" s="545"/>
      <c r="AQ68" s="545"/>
      <c r="AR68" s="545"/>
      <c r="AS68" s="545"/>
      <c r="AT68" s="545"/>
      <c r="AU68" s="545"/>
      <c r="AV68" s="545"/>
      <c r="AW68" s="545"/>
      <c r="AX68" s="545"/>
      <c r="AY68" s="545"/>
      <c r="AZ68" s="545"/>
      <c r="BA68" s="545"/>
      <c r="BB68" s="546"/>
      <c r="BC68" s="249"/>
      <c r="BD68" s="249"/>
      <c r="BK68" s="284"/>
      <c r="BM68" s="287"/>
      <c r="BN68" s="288"/>
      <c r="BO68" s="287"/>
      <c r="BP68" s="289"/>
      <c r="BQ68" s="289"/>
      <c r="BR68" s="287"/>
      <c r="BS68" s="289"/>
    </row>
    <row r="69" spans="2:71" ht="15" customHeight="1">
      <c r="B69" s="572"/>
      <c r="C69" s="572"/>
      <c r="D69" s="572"/>
      <c r="E69" s="572"/>
      <c r="F69" s="294"/>
      <c r="G69" s="572"/>
      <c r="H69" s="572"/>
      <c r="I69" s="572"/>
      <c r="J69" s="572"/>
      <c r="K69" s="572"/>
      <c r="L69" s="572"/>
      <c r="M69" s="572"/>
      <c r="N69" s="294"/>
      <c r="O69" s="294"/>
      <c r="P69" s="313" t="s">
        <v>29</v>
      </c>
      <c r="Q69" s="555"/>
      <c r="R69" s="556"/>
      <c r="S69" s="556"/>
      <c r="T69" s="557"/>
      <c r="U69" s="312"/>
      <c r="V69" s="312"/>
      <c r="W69" s="312"/>
      <c r="X69" s="533" t="s">
        <v>7</v>
      </c>
      <c r="Y69" s="533"/>
      <c r="Z69" s="533"/>
      <c r="AA69" s="533"/>
      <c r="AB69" s="533"/>
      <c r="AC69" s="533"/>
      <c r="AD69" s="534">
        <f>AR61</f>
        <v>0</v>
      </c>
      <c r="AE69" s="534"/>
      <c r="AF69" s="535"/>
      <c r="AG69" s="535"/>
      <c r="AH69" s="535"/>
      <c r="AI69" s="535"/>
      <c r="AJ69" s="536"/>
      <c r="AK69" s="536"/>
      <c r="AL69" s="547"/>
      <c r="AM69" s="545"/>
      <c r="AN69" s="545"/>
      <c r="AO69" s="545"/>
      <c r="AP69" s="545"/>
      <c r="AQ69" s="545"/>
      <c r="AR69" s="545"/>
      <c r="AS69" s="545"/>
      <c r="AT69" s="545"/>
      <c r="AU69" s="545"/>
      <c r="AV69" s="545"/>
      <c r="AW69" s="545"/>
      <c r="AX69" s="545"/>
      <c r="AY69" s="545"/>
      <c r="AZ69" s="545"/>
      <c r="BA69" s="545"/>
      <c r="BB69" s="546"/>
      <c r="BC69" s="249"/>
      <c r="BD69" s="249"/>
      <c r="BK69" s="284"/>
      <c r="BM69" s="287"/>
      <c r="BN69" s="288"/>
      <c r="BO69" s="287"/>
      <c r="BP69" s="289"/>
      <c r="BQ69" s="289"/>
      <c r="BR69" s="287"/>
      <c r="BS69" s="289"/>
    </row>
    <row r="70" spans="2:71" ht="15" customHeight="1">
      <c r="B70" s="572"/>
      <c r="C70" s="572"/>
      <c r="D70" s="572"/>
      <c r="E70" s="572"/>
      <c r="F70" s="294"/>
      <c r="G70" s="572"/>
      <c r="H70" s="572"/>
      <c r="I70" s="572"/>
      <c r="J70" s="572"/>
      <c r="K70" s="572"/>
      <c r="L70" s="572"/>
      <c r="M70" s="572"/>
      <c r="N70" s="294"/>
      <c r="O70" s="294"/>
      <c r="P70" s="307" t="s">
        <v>24</v>
      </c>
      <c r="Q70" s="555"/>
      <c r="R70" s="556"/>
      <c r="S70" s="556"/>
      <c r="T70" s="557"/>
      <c r="U70" s="312"/>
      <c r="V70" s="312"/>
      <c r="W70" s="312"/>
      <c r="X70" s="533" t="s">
        <v>30</v>
      </c>
      <c r="Y70" s="533"/>
      <c r="Z70" s="533"/>
      <c r="AA70" s="533"/>
      <c r="AB70" s="533"/>
      <c r="AC70" s="533"/>
      <c r="AD70" s="534">
        <f>AY61</f>
        <v>8226</v>
      </c>
      <c r="AE70" s="534"/>
      <c r="AF70" s="535"/>
      <c r="AG70" s="535"/>
      <c r="AH70" s="535"/>
      <c r="AI70" s="535"/>
      <c r="AJ70" s="536"/>
      <c r="AK70" s="536"/>
      <c r="AL70" s="547"/>
      <c r="AM70" s="545"/>
      <c r="AN70" s="545"/>
      <c r="AO70" s="545"/>
      <c r="AP70" s="545"/>
      <c r="AQ70" s="545"/>
      <c r="AR70" s="545"/>
      <c r="AS70" s="545"/>
      <c r="AT70" s="545"/>
      <c r="AU70" s="545"/>
      <c r="AV70" s="545"/>
      <c r="AW70" s="545"/>
      <c r="AX70" s="545"/>
      <c r="AY70" s="545"/>
      <c r="AZ70" s="545"/>
      <c r="BA70" s="545"/>
      <c r="BB70" s="546"/>
      <c r="BC70" s="249"/>
      <c r="BD70" s="249"/>
      <c r="BK70" s="284"/>
      <c r="BM70" s="287"/>
      <c r="BN70" s="288"/>
      <c r="BO70" s="287"/>
      <c r="BP70" s="289"/>
      <c r="BQ70" s="289"/>
      <c r="BR70" s="287"/>
      <c r="BS70" s="289"/>
    </row>
    <row r="71" spans="2:71" ht="15" customHeight="1">
      <c r="B71" s="572"/>
      <c r="C71" s="572"/>
      <c r="D71" s="572"/>
      <c r="E71" s="572"/>
      <c r="F71" s="294"/>
      <c r="G71" s="572"/>
      <c r="H71" s="572"/>
      <c r="I71" s="572"/>
      <c r="J71" s="572"/>
      <c r="K71" s="572"/>
      <c r="L71" s="572"/>
      <c r="M71" s="572"/>
      <c r="N71" s="294"/>
      <c r="O71" s="294"/>
      <c r="P71" s="307" t="s">
        <v>78</v>
      </c>
      <c r="Q71" s="555"/>
      <c r="R71" s="556"/>
      <c r="S71" s="556"/>
      <c r="T71" s="557"/>
      <c r="U71" s="312"/>
      <c r="V71" s="312"/>
      <c r="W71" s="312"/>
      <c r="X71" s="578" t="str">
        <f>AS9</f>
        <v>CM Corona Relief</v>
      </c>
      <c r="Y71" s="579"/>
      <c r="Z71" s="579"/>
      <c r="AA71" s="579"/>
      <c r="AB71" s="579"/>
      <c r="AC71" s="580"/>
      <c r="AD71" s="582">
        <f>AU61</f>
        <v>0</v>
      </c>
      <c r="AE71" s="542"/>
      <c r="AF71" s="542"/>
      <c r="AG71" s="542"/>
      <c r="AH71" s="542"/>
      <c r="AI71" s="542"/>
      <c r="AJ71" s="542"/>
      <c r="AK71" s="543"/>
      <c r="AL71" s="547"/>
      <c r="AM71" s="545"/>
      <c r="AN71" s="545"/>
      <c r="AO71" s="545"/>
      <c r="AP71" s="545"/>
      <c r="AQ71" s="545"/>
      <c r="AR71" s="545"/>
      <c r="AS71" s="545"/>
      <c r="AT71" s="545"/>
      <c r="AU71" s="545"/>
      <c r="AV71" s="545"/>
      <c r="AW71" s="545"/>
      <c r="AX71" s="545"/>
      <c r="AY71" s="545"/>
      <c r="AZ71" s="545"/>
      <c r="BA71" s="545"/>
      <c r="BB71" s="546"/>
      <c r="BC71" s="249"/>
      <c r="BD71" s="249"/>
      <c r="BK71" s="284"/>
      <c r="BM71" s="287"/>
      <c r="BN71" s="288"/>
      <c r="BO71" s="287"/>
      <c r="BP71" s="289"/>
      <c r="BQ71" s="289"/>
      <c r="BR71" s="287"/>
      <c r="BS71" s="289"/>
    </row>
    <row r="72" spans="2:71" ht="15" customHeight="1">
      <c r="B72" s="572"/>
      <c r="C72" s="572"/>
      <c r="D72" s="572"/>
      <c r="E72" s="572"/>
      <c r="F72" s="294"/>
      <c r="G72" s="572"/>
      <c r="H72" s="572"/>
      <c r="I72" s="572"/>
      <c r="J72" s="572"/>
      <c r="K72" s="572"/>
      <c r="L72" s="572"/>
      <c r="M72" s="572"/>
      <c r="N72" s="294"/>
      <c r="O72" s="294"/>
      <c r="P72" s="314" t="s">
        <v>97</v>
      </c>
      <c r="Q72" s="555"/>
      <c r="R72" s="556"/>
      <c r="S72" s="556"/>
      <c r="T72" s="557"/>
      <c r="U72" s="312"/>
      <c r="V72" s="312"/>
      <c r="W72" s="312"/>
      <c r="X72" s="578">
        <f>AX9</f>
        <v>0</v>
      </c>
      <c r="Y72" s="579"/>
      <c r="Z72" s="579"/>
      <c r="AA72" s="579"/>
      <c r="AB72" s="579"/>
      <c r="AC72" s="579"/>
      <c r="AD72" s="583">
        <f>AX61</f>
        <v>0</v>
      </c>
      <c r="AE72" s="541"/>
      <c r="AF72" s="541"/>
      <c r="AG72" s="541"/>
      <c r="AH72" s="541"/>
      <c r="AI72" s="541"/>
      <c r="AJ72" s="541"/>
      <c r="AK72" s="584"/>
      <c r="AL72" s="547"/>
      <c r="AM72" s="545"/>
      <c r="AN72" s="545"/>
      <c r="AO72" s="545"/>
      <c r="AP72" s="545"/>
      <c r="AQ72" s="545"/>
      <c r="AR72" s="545"/>
      <c r="AS72" s="545"/>
      <c r="AT72" s="545"/>
      <c r="AU72" s="545"/>
      <c r="AV72" s="545"/>
      <c r="AW72" s="545"/>
      <c r="AX72" s="545"/>
      <c r="AY72" s="545"/>
      <c r="AZ72" s="545"/>
      <c r="BA72" s="545"/>
      <c r="BB72" s="546"/>
      <c r="BC72" s="249"/>
      <c r="BD72" s="249"/>
      <c r="BK72" s="284"/>
      <c r="BM72" s="287"/>
      <c r="BN72" s="288"/>
      <c r="BO72" s="287"/>
      <c r="BP72" s="289"/>
      <c r="BQ72" s="289"/>
      <c r="BR72" s="287"/>
      <c r="BS72" s="289"/>
    </row>
    <row r="73" spans="2:71" ht="18" customHeight="1">
      <c r="B73" s="572"/>
      <c r="C73" s="572"/>
      <c r="D73" s="572"/>
      <c r="E73" s="572"/>
      <c r="F73" s="294"/>
      <c r="G73" s="572"/>
      <c r="H73" s="572"/>
      <c r="I73" s="572"/>
      <c r="J73" s="572"/>
      <c r="K73" s="572"/>
      <c r="L73" s="572"/>
      <c r="M73" s="572"/>
      <c r="N73" s="294"/>
      <c r="O73" s="294"/>
      <c r="P73" s="315"/>
      <c r="Q73" s="558"/>
      <c r="R73" s="559"/>
      <c r="S73" s="559"/>
      <c r="T73" s="560"/>
      <c r="U73" s="316"/>
      <c r="V73" s="316"/>
      <c r="W73" s="316"/>
      <c r="X73" s="585" t="s">
        <v>19</v>
      </c>
      <c r="Y73" s="585"/>
      <c r="Z73" s="585"/>
      <c r="AA73" s="585"/>
      <c r="AB73" s="585"/>
      <c r="AC73" s="585"/>
      <c r="AD73" s="586">
        <f>SUM(AD68:AK72)</f>
        <v>8940</v>
      </c>
      <c r="AE73" s="586"/>
      <c r="AF73" s="585"/>
      <c r="AG73" s="585"/>
      <c r="AH73" s="585"/>
      <c r="AI73" s="585"/>
      <c r="AJ73" s="587"/>
      <c r="AK73" s="587"/>
      <c r="AL73" s="547"/>
      <c r="AM73" s="545"/>
      <c r="AN73" s="545"/>
      <c r="AO73" s="545"/>
      <c r="AP73" s="545"/>
      <c r="AQ73" s="545"/>
      <c r="AR73" s="545"/>
      <c r="AS73" s="545"/>
      <c r="AT73" s="545"/>
      <c r="AU73" s="545"/>
      <c r="AV73" s="545"/>
      <c r="AW73" s="545"/>
      <c r="AX73" s="545"/>
      <c r="AY73" s="545"/>
      <c r="AZ73" s="545"/>
      <c r="BA73" s="545"/>
      <c r="BB73" s="546"/>
      <c r="BC73" s="249"/>
      <c r="BD73" s="249"/>
      <c r="BK73" s="284"/>
      <c r="BM73" s="287"/>
      <c r="BN73" s="288"/>
      <c r="BO73" s="287"/>
      <c r="BP73" s="289"/>
      <c r="BQ73" s="289"/>
      <c r="BR73" s="287"/>
      <c r="BS73" s="289"/>
    </row>
    <row r="74" spans="2:71" ht="18.75" customHeight="1" thickBot="1">
      <c r="B74" s="572"/>
      <c r="C74" s="572"/>
      <c r="D74" s="572"/>
      <c r="E74" s="572"/>
      <c r="F74" s="294"/>
      <c r="G74" s="572"/>
      <c r="H74" s="572"/>
      <c r="I74" s="572"/>
      <c r="J74" s="572"/>
      <c r="K74" s="572"/>
      <c r="L74" s="572"/>
      <c r="M74" s="572"/>
      <c r="N74" s="294"/>
      <c r="O74" s="294"/>
      <c r="P74" s="588" t="s">
        <v>31</v>
      </c>
      <c r="Q74" s="589"/>
      <c r="R74" s="589"/>
      <c r="S74" s="589"/>
      <c r="T74" s="590"/>
      <c r="U74" s="590"/>
      <c r="V74" s="590"/>
      <c r="W74" s="590"/>
      <c r="X74" s="590"/>
      <c r="Y74" s="590"/>
      <c r="Z74" s="590"/>
      <c r="AA74" s="590"/>
      <c r="AB74" s="590"/>
      <c r="AC74" s="590"/>
      <c r="AD74" s="591">
        <f>BA61</f>
        <v>73306</v>
      </c>
      <c r="AE74" s="591"/>
      <c r="AF74" s="590"/>
      <c r="AG74" s="590"/>
      <c r="AH74" s="590"/>
      <c r="AI74" s="590"/>
      <c r="AJ74" s="592"/>
      <c r="AK74" s="592"/>
      <c r="AL74" s="548"/>
      <c r="AM74" s="549"/>
      <c r="AN74" s="549"/>
      <c r="AO74" s="549"/>
      <c r="AP74" s="549"/>
      <c r="AQ74" s="549"/>
      <c r="AR74" s="549"/>
      <c r="AS74" s="549"/>
      <c r="AT74" s="549"/>
      <c r="AU74" s="549"/>
      <c r="AV74" s="549"/>
      <c r="AW74" s="549"/>
      <c r="AX74" s="549"/>
      <c r="AY74" s="549"/>
      <c r="AZ74" s="549"/>
      <c r="BA74" s="549"/>
      <c r="BB74" s="550"/>
      <c r="BC74" s="249"/>
      <c r="BD74" s="249"/>
      <c r="BK74" s="284"/>
      <c r="BM74" s="287"/>
      <c r="BN74" s="288"/>
      <c r="BO74" s="287"/>
      <c r="BP74" s="289"/>
      <c r="BQ74" s="289"/>
      <c r="BR74" s="287"/>
      <c r="BS74" s="289"/>
    </row>
    <row r="75" spans="2:71" ht="30" customHeight="1">
      <c r="B75" s="572"/>
      <c r="C75" s="572"/>
      <c r="D75" s="572"/>
      <c r="E75" s="572"/>
      <c r="F75" s="294"/>
      <c r="G75" s="572"/>
      <c r="H75" s="572"/>
      <c r="I75" s="572"/>
      <c r="J75" s="572"/>
      <c r="K75" s="572"/>
      <c r="L75" s="572"/>
      <c r="M75" s="572"/>
      <c r="N75" s="294"/>
      <c r="O75" s="294"/>
      <c r="P75" s="581"/>
      <c r="Q75" s="581"/>
      <c r="R75" s="581"/>
      <c r="S75" s="581"/>
      <c r="T75" s="581"/>
      <c r="U75" s="581"/>
      <c r="V75" s="581"/>
      <c r="W75" s="581"/>
      <c r="X75" s="581"/>
      <c r="Y75" s="581"/>
      <c r="Z75" s="581"/>
      <c r="AA75" s="581"/>
      <c r="AB75" s="581"/>
      <c r="AC75" s="581"/>
      <c r="AD75" s="581"/>
      <c r="AE75" s="581"/>
      <c r="AF75" s="581"/>
      <c r="AG75" s="581"/>
      <c r="AH75" s="581"/>
      <c r="AI75" s="581"/>
      <c r="AJ75" s="581"/>
      <c r="AK75" s="581"/>
      <c r="AL75" s="581"/>
      <c r="AM75" s="581"/>
      <c r="AN75" s="581"/>
      <c r="AO75" s="581"/>
      <c r="AP75" s="581"/>
      <c r="AQ75" s="581"/>
      <c r="AR75" s="581"/>
      <c r="AS75" s="581"/>
      <c r="AT75" s="581"/>
      <c r="AU75" s="581"/>
      <c r="AV75" s="581"/>
      <c r="AW75" s="581"/>
      <c r="AX75" s="581"/>
      <c r="AY75" s="581"/>
      <c r="AZ75" s="581"/>
      <c r="BA75" s="581"/>
      <c r="BB75" s="581"/>
      <c r="BC75" s="249"/>
      <c r="BD75" s="249"/>
      <c r="BM75" s="287">
        <f t="shared" ref="BM75" si="18">IF($Y$2="state",5,IF($Y$2="subordinate",3,IF($Y$2="ministrial",2,1)))</f>
        <v>1</v>
      </c>
      <c r="BN75" s="288" t="e">
        <f t="shared" ref="BN75" si="19">#REF!</f>
        <v>#REF!</v>
      </c>
      <c r="BO75" s="287" t="e">
        <f t="shared" ref="BO75" si="20">BM75+BN75</f>
        <v>#REF!</v>
      </c>
      <c r="BP75" s="289" t="e">
        <f t="shared" ref="BP75" si="21">IF(BO75=32025,"SSM",IF(BO75=32023,"SM",IF(BO75=32022,"MM",IF(BO75=32021,"FM",IF(BO75=92025,"SSS",IF(BO75=92023,"SS",IF(BO75=92022,"MS",IF(BO75=92021,"FS",IF(BO75=102025,"SSO",IF(BO75=102023,"SO",IF(BO75=102022,"MO",IF(BO75=102021,"FO",0))))))))))))</f>
        <v>#REF!</v>
      </c>
      <c r="BQ75" s="289" t="e">
        <f t="shared" ref="BQ75" si="22">IF(BN75="32020","M",IF(BN75="92020","S",IF(BN75="102020","O",0)))</f>
        <v>#REF!</v>
      </c>
      <c r="BR75" s="287" t="e">
        <f t="shared" ref="BR75" si="23">IF(BQ75=0,0,$BV$3)</f>
        <v>#REF!</v>
      </c>
      <c r="BS75" s="289" t="e">
        <f t="shared" ref="BS75" si="24">CONCATENATE(BQ75,BR75)</f>
        <v>#REF!</v>
      </c>
    </row>
  </sheetData>
  <sheetProtection password="E8FA" sheet="1" objects="1" scenarios="1" formatCells="0" formatColumns="0" formatRows="0"/>
  <mergeCells count="162">
    <mergeCell ref="B1:BB1"/>
    <mergeCell ref="B2:D2"/>
    <mergeCell ref="E2:R2"/>
    <mergeCell ref="S2:Z2"/>
    <mergeCell ref="AA2:AD2"/>
    <mergeCell ref="AE2:AF2"/>
    <mergeCell ref="AG2:AJ2"/>
    <mergeCell ref="AL2:AN2"/>
    <mergeCell ref="AO2:AR2"/>
    <mergeCell ref="AS2:AT2"/>
    <mergeCell ref="AU2:BA2"/>
    <mergeCell ref="B3:D3"/>
    <mergeCell ref="E3:R3"/>
    <mergeCell ref="S3:BB3"/>
    <mergeCell ref="B4:E4"/>
    <mergeCell ref="F4:F12"/>
    <mergeCell ref="G4:H9"/>
    <mergeCell ref="I4:J9"/>
    <mergeCell ref="K4:M6"/>
    <mergeCell ref="P4:BB4"/>
    <mergeCell ref="B5:E5"/>
    <mergeCell ref="P5:BB5"/>
    <mergeCell ref="B6:E6"/>
    <mergeCell ref="P6:BB6"/>
    <mergeCell ref="B7:E7"/>
    <mergeCell ref="K7:K12"/>
    <mergeCell ref="L7:L12"/>
    <mergeCell ref="M7:M12"/>
    <mergeCell ref="P7:Y7"/>
    <mergeCell ref="Z7:AE7"/>
    <mergeCell ref="AF7:AI7"/>
    <mergeCell ref="AJ7:AN7"/>
    <mergeCell ref="AO7:AR7"/>
    <mergeCell ref="AS7:BB7"/>
    <mergeCell ref="B8:E60"/>
    <mergeCell ref="P8:AH8"/>
    <mergeCell ref="AJ8:AL8"/>
    <mergeCell ref="AN8:AP8"/>
    <mergeCell ref="AY8:BB8"/>
    <mergeCell ref="P9:P10"/>
    <mergeCell ref="AZ9:AZ10"/>
    <mergeCell ref="BA9:BA10"/>
    <mergeCell ref="BB9:BB10"/>
    <mergeCell ref="Q9:T10"/>
    <mergeCell ref="X9:AB9"/>
    <mergeCell ref="AC9:AG9"/>
    <mergeCell ref="AH9:AL9"/>
    <mergeCell ref="AM9:AO9"/>
    <mergeCell ref="AP9:AR9"/>
    <mergeCell ref="G10:G12"/>
    <mergeCell ref="H10:H12"/>
    <mergeCell ref="I10:I12"/>
    <mergeCell ref="J10:J12"/>
    <mergeCell ref="A11:A13"/>
    <mergeCell ref="P11:P13"/>
    <mergeCell ref="AS9:AU9"/>
    <mergeCell ref="AV9:AX9"/>
    <mergeCell ref="AY9:AY10"/>
    <mergeCell ref="BR11:BR13"/>
    <mergeCell ref="BS11:BS13"/>
    <mergeCell ref="Q13:T13"/>
    <mergeCell ref="BG11:BG13"/>
    <mergeCell ref="BH11:BH13"/>
    <mergeCell ref="BI11:BI13"/>
    <mergeCell ref="BJ11:BJ13"/>
    <mergeCell ref="BM11:BM13"/>
    <mergeCell ref="BN11:BN13"/>
    <mergeCell ref="AY11:AY12"/>
    <mergeCell ref="AZ11:AZ12"/>
    <mergeCell ref="BA11:BA12"/>
    <mergeCell ref="BE11:BE13"/>
    <mergeCell ref="BF11:BF13"/>
    <mergeCell ref="AC11:AG12"/>
    <mergeCell ref="AH11:AL12"/>
    <mergeCell ref="AM11:AO12"/>
    <mergeCell ref="AP11:AR12"/>
    <mergeCell ref="AS11:AU12"/>
    <mergeCell ref="AV11:AX12"/>
    <mergeCell ref="Q14:T14"/>
    <mergeCell ref="Q15:T15"/>
    <mergeCell ref="Q16:T16"/>
    <mergeCell ref="Q17:T17"/>
    <mergeCell ref="Q18:T18"/>
    <mergeCell ref="Q19:T19"/>
    <mergeCell ref="BO11:BO13"/>
    <mergeCell ref="BP11:BP13"/>
    <mergeCell ref="BQ11:BQ13"/>
    <mergeCell ref="BB11:BB13"/>
    <mergeCell ref="Q26:T26"/>
    <mergeCell ref="Q27:T27"/>
    <mergeCell ref="Q28:T28"/>
    <mergeCell ref="Q29:T29"/>
    <mergeCell ref="Q30:T30"/>
    <mergeCell ref="Q31:T31"/>
    <mergeCell ref="Q20:T20"/>
    <mergeCell ref="Q21:T21"/>
    <mergeCell ref="Q22:T22"/>
    <mergeCell ref="Q23:T23"/>
    <mergeCell ref="Q24:T24"/>
    <mergeCell ref="Q25:T25"/>
    <mergeCell ref="Q38:T38"/>
    <mergeCell ref="Q39:T39"/>
    <mergeCell ref="Q40:T40"/>
    <mergeCell ref="Q41:T41"/>
    <mergeCell ref="Q42:T42"/>
    <mergeCell ref="Q43:T43"/>
    <mergeCell ref="Q32:T32"/>
    <mergeCell ref="Q33:T33"/>
    <mergeCell ref="Q34:T34"/>
    <mergeCell ref="Q35:T35"/>
    <mergeCell ref="Q36:T36"/>
    <mergeCell ref="Q37:T37"/>
    <mergeCell ref="Q50:T50"/>
    <mergeCell ref="Q51:T51"/>
    <mergeCell ref="Q52:T52"/>
    <mergeCell ref="Q53:T53"/>
    <mergeCell ref="Q54:T54"/>
    <mergeCell ref="Q55:T55"/>
    <mergeCell ref="Q44:T44"/>
    <mergeCell ref="Q45:T45"/>
    <mergeCell ref="Q46:T46"/>
    <mergeCell ref="Q47:T47"/>
    <mergeCell ref="Q48:T48"/>
    <mergeCell ref="Q49:T49"/>
    <mergeCell ref="Q56:T56"/>
    <mergeCell ref="Q57:T57"/>
    <mergeCell ref="Q58:T58"/>
    <mergeCell ref="Q59:T59"/>
    <mergeCell ref="Q60:T60"/>
    <mergeCell ref="B61:E75"/>
    <mergeCell ref="G61:M75"/>
    <mergeCell ref="P61:T61"/>
    <mergeCell ref="P62:AK62"/>
    <mergeCell ref="X71:AC71"/>
    <mergeCell ref="P75:BB75"/>
    <mergeCell ref="AD71:AK71"/>
    <mergeCell ref="X72:AC72"/>
    <mergeCell ref="AD72:AK72"/>
    <mergeCell ref="X73:AC73"/>
    <mergeCell ref="AD73:AK73"/>
    <mergeCell ref="P74:AC74"/>
    <mergeCell ref="AD74:AK74"/>
    <mergeCell ref="AL62:BB65"/>
    <mergeCell ref="Q63:T67"/>
    <mergeCell ref="X63:AC63"/>
    <mergeCell ref="AD63:AK63"/>
    <mergeCell ref="X64:AC64"/>
    <mergeCell ref="AD64:AK64"/>
    <mergeCell ref="X65:AC65"/>
    <mergeCell ref="AD65:AK65"/>
    <mergeCell ref="X66:AC66"/>
    <mergeCell ref="AD66:AK66"/>
    <mergeCell ref="AL66:BB74"/>
    <mergeCell ref="X67:AC67"/>
    <mergeCell ref="AD67:AK67"/>
    <mergeCell ref="Q68:T73"/>
    <mergeCell ref="X68:AC68"/>
    <mergeCell ref="AD68:AK68"/>
    <mergeCell ref="X69:AC69"/>
    <mergeCell ref="AD69:AK69"/>
    <mergeCell ref="X70:AC70"/>
    <mergeCell ref="AD70:AK70"/>
  </mergeCells>
  <conditionalFormatting sqref="BA14:BB60 P14:Q60 A14:A60 AE13:AE60 X14:AD60 AV14:AY60 AF14:AL60 AO14:AR60">
    <cfRule type="expression" dxfId="7" priority="7">
      <formula>$Q13=0</formula>
    </cfRule>
  </conditionalFormatting>
  <conditionalFormatting sqref="BQ14:BS75">
    <cfRule type="cellIs" dxfId="6" priority="6" operator="equal">
      <formula>0</formula>
    </cfRule>
  </conditionalFormatting>
  <conditionalFormatting sqref="U11:X60">
    <cfRule type="expression" dxfId="5" priority="5">
      <formula>$U11=7</formula>
    </cfRule>
  </conditionalFormatting>
  <conditionalFormatting sqref="AE10 Z10 AJ10 X66:AK66 Z7:AE7 AS7:BB7 AJ7:AN7">
    <cfRule type="cellIs" dxfId="4" priority="4" operator="equal">
      <formula>0</formula>
    </cfRule>
  </conditionalFormatting>
  <conditionalFormatting sqref="K13:O60">
    <cfRule type="expression" dxfId="3" priority="2">
      <formula>$K13="YES"</formula>
    </cfRule>
  </conditionalFormatting>
  <conditionalFormatting sqref="K13:O13 K14:L60">
    <cfRule type="expression" dxfId="2" priority="1">
      <formula>$K13="YES"</formula>
    </cfRule>
  </conditionalFormatting>
  <dataValidations count="3">
    <dataValidation type="list" allowBlank="1" showInputMessage="1" showErrorMessage="1" sqref="K13:K60">
      <formula1>"YES,NO"</formula1>
    </dataValidation>
    <dataValidation type="list" allowBlank="1" showInputMessage="1" showErrorMessage="1" sqref="E2:O2">
      <formula1>"Salary,Fixation,ACP"</formula1>
    </dataValidation>
    <dataValidation type="list" allowBlank="1" showInputMessage="1" showErrorMessage="1" sqref="AA2">
      <formula1>"Subordinate,State,Ministrial"</formula1>
    </dataValidation>
  </dataValidations>
  <pageMargins left="0.31496062992125984" right="0.19685039370078741" top="0.31496062992125984" bottom="0.35433070866141736" header="0.31496062992125984" footer="0.31496062992125984"/>
  <pageSetup paperSize="9" scale="63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showGridLines="0" zoomScale="85" zoomScaleNormal="85" workbookViewId="0">
      <selection sqref="A1:H1"/>
    </sheetView>
  </sheetViews>
  <sheetFormatPr defaultColWidth="0" defaultRowHeight="15" zeroHeight="1"/>
  <cols>
    <col min="1" max="1" width="5.5703125" style="39" customWidth="1"/>
    <col min="2" max="2" width="22.140625" style="39" customWidth="1"/>
    <col min="3" max="3" width="16.7109375" style="39" customWidth="1"/>
    <col min="4" max="6" width="20.85546875" style="39" customWidth="1"/>
    <col min="7" max="7" width="11.28515625" style="39" customWidth="1"/>
    <col min="8" max="8" width="20.85546875" style="39" customWidth="1"/>
    <col min="9" max="9" width="2" style="39" customWidth="1"/>
    <col min="10" max="10" width="8.7109375" style="39" customWidth="1"/>
    <col min="11" max="11" width="7.140625" style="39" hidden="1" customWidth="1"/>
    <col min="12" max="12" width="0" style="39" hidden="1" customWidth="1"/>
    <col min="13" max="16384" width="9.140625" style="39" hidden="1"/>
  </cols>
  <sheetData>
    <row r="1" spans="1:11" ht="33.75" customHeight="1">
      <c r="A1" s="855" t="str">
        <f>'Arear Table Protected'!P4</f>
        <v>Govt. Sr. Sec. School …………………………………………..</v>
      </c>
      <c r="B1" s="855"/>
      <c r="C1" s="855"/>
      <c r="D1" s="855"/>
      <c r="E1" s="855"/>
      <c r="F1" s="855"/>
      <c r="G1" s="855"/>
      <c r="H1" s="855"/>
      <c r="I1" s="734"/>
      <c r="J1" s="732" t="s">
        <v>91</v>
      </c>
      <c r="K1" s="733" t="s">
        <v>92</v>
      </c>
    </row>
    <row r="2" spans="1:11" ht="21.75">
      <c r="A2" s="736" t="s">
        <v>33</v>
      </c>
      <c r="B2" s="736"/>
      <c r="C2" s="736"/>
      <c r="D2" s="736"/>
      <c r="E2" s="736"/>
      <c r="F2" s="736"/>
      <c r="G2" s="736"/>
      <c r="H2" s="736"/>
      <c r="I2" s="734"/>
      <c r="J2" s="732"/>
      <c r="K2" s="733"/>
    </row>
    <row r="3" spans="1:11" ht="119.25" customHeight="1" thickBot="1">
      <c r="A3" s="854" t="s">
        <v>147</v>
      </c>
      <c r="B3" s="854"/>
      <c r="C3" s="854"/>
      <c r="D3" s="854"/>
      <c r="E3" s="854"/>
      <c r="F3" s="854"/>
      <c r="G3" s="854"/>
      <c r="H3" s="854"/>
      <c r="I3" s="734"/>
      <c r="J3" s="732"/>
      <c r="K3" s="733"/>
    </row>
    <row r="4" spans="1:11" ht="48" thickBot="1">
      <c r="A4" s="64" t="s">
        <v>34</v>
      </c>
      <c r="B4" s="65" t="s">
        <v>35</v>
      </c>
      <c r="C4" s="65" t="s">
        <v>80</v>
      </c>
      <c r="D4" s="65" t="s">
        <v>37</v>
      </c>
      <c r="E4" s="67" t="s">
        <v>98</v>
      </c>
      <c r="F4" s="65" t="s">
        <v>38</v>
      </c>
      <c r="G4" s="65" t="s">
        <v>39</v>
      </c>
      <c r="H4" s="65" t="s">
        <v>45</v>
      </c>
      <c r="I4" s="734"/>
      <c r="J4" s="732"/>
      <c r="K4" s="733"/>
    </row>
    <row r="5" spans="1:11" s="8" customFormat="1" ht="46.5" customHeight="1" thickBot="1">
      <c r="A5" s="66">
        <v>1</v>
      </c>
      <c r="B5" s="31"/>
      <c r="C5" s="31"/>
      <c r="D5" s="68"/>
      <c r="E5" s="68"/>
      <c r="F5" s="69">
        <v>45100</v>
      </c>
      <c r="G5" s="70"/>
      <c r="H5" s="71"/>
      <c r="I5" s="734"/>
      <c r="J5" s="732"/>
      <c r="K5" s="733"/>
    </row>
    <row r="6" spans="1:11" ht="18.75">
      <c r="A6" s="735" t="s">
        <v>40</v>
      </c>
      <c r="B6" s="735"/>
      <c r="C6" s="735"/>
      <c r="D6" s="735"/>
      <c r="E6" s="735"/>
      <c r="F6" s="735"/>
      <c r="G6" s="735"/>
      <c r="H6" s="735"/>
      <c r="I6" s="734"/>
      <c r="J6" s="732"/>
      <c r="K6" s="733"/>
    </row>
    <row r="7" spans="1:11" ht="20.25">
      <c r="A7" s="27"/>
      <c r="I7" s="734"/>
      <c r="J7" s="732"/>
      <c r="K7" s="733"/>
    </row>
    <row r="8" spans="1:11">
      <c r="I8" s="734"/>
      <c r="J8" s="732"/>
      <c r="K8" s="733"/>
    </row>
    <row r="9" spans="1:11" ht="18.75">
      <c r="A9" s="28"/>
      <c r="I9" s="734"/>
      <c r="J9" s="732"/>
      <c r="K9" s="733"/>
    </row>
    <row r="10" spans="1:11" ht="20.25">
      <c r="A10" s="853" t="s">
        <v>41</v>
      </c>
      <c r="B10" s="853"/>
      <c r="C10" s="853"/>
      <c r="D10" s="853" t="s">
        <v>107</v>
      </c>
      <c r="E10" s="853"/>
      <c r="G10" s="862" t="s">
        <v>27</v>
      </c>
      <c r="H10" s="862"/>
      <c r="I10" s="734"/>
      <c r="J10" s="38"/>
      <c r="K10" s="734"/>
    </row>
    <row r="11" spans="1:11" ht="18.75">
      <c r="A11" s="28" t="s">
        <v>42</v>
      </c>
      <c r="I11" s="734"/>
      <c r="J11" s="38"/>
      <c r="K11" s="734"/>
    </row>
    <row r="12" spans="1:11" ht="18.75">
      <c r="A12" s="29" t="s">
        <v>95</v>
      </c>
      <c r="B12" s="35"/>
      <c r="I12" s="734"/>
      <c r="J12" s="38"/>
      <c r="K12" s="734"/>
    </row>
    <row r="13" spans="1:11" ht="18.75">
      <c r="A13" s="29" t="s">
        <v>43</v>
      </c>
      <c r="B13" s="35"/>
      <c r="I13" s="734"/>
      <c r="J13" s="38"/>
      <c r="K13" s="734"/>
    </row>
    <row r="14" spans="1:11" ht="18.75">
      <c r="A14" s="29" t="s">
        <v>44</v>
      </c>
      <c r="B14" s="35"/>
      <c r="I14" s="734"/>
      <c r="J14" s="38"/>
      <c r="K14" s="734"/>
    </row>
    <row r="15" spans="1:11" ht="20.25">
      <c r="A15" s="29"/>
      <c r="G15" s="862" t="s">
        <v>27</v>
      </c>
      <c r="H15" s="862"/>
      <c r="I15" s="734"/>
      <c r="J15" s="38"/>
      <c r="K15" s="734"/>
    </row>
    <row r="16" spans="1:11">
      <c r="I16" s="734"/>
      <c r="J16" s="38"/>
      <c r="K16" s="734"/>
    </row>
    <row r="17" spans="10:11" hidden="1">
      <c r="J17" s="38"/>
      <c r="K17" s="734"/>
    </row>
    <row r="18" spans="10:11" hidden="1">
      <c r="J18" s="38"/>
      <c r="K18" s="734"/>
    </row>
    <row r="19" spans="10:11" hidden="1"/>
    <row r="20" spans="10:11" hidden="1"/>
    <row r="21" spans="10:11" hidden="1"/>
    <row r="22" spans="10:11" hidden="1"/>
    <row r="23" spans="10:11" hidden="1"/>
    <row r="24" spans="10:11" hidden="1"/>
    <row r="25" spans="10:11" ht="23.25" hidden="1">
      <c r="K25" s="48"/>
    </row>
  </sheetData>
  <sheetProtection password="E8FA" sheet="1" objects="1" scenarios="1" formatCells="0" formatColumns="0" formatRows="0" insertColumns="0" insertRows="0" selectLockedCells="1"/>
  <mergeCells count="12">
    <mergeCell ref="J1:J9"/>
    <mergeCell ref="K1:K9"/>
    <mergeCell ref="K10:K18"/>
    <mergeCell ref="G10:H10"/>
    <mergeCell ref="G15:H15"/>
    <mergeCell ref="A6:H6"/>
    <mergeCell ref="A2:H2"/>
    <mergeCell ref="A1:H1"/>
    <mergeCell ref="A3:H3"/>
    <mergeCell ref="I1:I16"/>
    <mergeCell ref="A10:C10"/>
    <mergeCell ref="D10:E10"/>
  </mergeCells>
  <pageMargins left="0.43" right="0.21" top="0.45" bottom="0.22" header="0.31496062992125984" footer="0.19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A26"/>
  <sheetViews>
    <sheetView showGridLines="0" workbookViewId="0">
      <selection sqref="A1:P1"/>
    </sheetView>
  </sheetViews>
  <sheetFormatPr defaultColWidth="0" defaultRowHeight="0" customHeight="1" zeroHeight="1"/>
  <cols>
    <col min="1" max="1" width="4.7109375" style="39" customWidth="1"/>
    <col min="2" max="2" width="13.85546875" style="39" customWidth="1"/>
    <col min="3" max="3" width="15" style="39" customWidth="1"/>
    <col min="4" max="6" width="13.7109375" style="39" customWidth="1"/>
    <col min="7" max="7" width="4.28515625" style="39" customWidth="1"/>
    <col min="8" max="8" width="4.7109375" style="39" customWidth="1"/>
    <col min="9" max="9" width="10.7109375" style="39" customWidth="1"/>
    <col min="10" max="10" width="5.85546875" style="39" customWidth="1"/>
    <col min="11" max="11" width="7.140625" style="39" customWidth="1"/>
    <col min="12" max="12" width="10.7109375" style="39" customWidth="1"/>
    <col min="13" max="13" width="12.5703125" style="39" customWidth="1"/>
    <col min="14" max="14" width="13.42578125" style="39" customWidth="1"/>
    <col min="15" max="15" width="12" style="39" customWidth="1"/>
    <col min="16" max="16" width="12.85546875" style="39" customWidth="1"/>
    <col min="17" max="17" width="2" style="39" customWidth="1"/>
    <col min="18" max="18" width="9" style="39" customWidth="1"/>
    <col min="19" max="19" width="0.140625" style="39" customWidth="1"/>
    <col min="20" max="27" width="0" style="39" hidden="1" customWidth="1"/>
    <col min="28" max="16384" width="9.140625" style="39" hidden="1"/>
  </cols>
  <sheetData>
    <row r="1" spans="1:19" ht="37.5" customHeight="1" thickBot="1">
      <c r="A1" s="741" t="str">
        <f>'Arear Table Protected'!P4</f>
        <v>Govt. Sr. Sec. School …………………………………………..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742"/>
      <c r="M1" s="742"/>
      <c r="N1" s="742"/>
      <c r="O1" s="742"/>
      <c r="P1" s="743"/>
      <c r="Q1" s="734"/>
      <c r="R1" s="732" t="s">
        <v>91</v>
      </c>
      <c r="S1" s="733" t="s">
        <v>92</v>
      </c>
    </row>
    <row r="2" spans="1:19" ht="18.75">
      <c r="A2" s="744" t="s">
        <v>0</v>
      </c>
      <c r="B2" s="745"/>
      <c r="C2" s="745"/>
      <c r="D2" s="745"/>
      <c r="E2" s="745"/>
      <c r="F2" s="745"/>
      <c r="G2" s="745"/>
      <c r="H2" s="745"/>
      <c r="I2" s="745"/>
      <c r="J2" s="745"/>
      <c r="K2" s="745"/>
      <c r="L2" s="745"/>
      <c r="M2" s="745"/>
      <c r="N2" s="745"/>
      <c r="O2" s="745"/>
      <c r="P2" s="746"/>
      <c r="Q2" s="734"/>
      <c r="R2" s="732"/>
      <c r="S2" s="733"/>
    </row>
    <row r="3" spans="1:19" ht="91.5" customHeight="1" thickBot="1">
      <c r="A3" s="859" t="s">
        <v>139</v>
      </c>
      <c r="B3" s="860"/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  <c r="P3" s="861"/>
      <c r="Q3" s="734"/>
      <c r="R3" s="732"/>
      <c r="S3" s="733"/>
    </row>
    <row r="4" spans="1:19" ht="14.25" customHeight="1">
      <c r="A4" s="747" t="s">
        <v>4</v>
      </c>
      <c r="B4" s="750" t="s">
        <v>35</v>
      </c>
      <c r="C4" s="750" t="s">
        <v>80</v>
      </c>
      <c r="D4" s="750" t="s">
        <v>81</v>
      </c>
      <c r="E4" s="750" t="s">
        <v>82</v>
      </c>
      <c r="F4" s="856">
        <v>27</v>
      </c>
      <c r="G4" s="753" t="str">
        <f>CONCATENATE(F4," ",F6)</f>
        <v>27 o"khZ; ,e,lhih ns; frfFk</v>
      </c>
      <c r="H4" s="753"/>
      <c r="I4" s="753"/>
      <c r="J4" s="754" t="str">
        <f>G4</f>
        <v>27 o"khZ; ,e,lhih ns; frfFk</v>
      </c>
      <c r="K4" s="753"/>
      <c r="L4" s="755"/>
      <c r="M4" s="765"/>
      <c r="N4" s="765"/>
      <c r="O4" s="758" t="s">
        <v>45</v>
      </c>
      <c r="P4" s="761" t="s">
        <v>83</v>
      </c>
      <c r="Q4" s="734"/>
      <c r="R4" s="732"/>
      <c r="S4" s="733"/>
    </row>
    <row r="5" spans="1:19" ht="6" customHeight="1">
      <c r="A5" s="748"/>
      <c r="B5" s="751"/>
      <c r="C5" s="751"/>
      <c r="D5" s="751"/>
      <c r="E5" s="751"/>
      <c r="F5" s="857"/>
      <c r="G5" s="783">
        <f>F8</f>
        <v>0</v>
      </c>
      <c r="H5" s="783"/>
      <c r="I5" s="784"/>
      <c r="J5" s="794">
        <f>F8</f>
        <v>0</v>
      </c>
      <c r="K5" s="783"/>
      <c r="L5" s="783"/>
      <c r="M5" s="766"/>
      <c r="N5" s="766"/>
      <c r="O5" s="759"/>
      <c r="P5" s="762"/>
      <c r="Q5" s="734"/>
      <c r="R5" s="732"/>
      <c r="S5" s="733"/>
    </row>
    <row r="6" spans="1:19" ht="24.75" customHeight="1">
      <c r="A6" s="748"/>
      <c r="B6" s="751"/>
      <c r="C6" s="751"/>
      <c r="D6" s="751"/>
      <c r="E6" s="751"/>
      <c r="F6" s="795" t="s">
        <v>140</v>
      </c>
      <c r="G6" s="785" t="s">
        <v>105</v>
      </c>
      <c r="H6" s="786"/>
      <c r="I6" s="787"/>
      <c r="J6" s="785" t="s">
        <v>113</v>
      </c>
      <c r="K6" s="786"/>
      <c r="L6" s="786"/>
      <c r="M6" s="764" t="s">
        <v>106</v>
      </c>
      <c r="N6" s="764" t="s">
        <v>106</v>
      </c>
      <c r="O6" s="759"/>
      <c r="P6" s="762"/>
      <c r="Q6" s="734"/>
      <c r="R6" s="732"/>
      <c r="S6" s="733"/>
    </row>
    <row r="7" spans="1:19" s="8" customFormat="1" ht="63.75" customHeight="1" thickBot="1">
      <c r="A7" s="749"/>
      <c r="B7" s="752"/>
      <c r="C7" s="752"/>
      <c r="D7" s="752"/>
      <c r="E7" s="752"/>
      <c r="F7" s="795"/>
      <c r="G7" s="756" t="s">
        <v>141</v>
      </c>
      <c r="H7" s="757"/>
      <c r="I7" s="45" t="s">
        <v>86</v>
      </c>
      <c r="J7" s="62" t="s">
        <v>84</v>
      </c>
      <c r="K7" s="59" t="s">
        <v>85</v>
      </c>
      <c r="L7" s="60" t="s">
        <v>86</v>
      </c>
      <c r="M7" s="764"/>
      <c r="N7" s="764"/>
      <c r="O7" s="760"/>
      <c r="P7" s="763"/>
      <c r="Q7" s="734"/>
      <c r="R7" s="732"/>
      <c r="S7" s="733"/>
    </row>
    <row r="8" spans="1:19" s="8" customFormat="1" ht="37.5" customHeight="1">
      <c r="A8" s="767">
        <v>1</v>
      </c>
      <c r="B8" s="792"/>
      <c r="C8" s="792"/>
      <c r="D8" s="790">
        <v>28585</v>
      </c>
      <c r="E8" s="788"/>
      <c r="F8" s="775"/>
      <c r="G8" s="737"/>
      <c r="H8" s="738"/>
      <c r="I8" s="769"/>
      <c r="J8" s="773"/>
      <c r="K8" s="771"/>
      <c r="L8" s="769"/>
      <c r="M8" s="63" t="str">
        <f>IF(OR(M4=0,M4=""),"",ROUND($L8*1.03,-2))</f>
        <v/>
      </c>
      <c r="N8" s="63" t="str">
        <f>IF(OR(N4=0,N4=""),"",ROUND(M8*1.03,-2))</f>
        <v/>
      </c>
      <c r="O8" s="777">
        <v>45839</v>
      </c>
      <c r="P8" s="779"/>
      <c r="Q8" s="734"/>
      <c r="R8" s="732"/>
      <c r="S8" s="733"/>
    </row>
    <row r="9" spans="1:19" ht="16.5" customHeight="1" thickBot="1">
      <c r="A9" s="768"/>
      <c r="B9" s="793"/>
      <c r="C9" s="793"/>
      <c r="D9" s="791"/>
      <c r="E9" s="789"/>
      <c r="F9" s="776"/>
      <c r="G9" s="739"/>
      <c r="H9" s="740"/>
      <c r="I9" s="770"/>
      <c r="J9" s="774"/>
      <c r="K9" s="772"/>
      <c r="L9" s="770"/>
      <c r="M9" s="61" t="str">
        <f>IF(OR(M4=0,M4=""),"",CONCATENATE("(","L-",$K$8,")"))</f>
        <v/>
      </c>
      <c r="N9" s="61" t="str">
        <f>IF(OR(N4=0,N4=""),"",CONCATENATE("(","L-",$K$8,")"))</f>
        <v/>
      </c>
      <c r="O9" s="778"/>
      <c r="P9" s="780"/>
      <c r="Q9" s="734"/>
      <c r="R9" s="732"/>
      <c r="S9" s="733"/>
    </row>
    <row r="10" spans="1:19" ht="36.75" customHeight="1">
      <c r="Q10" s="734"/>
      <c r="R10" s="732"/>
      <c r="S10" s="733"/>
    </row>
    <row r="11" spans="1:19" ht="18.75">
      <c r="N11" s="863" t="s">
        <v>27</v>
      </c>
      <c r="O11" s="863"/>
      <c r="P11" s="863"/>
      <c r="Q11" s="734"/>
      <c r="R11" s="38"/>
      <c r="S11" s="734"/>
    </row>
    <row r="12" spans="1:19" ht="18.75">
      <c r="A12" s="858" t="s">
        <v>90</v>
      </c>
      <c r="B12" s="858"/>
      <c r="C12" s="858"/>
      <c r="D12" s="858"/>
      <c r="E12" s="858"/>
      <c r="F12" s="858"/>
      <c r="G12" s="858"/>
      <c r="H12" s="858"/>
      <c r="I12" s="858"/>
      <c r="J12" s="858"/>
      <c r="Q12" s="734"/>
      <c r="R12" s="38"/>
      <c r="S12" s="734"/>
    </row>
    <row r="13" spans="1:19" ht="18.75">
      <c r="A13" s="781" t="s">
        <v>87</v>
      </c>
      <c r="B13" s="781"/>
      <c r="C13" s="781"/>
      <c r="D13" s="781"/>
      <c r="E13" s="781"/>
      <c r="F13" s="781"/>
      <c r="G13" s="781"/>
      <c r="H13" s="781"/>
      <c r="I13" s="781"/>
      <c r="J13" s="781"/>
      <c r="Q13" s="734"/>
      <c r="R13" s="38"/>
      <c r="S13" s="734"/>
    </row>
    <row r="14" spans="1:19" ht="18.75">
      <c r="A14" s="46">
        <v>1</v>
      </c>
      <c r="B14" s="782" t="s">
        <v>94</v>
      </c>
      <c r="C14" s="782"/>
      <c r="D14" s="782"/>
      <c r="E14" s="782"/>
      <c r="F14" s="47"/>
      <c r="Q14" s="734"/>
      <c r="R14" s="38"/>
      <c r="S14" s="734"/>
    </row>
    <row r="15" spans="1:19" ht="18.75">
      <c r="A15" s="46">
        <v>2</v>
      </c>
      <c r="B15" s="782" t="s">
        <v>88</v>
      </c>
      <c r="C15" s="782"/>
      <c r="D15" s="782"/>
      <c r="E15" s="782"/>
      <c r="F15" s="47"/>
      <c r="Q15" s="734"/>
      <c r="R15" s="38"/>
      <c r="S15" s="734"/>
    </row>
    <row r="16" spans="1:19" ht="18.75">
      <c r="A16" s="46">
        <v>3</v>
      </c>
      <c r="B16" s="782" t="s">
        <v>89</v>
      </c>
      <c r="C16" s="782"/>
      <c r="D16" s="782"/>
      <c r="E16" s="782"/>
      <c r="F16" s="47"/>
      <c r="Q16" s="734"/>
      <c r="R16" s="38"/>
      <c r="S16" s="734"/>
    </row>
    <row r="17" spans="14:19" ht="18.75">
      <c r="N17" s="863" t="str">
        <f>N11</f>
        <v>gLrk{kj MhMhvks e; eqgj</v>
      </c>
      <c r="O17" s="863"/>
      <c r="P17" s="863"/>
      <c r="Q17" s="734"/>
      <c r="R17" s="38"/>
      <c r="S17" s="734"/>
    </row>
    <row r="18" spans="14:19" ht="15">
      <c r="Q18" s="734"/>
      <c r="R18" s="38"/>
      <c r="S18" s="734"/>
    </row>
    <row r="19" spans="14:19" ht="15">
      <c r="Q19" s="734"/>
      <c r="R19" s="38"/>
      <c r="S19" s="734"/>
    </row>
    <row r="20" spans="14:19" ht="15" hidden="1"/>
    <row r="21" spans="14:19" ht="15" hidden="1"/>
    <row r="22" spans="14:19" ht="15" hidden="1"/>
    <row r="23" spans="14:19" ht="15" hidden="1"/>
    <row r="24" spans="14:19" ht="15" hidden="1"/>
    <row r="25" spans="14:19" ht="15" hidden="1"/>
    <row r="26" spans="14:19" ht="23.25" hidden="1">
      <c r="S26" s="48"/>
    </row>
  </sheetData>
  <sheetProtection password="E8FA" sheet="1" objects="1" scenarios="1" formatCells="0" formatColumns="0" formatRows="0" insertColumns="0" insertRows="0" selectLockedCells="1"/>
  <mergeCells count="47">
    <mergeCell ref="J5:L5"/>
    <mergeCell ref="J6:L6"/>
    <mergeCell ref="F6:F7"/>
    <mergeCell ref="F4:F5"/>
    <mergeCell ref="G5:I5"/>
    <mergeCell ref="G6:I6"/>
    <mergeCell ref="E8:E9"/>
    <mergeCell ref="D8:D9"/>
    <mergeCell ref="C8:C9"/>
    <mergeCell ref="P8:P9"/>
    <mergeCell ref="A13:J13"/>
    <mergeCell ref="B14:E14"/>
    <mergeCell ref="B15:E15"/>
    <mergeCell ref="B16:E16"/>
    <mergeCell ref="B8:B9"/>
    <mergeCell ref="G7:H7"/>
    <mergeCell ref="O4:O7"/>
    <mergeCell ref="P4:P7"/>
    <mergeCell ref="N11:P11"/>
    <mergeCell ref="A12:J12"/>
    <mergeCell ref="N6:N7"/>
    <mergeCell ref="M6:M7"/>
    <mergeCell ref="M4:M5"/>
    <mergeCell ref="N4:N5"/>
    <mergeCell ref="A8:A9"/>
    <mergeCell ref="L8:L9"/>
    <mergeCell ref="K8:K9"/>
    <mergeCell ref="J8:J9"/>
    <mergeCell ref="I8:I9"/>
    <mergeCell ref="F8:F9"/>
    <mergeCell ref="O8:O9"/>
    <mergeCell ref="G8:H9"/>
    <mergeCell ref="Q1:Q19"/>
    <mergeCell ref="S1:S10"/>
    <mergeCell ref="S11:S19"/>
    <mergeCell ref="R1:R10"/>
    <mergeCell ref="A1:P1"/>
    <mergeCell ref="A2:P2"/>
    <mergeCell ref="A3:P3"/>
    <mergeCell ref="A4:A7"/>
    <mergeCell ref="B4:B7"/>
    <mergeCell ref="C4:C7"/>
    <mergeCell ref="D4:D7"/>
    <mergeCell ref="E4:E7"/>
    <mergeCell ref="G4:I4"/>
    <mergeCell ref="N17:P17"/>
    <mergeCell ref="J4:L4"/>
  </mergeCells>
  <conditionalFormatting sqref="G5:L5">
    <cfRule type="cellIs" dxfId="1" priority="1" operator="equal">
      <formula>0</formula>
    </cfRule>
  </conditionalFormatting>
  <conditionalFormatting sqref="M4:N4 F4:F5">
    <cfRule type="cellIs" dxfId="0" priority="2" operator="greaterThan">
      <formula>0</formula>
    </cfRule>
  </conditionalFormatting>
  <pageMargins left="0.43" right="0.21" top="0.45" bottom="0.22" header="0.31496062992125984" footer="0.19"/>
  <pageSetup paperSize="9" scale="82" orientation="landscape" r:id="rId1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M26"/>
  <sheetViews>
    <sheetView showGridLines="0" workbookViewId="0">
      <selection sqref="A1:I1"/>
    </sheetView>
  </sheetViews>
  <sheetFormatPr defaultColWidth="0" defaultRowHeight="15" customHeight="1" zeroHeight="1"/>
  <cols>
    <col min="1" max="1" width="5.5703125" style="39" customWidth="1"/>
    <col min="2" max="2" width="22.140625" style="39" customWidth="1"/>
    <col min="3" max="6" width="20" style="39" customWidth="1"/>
    <col min="7" max="7" width="20.85546875" style="39" customWidth="1"/>
    <col min="8" max="8" width="22.28515625" style="39" customWidth="1"/>
    <col min="9" max="9" width="20.85546875" style="39" customWidth="1"/>
    <col min="10" max="10" width="2" style="39" customWidth="1"/>
    <col min="11" max="11" width="9" style="39" customWidth="1"/>
    <col min="12" max="12" width="7.140625" style="39" hidden="1" customWidth="1"/>
    <col min="13" max="13" width="0" style="39" hidden="1" customWidth="1"/>
    <col min="14" max="16384" width="9.140625" style="39" hidden="1"/>
  </cols>
  <sheetData>
    <row r="1" spans="1:12" ht="29.25" customHeight="1">
      <c r="A1" s="802" t="str">
        <f>'Arear Table Protected'!P4</f>
        <v>Govt. Sr. Sec. School …………………………………………..</v>
      </c>
      <c r="B1" s="802"/>
      <c r="C1" s="802"/>
      <c r="D1" s="802"/>
      <c r="E1" s="802"/>
      <c r="F1" s="802"/>
      <c r="G1" s="802"/>
      <c r="H1" s="802"/>
      <c r="I1" s="802"/>
      <c r="J1" s="734"/>
      <c r="K1" s="732" t="s">
        <v>91</v>
      </c>
      <c r="L1" s="733" t="s">
        <v>92</v>
      </c>
    </row>
    <row r="2" spans="1:12" ht="27.75">
      <c r="A2" s="796" t="s">
        <v>142</v>
      </c>
      <c r="B2" s="796"/>
      <c r="C2" s="796"/>
      <c r="D2" s="796"/>
      <c r="E2" s="796"/>
      <c r="F2" s="796"/>
      <c r="G2" s="796"/>
      <c r="H2" s="796"/>
      <c r="I2" s="796"/>
      <c r="J2" s="734"/>
      <c r="K2" s="732"/>
      <c r="L2" s="733"/>
    </row>
    <row r="3" spans="1:12" ht="98.25" customHeight="1" thickBot="1">
      <c r="A3" s="864" t="s">
        <v>99</v>
      </c>
      <c r="B3" s="864"/>
      <c r="C3" s="864"/>
      <c r="D3" s="864"/>
      <c r="E3" s="864"/>
      <c r="F3" s="864"/>
      <c r="G3" s="864"/>
      <c r="H3" s="864"/>
      <c r="I3" s="864"/>
      <c r="J3" s="734"/>
      <c r="K3" s="732"/>
      <c r="L3" s="733"/>
    </row>
    <row r="4" spans="1:12" ht="27.75" customHeight="1">
      <c r="A4" s="805" t="s">
        <v>34</v>
      </c>
      <c r="B4" s="807" t="s">
        <v>108</v>
      </c>
      <c r="C4" s="809" t="s">
        <v>36</v>
      </c>
      <c r="D4" s="809"/>
      <c r="E4" s="798" t="s">
        <v>37</v>
      </c>
      <c r="F4" s="800" t="s">
        <v>100</v>
      </c>
      <c r="G4" s="798" t="s">
        <v>103</v>
      </c>
      <c r="H4" s="798" t="s">
        <v>103</v>
      </c>
      <c r="I4" s="803" t="s">
        <v>45</v>
      </c>
      <c r="J4" s="734"/>
      <c r="K4" s="732"/>
      <c r="L4" s="733"/>
    </row>
    <row r="5" spans="1:12" ht="42.75" customHeight="1" thickBot="1">
      <c r="A5" s="806"/>
      <c r="B5" s="808"/>
      <c r="C5" s="49" t="s">
        <v>101</v>
      </c>
      <c r="D5" s="49" t="s">
        <v>102</v>
      </c>
      <c r="E5" s="799"/>
      <c r="F5" s="801"/>
      <c r="G5" s="799"/>
      <c r="H5" s="799"/>
      <c r="I5" s="804"/>
      <c r="J5" s="734"/>
      <c r="K5" s="732"/>
      <c r="L5" s="733"/>
    </row>
    <row r="6" spans="1:12" s="8" customFormat="1" ht="61.5" customHeight="1" thickBot="1">
      <c r="A6" s="50">
        <v>1</v>
      </c>
      <c r="B6" s="51"/>
      <c r="C6" s="51"/>
      <c r="D6" s="51"/>
      <c r="E6" s="865"/>
      <c r="F6" s="865"/>
      <c r="G6" s="52"/>
      <c r="H6" s="53"/>
      <c r="I6" s="866"/>
      <c r="J6" s="734"/>
      <c r="K6" s="732"/>
      <c r="L6" s="733"/>
    </row>
    <row r="7" spans="1:12" ht="18.75">
      <c r="A7" s="797" t="s">
        <v>40</v>
      </c>
      <c r="B7" s="797"/>
      <c r="C7" s="797"/>
      <c r="D7" s="797"/>
      <c r="E7" s="797"/>
      <c r="F7" s="797"/>
      <c r="G7" s="797"/>
      <c r="H7" s="797"/>
      <c r="I7" s="797"/>
      <c r="J7" s="734"/>
      <c r="K7" s="732"/>
      <c r="L7" s="733"/>
    </row>
    <row r="8" spans="1:12" ht="20.25">
      <c r="A8" s="27"/>
      <c r="J8" s="734"/>
      <c r="K8" s="732"/>
      <c r="L8" s="733"/>
    </row>
    <row r="9" spans="1:12">
      <c r="J9" s="734"/>
      <c r="K9" s="732"/>
      <c r="L9" s="733"/>
    </row>
    <row r="10" spans="1:12" ht="18.75">
      <c r="A10" s="28"/>
      <c r="J10" s="734"/>
      <c r="K10" s="732"/>
      <c r="L10" s="733"/>
    </row>
    <row r="11" spans="1:12" ht="18.75">
      <c r="A11" s="867" t="s">
        <v>41</v>
      </c>
      <c r="B11" s="867"/>
      <c r="C11" s="867"/>
      <c r="D11" s="867"/>
      <c r="E11" s="867" t="s">
        <v>107</v>
      </c>
      <c r="F11" s="867"/>
      <c r="H11" s="868" t="s">
        <v>27</v>
      </c>
      <c r="I11" s="868"/>
      <c r="J11" s="734"/>
      <c r="K11" s="38"/>
      <c r="L11" s="734"/>
    </row>
    <row r="12" spans="1:12" ht="18.75">
      <c r="A12" s="28" t="s">
        <v>42</v>
      </c>
      <c r="J12" s="734"/>
      <c r="K12" s="38"/>
      <c r="L12" s="734"/>
    </row>
    <row r="13" spans="1:12" ht="18.75">
      <c r="A13" s="29" t="s">
        <v>95</v>
      </c>
      <c r="B13" s="35"/>
      <c r="J13" s="734"/>
      <c r="K13" s="38"/>
      <c r="L13" s="734"/>
    </row>
    <row r="14" spans="1:12" ht="18.75">
      <c r="A14" s="29" t="s">
        <v>43</v>
      </c>
      <c r="B14" s="35"/>
      <c r="J14" s="734"/>
      <c r="K14" s="38"/>
      <c r="L14" s="734"/>
    </row>
    <row r="15" spans="1:12" ht="18.75">
      <c r="A15" s="29" t="s">
        <v>44</v>
      </c>
      <c r="B15" s="35"/>
      <c r="J15" s="734"/>
      <c r="K15" s="38"/>
      <c r="L15" s="734"/>
    </row>
    <row r="16" spans="1:12" ht="18.75">
      <c r="A16" s="29"/>
      <c r="H16" s="868" t="s">
        <v>27</v>
      </c>
      <c r="I16" s="868"/>
      <c r="J16" s="734"/>
      <c r="K16" s="38"/>
      <c r="L16" s="734"/>
    </row>
    <row r="17" spans="10:12">
      <c r="J17" s="734"/>
      <c r="K17" s="38"/>
      <c r="L17" s="734"/>
    </row>
    <row r="18" spans="10:12" hidden="1">
      <c r="K18" s="38"/>
      <c r="L18" s="734"/>
    </row>
    <row r="19" spans="10:12" hidden="1">
      <c r="K19" s="38"/>
      <c r="L19" s="734"/>
    </row>
    <row r="20" spans="10:12" hidden="1"/>
    <row r="21" spans="10:12" hidden="1"/>
    <row r="22" spans="10:12" hidden="1"/>
    <row r="23" spans="10:12" hidden="1"/>
    <row r="24" spans="10:12" hidden="1"/>
    <row r="25" spans="10:12" hidden="1"/>
    <row r="26" spans="10:12" ht="23.25" hidden="1">
      <c r="L26" s="48"/>
    </row>
  </sheetData>
  <sheetProtection password="E8FA" sheet="1" objects="1" scenarios="1" formatCells="0" formatColumns="0" formatRows="0" insertColumns="0" insertRows="0" selectLockedCells="1"/>
  <mergeCells count="20">
    <mergeCell ref="E11:F11"/>
    <mergeCell ref="A4:A5"/>
    <mergeCell ref="B4:B5"/>
    <mergeCell ref="C4:D4"/>
    <mergeCell ref="K1:K10"/>
    <mergeCell ref="L1:L10"/>
    <mergeCell ref="A2:I2"/>
    <mergeCell ref="A3:I3"/>
    <mergeCell ref="A7:I7"/>
    <mergeCell ref="E4:E5"/>
    <mergeCell ref="F4:F5"/>
    <mergeCell ref="G4:G5"/>
    <mergeCell ref="A1:I1"/>
    <mergeCell ref="J1:J17"/>
    <mergeCell ref="H11:I11"/>
    <mergeCell ref="L11:L19"/>
    <mergeCell ref="H16:I16"/>
    <mergeCell ref="H4:H5"/>
    <mergeCell ref="I4:I5"/>
    <mergeCell ref="A11:D11"/>
  </mergeCells>
  <pageMargins left="0.43" right="0.21" top="0.45" bottom="0.22" header="0.31496062992125984" footer="0.19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K25"/>
  <sheetViews>
    <sheetView showGridLines="0" tabSelected="1" workbookViewId="0">
      <selection activeCell="G5" sqref="G5"/>
    </sheetView>
  </sheetViews>
  <sheetFormatPr defaultColWidth="0" defaultRowHeight="15" zeroHeight="1"/>
  <cols>
    <col min="1" max="1" width="5.5703125" style="39" customWidth="1"/>
    <col min="2" max="2" width="28" style="39" customWidth="1"/>
    <col min="3" max="3" width="25.5703125" style="39" customWidth="1"/>
    <col min="4" max="4" width="15.7109375" style="39" customWidth="1"/>
    <col min="5" max="5" width="27.42578125" style="39" customWidth="1"/>
    <col min="6" max="6" width="26.140625" style="39" customWidth="1"/>
    <col min="7" max="7" width="21.85546875" style="39" customWidth="1"/>
    <col min="8" max="8" width="3.5703125" style="734" customWidth="1"/>
    <col min="9" max="9" width="8.7109375" style="39" customWidth="1"/>
    <col min="10" max="10" width="0.28515625" style="39" customWidth="1"/>
    <col min="11" max="11" width="0" style="39" hidden="1" customWidth="1"/>
    <col min="12" max="16384" width="9.140625" style="39" hidden="1"/>
  </cols>
  <sheetData>
    <row r="1" spans="1:10" ht="29.25" customHeight="1">
      <c r="A1" s="812" t="str">
        <f>'Arear Table Protected'!P4</f>
        <v>Govt. Sr. Sec. School …………………………………………..</v>
      </c>
      <c r="B1" s="812"/>
      <c r="C1" s="812"/>
      <c r="D1" s="812"/>
      <c r="E1" s="812"/>
      <c r="F1" s="812"/>
      <c r="G1" s="812"/>
      <c r="I1" s="732" t="s">
        <v>91</v>
      </c>
      <c r="J1" s="733" t="s">
        <v>92</v>
      </c>
    </row>
    <row r="2" spans="1:10" ht="31.5">
      <c r="A2" s="813" t="s">
        <v>46</v>
      </c>
      <c r="B2" s="813"/>
      <c r="C2" s="813"/>
      <c r="D2" s="813"/>
      <c r="E2" s="813"/>
      <c r="F2" s="813"/>
      <c r="G2" s="813"/>
      <c r="I2" s="732"/>
      <c r="J2" s="733"/>
    </row>
    <row r="3" spans="1:10" ht="78" customHeight="1" thickBot="1">
      <c r="A3" s="869" t="s">
        <v>50</v>
      </c>
      <c r="B3" s="869"/>
      <c r="C3" s="869"/>
      <c r="D3" s="869"/>
      <c r="E3" s="869"/>
      <c r="F3" s="869"/>
      <c r="G3" s="869"/>
      <c r="I3" s="732"/>
      <c r="J3" s="733"/>
    </row>
    <row r="4" spans="1:10" ht="23.25" customHeight="1">
      <c r="A4" s="810" t="s">
        <v>34</v>
      </c>
      <c r="B4" s="810" t="s">
        <v>47</v>
      </c>
      <c r="C4" s="810" t="s">
        <v>48</v>
      </c>
      <c r="D4" s="810" t="s">
        <v>111</v>
      </c>
      <c r="E4" s="810" t="s">
        <v>112</v>
      </c>
      <c r="F4" s="810" t="s">
        <v>49</v>
      </c>
      <c r="G4" s="55" t="s">
        <v>110</v>
      </c>
      <c r="I4" s="732"/>
      <c r="J4" s="733"/>
    </row>
    <row r="5" spans="1:10" ht="31.5" customHeight="1" thickBot="1">
      <c r="A5" s="811"/>
      <c r="B5" s="811"/>
      <c r="C5" s="811"/>
      <c r="D5" s="811"/>
      <c r="E5" s="811"/>
      <c r="F5" s="811"/>
      <c r="G5" s="870">
        <v>0.1</v>
      </c>
      <c r="I5" s="732"/>
      <c r="J5" s="733"/>
    </row>
    <row r="6" spans="1:10" s="26" customFormat="1" ht="46.5" customHeight="1" thickBot="1">
      <c r="A6" s="54">
        <v>1</v>
      </c>
      <c r="B6" s="30"/>
      <c r="C6" s="30"/>
      <c r="D6" s="57">
        <v>11</v>
      </c>
      <c r="E6" s="56">
        <v>45100</v>
      </c>
      <c r="F6" s="317"/>
      <c r="G6" s="58">
        <f>ROUND(E6*G5,0)</f>
        <v>4510</v>
      </c>
      <c r="H6" s="734"/>
      <c r="I6" s="732"/>
      <c r="J6" s="733"/>
    </row>
    <row r="7" spans="1:10" ht="21" customHeight="1">
      <c r="A7" s="27"/>
      <c r="I7" s="732"/>
      <c r="J7" s="733"/>
    </row>
    <row r="8" spans="1:10">
      <c r="I8" s="732"/>
      <c r="J8" s="733"/>
    </row>
    <row r="9" spans="1:10" ht="18.75">
      <c r="A9" s="28"/>
      <c r="I9" s="732"/>
      <c r="J9" s="733"/>
    </row>
    <row r="10" spans="1:10" ht="18.75">
      <c r="A10" s="814" t="s">
        <v>41</v>
      </c>
      <c r="B10" s="814"/>
      <c r="C10" s="814"/>
      <c r="D10" s="36" t="s">
        <v>109</v>
      </c>
      <c r="E10" s="36"/>
      <c r="F10" s="868" t="s">
        <v>27</v>
      </c>
      <c r="G10" s="868"/>
      <c r="I10" s="38"/>
      <c r="J10" s="734"/>
    </row>
    <row r="11" spans="1:10" ht="18.75">
      <c r="A11" s="28" t="s">
        <v>42</v>
      </c>
      <c r="I11" s="38"/>
      <c r="J11" s="734"/>
    </row>
    <row r="12" spans="1:10" ht="18.75">
      <c r="A12" s="29" t="s">
        <v>93</v>
      </c>
      <c r="B12" s="35"/>
      <c r="I12" s="38"/>
      <c r="J12" s="734"/>
    </row>
    <row r="13" spans="1:10" ht="18.75">
      <c r="A13" s="29" t="s">
        <v>43</v>
      </c>
      <c r="B13" s="35"/>
      <c r="I13" s="38"/>
      <c r="J13" s="734"/>
    </row>
    <row r="14" spans="1:10" ht="18.75">
      <c r="A14" s="29" t="s">
        <v>44</v>
      </c>
      <c r="B14" s="35"/>
      <c r="I14" s="38"/>
      <c r="J14" s="734"/>
    </row>
    <row r="15" spans="1:10" ht="18.75">
      <c r="A15" s="29"/>
      <c r="F15" s="868" t="s">
        <v>27</v>
      </c>
      <c r="G15" s="868"/>
      <c r="I15" s="38"/>
      <c r="J15" s="734"/>
    </row>
    <row r="16" spans="1:10">
      <c r="I16" s="38"/>
      <c r="J16" s="734"/>
    </row>
    <row r="17" spans="9:10" ht="15" hidden="1" customHeight="1">
      <c r="I17" s="38"/>
      <c r="J17" s="734"/>
    </row>
    <row r="18" spans="9:10" ht="15" hidden="1" customHeight="1">
      <c r="I18" s="38"/>
      <c r="J18" s="734"/>
    </row>
    <row r="19" spans="9:10" ht="15" hidden="1" customHeight="1"/>
    <row r="20" spans="9:10" ht="15" hidden="1" customHeight="1"/>
    <row r="21" spans="9:10" ht="15" hidden="1" customHeight="1"/>
    <row r="22" spans="9:10" ht="15" hidden="1" customHeight="1"/>
    <row r="23" spans="9:10" ht="23.25" hidden="1" customHeight="1"/>
    <row r="24" spans="9:10" hidden="1"/>
    <row r="25" spans="9:10" ht="23.25" hidden="1">
      <c r="J25" s="48"/>
    </row>
  </sheetData>
  <sheetProtection password="E8FA" sheet="1" objects="1" scenarios="1" formatCells="0" formatColumns="0" formatRows="0" insertColumns="0" insertRows="0" selectLockedCells="1"/>
  <mergeCells count="16">
    <mergeCell ref="E4:E5"/>
    <mergeCell ref="J10:J18"/>
    <mergeCell ref="F4:F5"/>
    <mergeCell ref="F10:G10"/>
    <mergeCell ref="F15:G15"/>
    <mergeCell ref="H1:H1048576"/>
    <mergeCell ref="I1:I9"/>
    <mergeCell ref="J1:J9"/>
    <mergeCell ref="A1:G1"/>
    <mergeCell ref="A2:G2"/>
    <mergeCell ref="A3:G3"/>
    <mergeCell ref="A4:A5"/>
    <mergeCell ref="B4:B5"/>
    <mergeCell ref="C4:C5"/>
    <mergeCell ref="D4:D5"/>
    <mergeCell ref="A10:C10"/>
  </mergeCells>
  <pageMargins left="0.43" right="0.21" top="0.45" bottom="0.22" header="0.31496062992125984" footer="0.19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Basic Data Entry</vt:lpstr>
      <vt:lpstr>Arear Table Protected</vt:lpstr>
      <vt:lpstr>Arear Table Unprotected)</vt:lpstr>
      <vt:lpstr>Fixation Fitting</vt:lpstr>
      <vt:lpstr>ACP Fitting Order</vt:lpstr>
      <vt:lpstr>Pramotion Fitting</vt:lpstr>
      <vt:lpstr>HRA Sanction</vt:lpstr>
      <vt:lpstr>'Arear Table Protected'!Print_Area</vt:lpstr>
      <vt:lpstr>'Arear Table Unprotected)'!Print_Area</vt:lpstr>
      <vt:lpstr>'Basic Data Entry'!Print_Area</vt:lpstr>
      <vt:lpstr>'Fixation Fitting'!Print_Area</vt:lpstr>
      <vt:lpstr>'HRA Sanction'!Print_Area</vt:lpstr>
      <vt:lpstr>'Pramotion Fitting'!Print_Area</vt:lpstr>
      <vt:lpstr>'Arear Table Protected'!Print_Titles</vt:lpstr>
      <vt:lpstr>'Arear Table Unprotected)'!Print_Titles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2025-11-04T01:37:47Z</cp:lastPrinted>
  <dcterms:created xsi:type="dcterms:W3CDTF">2022-09-29T01:55:24Z</dcterms:created>
  <dcterms:modified xsi:type="dcterms:W3CDTF">2025-11-04T01:51:57Z</dcterms:modified>
</cp:coreProperties>
</file>