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" sheetId="5" r:id="rId1"/>
    <sheet name="Order By PEEO" sheetId="1" r:id="rId2"/>
    <sheet name="Order by Principal " sheetId="6" r:id="rId3"/>
    <sheet name="Arrear Sheet" sheetId="2" r:id="rId4"/>
  </sheets>
  <externalReferences>
    <externalReference r:id="rId5"/>
  </externalReferences>
  <definedNames>
    <definedName name="month">Master!$AD$11:$AD$21</definedName>
    <definedName name="_xlnm.Print_Area" localSheetId="3">'Arrear Sheet'!$A$1:$AB$27</definedName>
    <definedName name="_xlnm.Print_Area" localSheetId="1">'Order By PEEO'!$A$1:$K$28</definedName>
    <definedName name="_xlnm.Print_Area" localSheetId="2">'Order by Principal '!$A$1:$J$28</definedName>
    <definedName name="ram">Master!$B$11:$R$20</definedName>
  </definedNames>
  <calcPr calcId="124519"/>
</workbook>
</file>

<file path=xl/calcChain.xml><?xml version="1.0" encoding="utf-8"?>
<calcChain xmlns="http://schemas.openxmlformats.org/spreadsheetml/2006/main">
  <c r="U25" i="2"/>
  <c r="B1"/>
  <c r="U23"/>
  <c r="A11" i="5" l="1"/>
  <c r="AP6" i="2"/>
  <c r="A1" i="6" l="1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D8" i="1"/>
  <c r="A13" i="5"/>
  <c r="B9" i="1"/>
  <c r="C9"/>
  <c r="D9"/>
  <c r="E9"/>
  <c r="F9"/>
  <c r="G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  <c r="B17"/>
  <c r="C17"/>
  <c r="D17"/>
  <c r="E17"/>
  <c r="F17"/>
  <c r="G17"/>
  <c r="H17"/>
  <c r="I17"/>
  <c r="J17"/>
  <c r="E8"/>
  <c r="B8"/>
  <c r="H8"/>
  <c r="I8"/>
  <c r="J8"/>
  <c r="F8"/>
  <c r="G8"/>
  <c r="C8"/>
  <c r="D1"/>
  <c r="A1"/>
  <c r="A12" i="5" l="1"/>
  <c r="A14" s="1"/>
  <c r="A15" s="1"/>
  <c r="A16" s="1"/>
  <c r="A17" s="1"/>
  <c r="A18" s="1"/>
  <c r="A19" s="1"/>
  <c r="A20" s="1"/>
  <c r="B13" l="1"/>
  <c r="B14"/>
  <c r="B15"/>
  <c r="B17"/>
  <c r="B18"/>
  <c r="B19"/>
  <c r="B20"/>
  <c r="B12"/>
  <c r="B11"/>
  <c r="AN6" i="2" l="1"/>
  <c r="AL9"/>
  <c r="AL10"/>
  <c r="A17" i="6"/>
  <c r="A17" i="1"/>
  <c r="A12"/>
  <c r="A12" i="6"/>
  <c r="A9"/>
  <c r="A9" i="1"/>
  <c r="A14" i="6"/>
  <c r="A14" i="1"/>
  <c r="A15" i="6"/>
  <c r="A15" i="1"/>
  <c r="A10" i="6"/>
  <c r="A10" i="1"/>
  <c r="AL6" i="2"/>
  <c r="N3"/>
  <c r="AM4"/>
  <c r="M4"/>
  <c r="AA3"/>
  <c r="Q4"/>
  <c r="E3"/>
  <c r="AM6"/>
  <c r="W4"/>
  <c r="V3"/>
  <c r="A8" i="6"/>
  <c r="A8" i="1"/>
  <c r="A16"/>
  <c r="A16" i="6"/>
  <c r="A11"/>
  <c r="A11" i="1"/>
  <c r="B16" i="5"/>
  <c r="F24" i="2" l="1"/>
  <c r="AM9"/>
  <c r="AN9" s="1"/>
  <c r="AO9" s="1"/>
  <c r="B8" s="1"/>
  <c r="A13" i="6"/>
  <c r="A13" i="1"/>
  <c r="AN3" i="2"/>
  <c r="AP3" s="1"/>
  <c r="AN4"/>
  <c r="G8" l="1"/>
  <c r="H8"/>
  <c r="I8"/>
  <c r="A8"/>
  <c r="T8"/>
  <c r="AL12"/>
  <c r="AJ12" s="1"/>
  <c r="AM10"/>
  <c r="AP4"/>
  <c r="AP9" s="1"/>
  <c r="C8" s="1"/>
  <c r="P8" l="1"/>
  <c r="J8"/>
  <c r="K8"/>
  <c r="AL11"/>
  <c r="AN10"/>
  <c r="AO10" s="1"/>
  <c r="B9" s="1"/>
  <c r="AM11"/>
  <c r="V8" l="1"/>
  <c r="R9"/>
  <c r="H9"/>
  <c r="S9"/>
  <c r="G9"/>
  <c r="I9"/>
  <c r="A9"/>
  <c r="AP10"/>
  <c r="AQ9"/>
  <c r="D8" s="1"/>
  <c r="AR9"/>
  <c r="E8" s="1"/>
  <c r="AM12"/>
  <c r="AN11"/>
  <c r="AO11" s="1"/>
  <c r="B10" s="1"/>
  <c r="M8" l="1"/>
  <c r="V10"/>
  <c r="U10"/>
  <c r="T9"/>
  <c r="R10"/>
  <c r="I10"/>
  <c r="G10"/>
  <c r="H10"/>
  <c r="A10"/>
  <c r="S10"/>
  <c r="P9"/>
  <c r="AR10"/>
  <c r="E9" s="1"/>
  <c r="M9" s="1"/>
  <c r="C9"/>
  <c r="L8"/>
  <c r="O8"/>
  <c r="F8"/>
  <c r="AJ11"/>
  <c r="J9"/>
  <c r="AQ10"/>
  <c r="D9" s="1"/>
  <c r="L9" s="1"/>
  <c r="AP11"/>
  <c r="AM13"/>
  <c r="AN12"/>
  <c r="AO12" s="1"/>
  <c r="B11" s="1"/>
  <c r="V9" l="1"/>
  <c r="Q8"/>
  <c r="U8"/>
  <c r="W10"/>
  <c r="V11"/>
  <c r="U11"/>
  <c r="J10"/>
  <c r="T10"/>
  <c r="AQ11"/>
  <c r="D10" s="1"/>
  <c r="C10"/>
  <c r="P10"/>
  <c r="H11"/>
  <c r="G11"/>
  <c r="A11"/>
  <c r="R11"/>
  <c r="I11"/>
  <c r="K9"/>
  <c r="O9"/>
  <c r="Q9" s="1"/>
  <c r="F9"/>
  <c r="U9" s="1"/>
  <c r="S11"/>
  <c r="N8"/>
  <c r="AR11"/>
  <c r="E10" s="1"/>
  <c r="M10" s="1"/>
  <c r="AP12"/>
  <c r="AN13"/>
  <c r="AO13" s="1"/>
  <c r="B12" s="1"/>
  <c r="AM14"/>
  <c r="L10" l="1"/>
  <c r="X8"/>
  <c r="V12"/>
  <c r="U12"/>
  <c r="N9"/>
  <c r="W9"/>
  <c r="T11"/>
  <c r="AQ12"/>
  <c r="D11" s="1"/>
  <c r="L11" s="1"/>
  <c r="C11"/>
  <c r="I12"/>
  <c r="H12"/>
  <c r="S12"/>
  <c r="W8"/>
  <c r="W11"/>
  <c r="A12"/>
  <c r="J11"/>
  <c r="R12"/>
  <c r="P11"/>
  <c r="AR12"/>
  <c r="E11" s="1"/>
  <c r="M11" s="1"/>
  <c r="K10"/>
  <c r="O10"/>
  <c r="Q10" s="1"/>
  <c r="F10"/>
  <c r="N10" s="1"/>
  <c r="G12"/>
  <c r="P12" s="1"/>
  <c r="AP13"/>
  <c r="AN14"/>
  <c r="AO14" s="1"/>
  <c r="B13" s="1"/>
  <c r="AM15"/>
  <c r="Y8" l="1"/>
  <c r="X10"/>
  <c r="Y10" s="1"/>
  <c r="Z10" s="1"/>
  <c r="X9"/>
  <c r="Y9" s="1"/>
  <c r="Z9" s="1"/>
  <c r="T12"/>
  <c r="V13"/>
  <c r="U13"/>
  <c r="J12"/>
  <c r="W12"/>
  <c r="S13"/>
  <c r="H13"/>
  <c r="A13"/>
  <c r="R13"/>
  <c r="I13"/>
  <c r="G13"/>
  <c r="AR13"/>
  <c r="E12" s="1"/>
  <c r="M12" s="1"/>
  <c r="C12"/>
  <c r="O11"/>
  <c r="Q11" s="1"/>
  <c r="F11"/>
  <c r="K11"/>
  <c r="AP14"/>
  <c r="AQ13"/>
  <c r="D12" s="1"/>
  <c r="L12" s="1"/>
  <c r="AN15"/>
  <c r="AO15" s="1"/>
  <c r="B14" s="1"/>
  <c r="AM16"/>
  <c r="N11" l="1"/>
  <c r="W13"/>
  <c r="T13"/>
  <c r="Z8"/>
  <c r="J13"/>
  <c r="P13"/>
  <c r="V14"/>
  <c r="W14" s="1"/>
  <c r="U14"/>
  <c r="F12"/>
  <c r="N12" s="1"/>
  <c r="K12"/>
  <c r="O12"/>
  <c r="Q12" s="1"/>
  <c r="S14"/>
  <c r="I14"/>
  <c r="R14"/>
  <c r="T14" s="1"/>
  <c r="H14"/>
  <c r="G14"/>
  <c r="A14"/>
  <c r="AQ14"/>
  <c r="D13" s="1"/>
  <c r="L13" s="1"/>
  <c r="C13"/>
  <c r="AP15"/>
  <c r="AR14"/>
  <c r="E13" s="1"/>
  <c r="M13" s="1"/>
  <c r="AN16"/>
  <c r="AO16" s="1"/>
  <c r="B15" s="1"/>
  <c r="AM17"/>
  <c r="J14" l="1"/>
  <c r="X11"/>
  <c r="X12"/>
  <c r="Y12" s="1"/>
  <c r="Z12" s="1"/>
  <c r="O13"/>
  <c r="Q13" s="1"/>
  <c r="K13"/>
  <c r="F13"/>
  <c r="P14"/>
  <c r="V15"/>
  <c r="U15"/>
  <c r="AQ15"/>
  <c r="D14" s="1"/>
  <c r="L14" s="1"/>
  <c r="C14"/>
  <c r="H15"/>
  <c r="J15" s="1"/>
  <c r="G15"/>
  <c r="W15"/>
  <c r="S15"/>
  <c r="A15"/>
  <c r="R15"/>
  <c r="T15" s="1"/>
  <c r="I15"/>
  <c r="AP16"/>
  <c r="AR15"/>
  <c r="E14" s="1"/>
  <c r="M14" s="1"/>
  <c r="AN17"/>
  <c r="AO17" s="1"/>
  <c r="B16" s="1"/>
  <c r="AM18"/>
  <c r="AN18" s="1"/>
  <c r="AO18" s="1"/>
  <c r="B17" s="1"/>
  <c r="P15" l="1"/>
  <c r="Y11"/>
  <c r="N13"/>
  <c r="X13" s="1"/>
  <c r="Y13" s="1"/>
  <c r="Z13" s="1"/>
  <c r="X16"/>
  <c r="Z16"/>
  <c r="Y16"/>
  <c r="K14"/>
  <c r="O14"/>
  <c r="Q14" s="1"/>
  <c r="F14"/>
  <c r="N14" s="1"/>
  <c r="X17"/>
  <c r="Y17"/>
  <c r="Z17"/>
  <c r="V17"/>
  <c r="U17"/>
  <c r="V16"/>
  <c r="U16"/>
  <c r="W17"/>
  <c r="S17"/>
  <c r="M17"/>
  <c r="H17"/>
  <c r="A17"/>
  <c r="R17"/>
  <c r="L17"/>
  <c r="Q17"/>
  <c r="O17"/>
  <c r="K17"/>
  <c r="J17"/>
  <c r="T17"/>
  <c r="P17"/>
  <c r="N17"/>
  <c r="I17"/>
  <c r="F17"/>
  <c r="G17"/>
  <c r="AQ16"/>
  <c r="D15" s="1"/>
  <c r="L15" s="1"/>
  <c r="C15"/>
  <c r="R16"/>
  <c r="P16"/>
  <c r="M16"/>
  <c r="F16"/>
  <c r="G16"/>
  <c r="L16"/>
  <c r="I16"/>
  <c r="A16"/>
  <c r="T16"/>
  <c r="K16"/>
  <c r="H16"/>
  <c r="W16"/>
  <c r="S16"/>
  <c r="Q16"/>
  <c r="O16"/>
  <c r="N16"/>
  <c r="J16"/>
  <c r="AP17"/>
  <c r="AR16"/>
  <c r="E15" s="1"/>
  <c r="M15" s="1"/>
  <c r="O15" l="1"/>
  <c r="Q15" s="1"/>
  <c r="F15"/>
  <c r="N15" s="1"/>
  <c r="K15"/>
  <c r="K18" s="1"/>
  <c r="Z11"/>
  <c r="T18"/>
  <c r="G18"/>
  <c r="P18"/>
  <c r="W18"/>
  <c r="V18"/>
  <c r="S18"/>
  <c r="U18"/>
  <c r="R18"/>
  <c r="I18"/>
  <c r="J18"/>
  <c r="L18"/>
  <c r="M18"/>
  <c r="H18"/>
  <c r="X14"/>
  <c r="AQ17"/>
  <c r="D16" s="1"/>
  <c r="C16"/>
  <c r="AP18"/>
  <c r="C17" s="1"/>
  <c r="AR17"/>
  <c r="E16" s="1"/>
  <c r="F18" l="1"/>
  <c r="Y15"/>
  <c r="Z15" s="1"/>
  <c r="X15"/>
  <c r="X18" s="1"/>
  <c r="Q18"/>
  <c r="Y14"/>
  <c r="O18"/>
  <c r="N18"/>
  <c r="C18"/>
  <c r="AQ18"/>
  <c r="D17" s="1"/>
  <c r="D18" s="1"/>
  <c r="AR18"/>
  <c r="E17" s="1"/>
  <c r="E18" s="1"/>
  <c r="Y18" l="1"/>
  <c r="Z14"/>
  <c r="Z18" s="1"/>
  <c r="I19" s="1"/>
</calcChain>
</file>

<file path=xl/comments1.xml><?xml version="1.0" encoding="utf-8"?>
<comments xmlns="http://schemas.openxmlformats.org/spreadsheetml/2006/main">
  <authors>
    <author>Author</author>
  </authors>
  <commentList>
    <comment ref="B11" authorId="0">
      <text>
        <r>
          <rPr>
            <sz val="9"/>
            <color indexed="81"/>
            <rFont val="Tahoma"/>
          </rPr>
          <t xml:space="preserve">किसी भी कोलोम में दो व उससे अधिक अक्षरों में डाटा entery करने पर क्रम संख्या स्वतः आयेगी I  ध्यान यह रखे कि क्रमवार row में ही एंट्री करे I
</t>
        </r>
      </text>
    </comment>
    <comment ref="F11" authorId="0">
      <text>
        <r>
          <rPr>
            <sz val="9"/>
            <color indexed="81"/>
            <rFont val="Tahoma"/>
            <family val="2"/>
          </rPr>
          <t xml:space="preserve">पीईईओ के अधीनस्थ  स्कूल है तो पदस्थापन स्थान  फिल करे 
</t>
        </r>
      </text>
    </comment>
  </commentList>
</comments>
</file>

<file path=xl/sharedStrings.xml><?xml version="1.0" encoding="utf-8"?>
<sst xmlns="http://schemas.openxmlformats.org/spreadsheetml/2006/main" count="160" uniqueCount="105">
  <si>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</si>
  <si>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</si>
  <si>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</si>
  <si>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</si>
  <si>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</si>
  <si>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</si>
  <si>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</si>
  <si>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</si>
  <si>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</si>
  <si>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</si>
  <si>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</si>
  <si>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</si>
  <si>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</si>
  <si>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</si>
  <si>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</si>
  <si>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</si>
  <si>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</si>
  <si>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</si>
  <si>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</si>
  <si>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</si>
  <si>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</si>
  <si>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</si>
  <si>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</si>
  <si>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dk;kZy; vkns'k</t>
  </si>
  <si>
    <t>Ø-l-</t>
  </si>
  <si>
    <t>uke dkfeZd</t>
  </si>
  <si>
    <t>in</t>
  </si>
  <si>
    <t xml:space="preserve">tUefrfFk </t>
  </si>
  <si>
    <t>inLFkkiu fo|ky;</t>
  </si>
  <si>
    <t>izFke dk;Zxzg.k frfFk</t>
  </si>
  <si>
    <t>LFkk;hdj.k frfFk</t>
  </si>
  <si>
    <t>vkxkeh osruo`f)</t>
  </si>
  <si>
    <t>fo-fo-</t>
  </si>
  <si>
    <t>fnukad %&amp;</t>
  </si>
  <si>
    <t>Øekad %&amp; e-xk-jk-fo-@cj@laLFkk@</t>
  </si>
  <si>
    <r>
      <t xml:space="preserve">                   Jheku ftyk f'k{kk vf/kdkjh izkjfEHkd f'k{kk ikyh ds vkns'k Øekad ftf'kv@izk-j-@ikyh@laLFkk&amp;2@21@122 fnukad 18&amp;02&amp;2021 dh ikyuk esa LFkkuh; ihbZbZvks dk;kZy; ds v/khu fo|ky;ksa esa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esa vafdr izko/kkuqlkj muds uke ds lkeusa vafdr fnukad ls </t>
    </r>
    <r>
      <rPr>
        <b/>
        <sz val="14"/>
        <color theme="1"/>
        <rFont val="Kruti Dev 010"/>
      </rPr>
      <t>is&amp;eSfV</t>
    </r>
    <r>
      <rPr>
        <b/>
        <sz val="14"/>
        <color theme="1"/>
        <rFont val="DevLys 010"/>
      </rPr>
      <t>ª</t>
    </r>
    <r>
      <rPr>
        <b/>
        <sz val="14"/>
        <color theme="1"/>
        <rFont val="Kruti Dev 010"/>
      </rPr>
      <t>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</si>
  <si>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fu/kkZfjr osru</t>
  </si>
  <si>
    <t>ihbZbZvks @ iz/kkukpk;Z</t>
  </si>
  <si>
    <t xml:space="preserve">egkRek xka/kh jktdh; fo|ky; </t>
  </si>
  <si>
    <t>¼vaxzsth ek/;e½ cj ] ikyh</t>
  </si>
  <si>
    <t xml:space="preserve">izfrfyfi lwpukFkZ </t>
  </si>
  <si>
    <t>1- Jheku midks"kkf/kdkjh ] jk;iqj A</t>
  </si>
  <si>
    <t>2- lEcfU/kr dkfeZd Jh --------------------------------------------------</t>
  </si>
  <si>
    <t>3- ys[kk 'kk[kk A</t>
  </si>
  <si>
    <t>4- j{kd iaftdk A</t>
  </si>
  <si>
    <t>Difference Arrear Sheet</t>
  </si>
  <si>
    <t xml:space="preserve"> iz/kkukpk;Z</t>
  </si>
  <si>
    <t>Office Name :-</t>
  </si>
  <si>
    <t>dk;kZy; dk uke %&amp;</t>
  </si>
  <si>
    <t>MhMhvks dk in</t>
  </si>
  <si>
    <t>DDO Designation</t>
  </si>
  <si>
    <t>fdl ekg ls ,fj;j feysxk</t>
  </si>
  <si>
    <t>fdl ekg rd ,fj;j nsuk gSa</t>
  </si>
  <si>
    <t>From which Month will you get the Arrears</t>
  </si>
  <si>
    <t>By What Month are Arrears to be paid</t>
  </si>
  <si>
    <t>Employee's Name</t>
  </si>
  <si>
    <t>Designation</t>
  </si>
  <si>
    <t>Dath of Birth</t>
  </si>
  <si>
    <t>Posting Place</t>
  </si>
  <si>
    <t>First Joining Date</t>
  </si>
  <si>
    <t>MhMhvks dk uke %&amp;</t>
  </si>
  <si>
    <t>DDO Name :-</t>
  </si>
  <si>
    <t>Confirmation Date</t>
  </si>
  <si>
    <t>Fixation on Pay Matrix Level</t>
  </si>
  <si>
    <t>fu/kkZfjr is esfVªDl ysoy</t>
  </si>
  <si>
    <t>Fixation Salary</t>
  </si>
  <si>
    <t>DATA ENTRY</t>
  </si>
  <si>
    <t>Mahtma Gandhi Government School (English Medium) Bar, PALI</t>
  </si>
  <si>
    <t>egkRek xka/kh jktdh; fo|ky; ¼vaxzsth ek/;e½ cj ] ikyh</t>
  </si>
  <si>
    <t>Jherh m"kk ikfy;k</t>
  </si>
  <si>
    <t xml:space="preserve">प्रधानाचार्य </t>
  </si>
  <si>
    <t xml:space="preserve">Principal </t>
  </si>
  <si>
    <t>USHA PALIYA</t>
  </si>
  <si>
    <t xml:space="preserve">अध्यापक  तृतीय श्रेणी लेवल - 1 </t>
  </si>
  <si>
    <t>Next Increment Date</t>
  </si>
  <si>
    <t>is esfVªDl ysoy</t>
  </si>
  <si>
    <r>
      <t xml:space="preserve">                    Jheku ftyk f'k{kk vf/kdkjh izkjfEHkd f'k{kk ikyh ds vkns'k Øekad ftf'kv@izk-j-@ikyh@laLFkk&amp;2@21@122 fnukad 18&amp;02&amp;2021 dh ikyuk esa LFkkuh; fo|ky; esaa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</t>
    </r>
    <r>
      <rPr>
        <b/>
        <sz val="14"/>
        <color theme="1"/>
        <rFont val="Kruti Dev 010"/>
      </rPr>
      <t>is&amp;eSfVªDl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</si>
  <si>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Name Of Employee :</t>
  </si>
  <si>
    <t xml:space="preserve">    Pay Matrix Level : </t>
  </si>
  <si>
    <t>Confirmation Date :</t>
  </si>
  <si>
    <t>Sr. No. :</t>
  </si>
  <si>
    <t>Arrear From Date :</t>
  </si>
  <si>
    <t>to</t>
  </si>
  <si>
    <t>Posting Place :</t>
  </si>
  <si>
    <t>iwoZ esa feyk fQDl osru</t>
  </si>
  <si>
    <t>Fix Pay which Pay Drawn</t>
  </si>
  <si>
    <t>edku fdjk;k nj</t>
  </si>
  <si>
    <t>HRA Rate @</t>
  </si>
  <si>
    <t xml:space="preserve">bade VSDl dVkuk gS rks fy[ks </t>
  </si>
  <si>
    <t>%</t>
  </si>
  <si>
    <t>Income Tax 
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</si>
  <si>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</si>
  <si>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</si>
  <si>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</si>
  <si>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</si>
  <si>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</si>
  <si>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</si>
  <si>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</si>
  <si>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shri ram</t>
  </si>
  <si>
    <t>In Words:</t>
  </si>
  <si>
    <t xml:space="preserve">परम पूज्य गुरुदेव वासुदेवजी महाराज </t>
  </si>
  <si>
    <t>GUPS Bar</t>
  </si>
  <si>
    <t xml:space="preserve">कार्यालय आदेश और क्रमांक संख्या तथा प्रतिलिपि और सील साइन वाले कॉलम अनलॉक है आप अपनी मर्जी से चेंज कर सकते है बाकि ऑटो जनरेट है </t>
  </si>
  <si>
    <t>fgh</t>
  </si>
  <si>
    <t xml:space="preserve">अध्यापक  तृतीय श्रेणी लेवल - 2 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</si>
</sst>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\L\-\ 0"/>
    <numFmt numFmtId="167" formatCode="\L\-0"/>
    <numFmt numFmtId="169" formatCode="[$-409]mmmm/yy;@"/>
  </numFmts>
  <fonts count="5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1"/>
      <color theme="1"/>
      <name val="Kruti Dev 010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b/>
      <u/>
      <sz val="16"/>
      <color theme="1"/>
      <name val="Kruti Dev 010"/>
    </font>
    <font>
      <sz val="13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DevLys 010"/>
    </font>
    <font>
      <b/>
      <sz val="18"/>
      <color theme="1"/>
      <name val="Kruti Dev 010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Cambria"/>
      <family val="1"/>
      <scheme val="maj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</font>
    <font>
      <b/>
      <i/>
      <sz val="1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13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Kruti Dev 010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2"/>
      <color rgb="FFC00000"/>
      <name val="Kruti Dev 010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45" fillId="0" borderId="0" xfId="0" applyFont="1" applyBorder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6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43" fillId="0" borderId="0" xfId="0" applyFont="1" applyAlignment="1" applyProtection="1">
      <alignment vertical="center"/>
      <protection hidden="1"/>
    </xf>
    <xf numFmtId="0" fontId="47" fillId="0" borderId="0" xfId="0" applyFont="1" applyProtection="1">
      <protection hidden="1"/>
    </xf>
    <xf numFmtId="0" fontId="46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3" fillId="4" borderId="0" xfId="0" applyFont="1" applyFill="1" applyProtection="1">
      <protection hidden="1"/>
    </xf>
    <xf numFmtId="0" fontId="22" fillId="4" borderId="0" xfId="0" applyFont="1" applyFill="1" applyProtection="1">
      <protection hidden="1"/>
    </xf>
    <xf numFmtId="0" fontId="20" fillId="4" borderId="0" xfId="0" applyFont="1" applyFill="1" applyProtection="1"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42" fillId="4" borderId="2" xfId="0" applyFont="1" applyFill="1" applyBorder="1" applyAlignment="1" applyProtection="1">
      <alignment horizontal="center" vertical="center" wrapText="1"/>
      <protection hidden="1"/>
    </xf>
    <xf numFmtId="0" fontId="25" fillId="4" borderId="3" xfId="0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40" fillId="0" borderId="0" xfId="0" applyFont="1" applyProtection="1">
      <protection hidden="1"/>
    </xf>
    <xf numFmtId="0" fontId="21" fillId="4" borderId="1" xfId="0" applyFont="1" applyFill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26" fillId="0" borderId="1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165" fontId="26" fillId="0" borderId="1" xfId="0" applyNumberFormat="1" applyFont="1" applyBorder="1" applyAlignment="1" applyProtection="1">
      <alignment horizontal="center" vertical="center"/>
      <protection locked="0"/>
    </xf>
    <xf numFmtId="167" fontId="24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1" fontId="2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wrapText="1"/>
      <protection hidden="1"/>
    </xf>
    <xf numFmtId="165" fontId="31" fillId="0" borderId="1" xfId="0" applyNumberFormat="1" applyFont="1" applyBorder="1" applyAlignment="1" applyProtection="1">
      <alignment horizontal="center" vertical="center" wrapText="1"/>
      <protection hidden="1"/>
    </xf>
    <xf numFmtId="0" fontId="31" fillId="0" borderId="1" xfId="0" applyNumberFormat="1" applyFont="1" applyBorder="1" applyAlignment="1" applyProtection="1">
      <alignment horizontal="left" vertical="center" wrapText="1"/>
      <protection hidden="1"/>
    </xf>
    <xf numFmtId="166" fontId="31" fillId="0" borderId="1" xfId="0" applyNumberFormat="1" applyFont="1" applyBorder="1" applyAlignment="1" applyProtection="1">
      <alignment horizontal="center" vertical="center" wrapText="1"/>
      <protection hidden="1"/>
    </xf>
    <xf numFmtId="1" fontId="31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33" fillId="0" borderId="0" xfId="0" applyFont="1" applyAlignment="1" applyProtection="1">
      <alignment vertical="center" shrinkToFit="1"/>
      <protection hidden="1"/>
    </xf>
    <xf numFmtId="0" fontId="41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left" vertical="center"/>
      <protection hidden="1"/>
    </xf>
    <xf numFmtId="14" fontId="33" fillId="0" borderId="0" xfId="0" applyNumberFormat="1" applyFont="1" applyAlignment="1" applyProtection="1">
      <alignment vertical="center" shrinkToFi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 shrinkToFit="1"/>
      <protection hidden="1"/>
    </xf>
    <xf numFmtId="1" fontId="1" fillId="0" borderId="0" xfId="0" applyNumberFormat="1" applyFont="1" applyAlignment="1" applyProtection="1">
      <alignment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7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9" fillId="2" borderId="2" xfId="0" applyFont="1" applyFill="1" applyBorder="1" applyAlignment="1" applyProtection="1">
      <alignment horizontal="center" vertical="center" wrapText="1" shrinkToFit="1"/>
      <protection hidden="1"/>
    </xf>
    <xf numFmtId="0" fontId="6" fillId="2" borderId="2" xfId="0" applyFont="1" applyFill="1" applyBorder="1" applyAlignment="1" applyProtection="1">
      <alignment horizontal="center" vertical="center" wrapText="1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14" fontId="1" fillId="0" borderId="0" xfId="0" applyNumberFormat="1" applyFont="1" applyAlignment="1" applyProtection="1">
      <alignment vertical="top" shrinkToFit="1"/>
      <protection hidden="1"/>
    </xf>
    <xf numFmtId="0" fontId="18" fillId="2" borderId="1" xfId="0" applyFont="1" applyFill="1" applyBorder="1" applyAlignment="1" applyProtection="1">
      <alignment horizontal="center" vertical="center" shrinkToFit="1"/>
      <protection hidden="1"/>
    </xf>
    <xf numFmtId="0" fontId="37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8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37" fillId="2" borderId="0" xfId="0" applyFont="1" applyFill="1" applyBorder="1" applyAlignment="1" applyProtection="1">
      <alignment horizontal="center" vertical="center" shrinkToFit="1"/>
      <protection hidden="1"/>
    </xf>
    <xf numFmtId="0" fontId="49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39" fillId="3" borderId="0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22" fillId="4" borderId="9" xfId="0" applyFont="1" applyFill="1" applyBorder="1" applyAlignment="1" applyProtection="1">
      <alignment horizontal="center"/>
      <protection hidden="1"/>
    </xf>
    <xf numFmtId="0" fontId="22" fillId="4" borderId="0" xfId="0" applyFont="1" applyFill="1" applyAlignment="1" applyProtection="1">
      <alignment horizontal="center"/>
      <protection hidden="1"/>
    </xf>
    <xf numFmtId="1" fontId="21" fillId="0" borderId="2" xfId="0" applyNumberFormat="1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0" fontId="44" fillId="4" borderId="9" xfId="0" applyFont="1" applyFill="1" applyBorder="1" applyAlignment="1" applyProtection="1">
      <alignment horizontal="left" vertical="center"/>
      <protection hidden="1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8" fillId="0" borderId="1" xfId="0" applyFont="1" applyFill="1" applyBorder="1" applyAlignment="1" applyProtection="1">
      <alignment horizontal="left" vertical="center"/>
      <protection locked="0"/>
    </xf>
    <xf numFmtId="0" fontId="52" fillId="3" borderId="11" xfId="0" applyFont="1" applyFill="1" applyBorder="1" applyAlignment="1" applyProtection="1">
      <alignment horizontal="justify" vertical="center" wrapText="1"/>
      <protection hidden="1"/>
    </xf>
    <xf numFmtId="0" fontId="52" fillId="3" borderId="12" xfId="0" applyFont="1" applyFill="1" applyBorder="1" applyAlignment="1" applyProtection="1">
      <alignment horizontal="justify" vertical="center" wrapText="1"/>
      <protection hidden="1"/>
    </xf>
    <xf numFmtId="0" fontId="52" fillId="3" borderId="13" xfId="0" applyFont="1" applyFill="1" applyBorder="1" applyAlignment="1" applyProtection="1">
      <alignment horizontal="justify" vertical="center" wrapText="1"/>
      <protection hidden="1"/>
    </xf>
    <xf numFmtId="0" fontId="30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2" fillId="3" borderId="14" xfId="0" applyFont="1" applyFill="1" applyBorder="1" applyAlignment="1" applyProtection="1">
      <alignment horizontal="justify" vertical="center" wrapText="1"/>
      <protection hidden="1"/>
    </xf>
    <xf numFmtId="0" fontId="52" fillId="3" borderId="15" xfId="0" applyFont="1" applyFill="1" applyBorder="1" applyAlignment="1" applyProtection="1">
      <alignment horizontal="justify" vertical="center" wrapText="1"/>
      <protection hidden="1"/>
    </xf>
    <xf numFmtId="0" fontId="52" fillId="3" borderId="16" xfId="0" applyFont="1" applyFill="1" applyBorder="1" applyAlignment="1" applyProtection="1">
      <alignment horizontal="justify" vertical="center" wrapText="1"/>
      <protection hidden="1"/>
    </xf>
    <xf numFmtId="0" fontId="52" fillId="3" borderId="17" xfId="0" applyFont="1" applyFill="1" applyBorder="1" applyAlignment="1" applyProtection="1">
      <alignment horizontal="justify" vertical="center" wrapText="1"/>
      <protection hidden="1"/>
    </xf>
    <xf numFmtId="0" fontId="52" fillId="3" borderId="18" xfId="0" applyFont="1" applyFill="1" applyBorder="1" applyAlignment="1" applyProtection="1">
      <alignment horizontal="justify" vertical="center" wrapText="1"/>
      <protection hidden="1"/>
    </xf>
    <xf numFmtId="0" fontId="52" fillId="3" borderId="19" xfId="0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167" fontId="24" fillId="0" borderId="0" xfId="0" applyNumberFormat="1" applyFont="1" applyBorder="1" applyAlignment="1" applyProtection="1">
      <alignment horizontal="left" vertical="center"/>
      <protection hidden="1"/>
    </xf>
    <xf numFmtId="0" fontId="53" fillId="2" borderId="0" xfId="0" applyFont="1" applyFill="1" applyBorder="1" applyAlignment="1" applyProtection="1">
      <alignment horizontal="center" vertical="center"/>
      <protection hidden="1"/>
    </xf>
    <xf numFmtId="167" fontId="24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right" vertical="center"/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45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 vertical="center" shrinkToFit="1"/>
      <protection hidden="1"/>
    </xf>
    <xf numFmtId="0" fontId="35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8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48" fillId="0" borderId="0" xfId="0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top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51" fillId="0" borderId="10" xfId="0" applyFont="1" applyBorder="1" applyAlignment="1" applyProtection="1">
      <alignment horizontal="center" vertical="center"/>
      <protection hidden="1"/>
    </xf>
    <xf numFmtId="0" fontId="50" fillId="2" borderId="10" xfId="0" applyFont="1" applyFill="1" applyBorder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9" fontId="3" fillId="2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0</xdr:row>
      <xdr:rowOff>66675</xdr:rowOff>
    </xdr:from>
    <xdr:to>
      <xdr:col>14</xdr:col>
      <xdr:colOff>285750</xdr:colOff>
      <xdr:row>5</xdr:row>
      <xdr:rowOff>238125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25500" y="66675"/>
          <a:ext cx="1485900" cy="1390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showGridLines="0" showRowColHeaders="0" tabSelected="1" topLeftCell="B1" workbookViewId="0">
      <selection activeCell="L11" sqref="L11"/>
    </sheetView>
  </sheetViews>
  <sheetFormatPr defaultColWidth="0" defaultRowHeight="15" zeroHeight="1"/>
  <cols>
    <col min="1" max="1" width="6.75" style="10" hidden="1" customWidth="1"/>
    <col min="2" max="2" width="9" style="10" customWidth="1"/>
    <col min="3" max="3" width="20.875" style="10" customWidth="1"/>
    <col min="4" max="4" width="22.625" style="10" customWidth="1"/>
    <col min="5" max="5" width="17.75" style="10" customWidth="1"/>
    <col min="6" max="6" width="24" style="10" customWidth="1"/>
    <col min="7" max="7" width="13.625" style="10" customWidth="1"/>
    <col min="8" max="8" width="12.125" style="10" customWidth="1"/>
    <col min="9" max="10" width="11.125" style="10" customWidth="1"/>
    <col min="11" max="11" width="14.625" style="10" customWidth="1"/>
    <col min="12" max="12" width="13.875" style="10" customWidth="1"/>
    <col min="13" max="15" width="12.625" style="10" customWidth="1"/>
    <col min="16" max="16" width="10.5" style="10" customWidth="1"/>
    <col min="17" max="17" width="9" style="10" customWidth="1"/>
    <col min="18" max="30" width="0" style="10" hidden="1" customWidth="1"/>
    <col min="31" max="16384" width="9" style="10" hidden="1"/>
  </cols>
  <sheetData>
    <row r="1" spans="1:30" ht="27" customHeight="1">
      <c r="B1" s="20"/>
      <c r="C1" s="20"/>
      <c r="D1" s="20"/>
      <c r="E1" s="99" t="s">
        <v>66</v>
      </c>
      <c r="F1" s="99"/>
      <c r="G1" s="99"/>
      <c r="H1" s="20"/>
      <c r="I1" s="20"/>
      <c r="J1" s="20"/>
      <c r="K1" s="20"/>
      <c r="L1" s="20"/>
      <c r="M1" s="20"/>
      <c r="N1" s="20"/>
      <c r="O1" s="20"/>
      <c r="P1" s="20"/>
    </row>
    <row r="2" spans="1:30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30" ht="20.25">
      <c r="B3" s="20"/>
      <c r="C3" s="21" t="s">
        <v>48</v>
      </c>
      <c r="D3" s="109" t="s">
        <v>68</v>
      </c>
      <c r="E3" s="109"/>
      <c r="F3" s="109"/>
      <c r="G3" s="109"/>
      <c r="H3" s="109"/>
      <c r="I3" s="109"/>
      <c r="J3" s="109"/>
      <c r="K3" s="20"/>
      <c r="L3" s="20"/>
      <c r="M3" s="20"/>
      <c r="N3" s="20"/>
      <c r="O3" s="20"/>
      <c r="P3" s="20"/>
    </row>
    <row r="4" spans="1:30" ht="18.75">
      <c r="B4" s="20"/>
      <c r="C4" s="22" t="s">
        <v>47</v>
      </c>
      <c r="D4" s="110" t="s">
        <v>67</v>
      </c>
      <c r="E4" s="110"/>
      <c r="F4" s="110"/>
      <c r="G4" s="110"/>
      <c r="H4" s="110"/>
      <c r="I4" s="110"/>
      <c r="J4" s="110"/>
      <c r="K4" s="20"/>
      <c r="L4" s="20"/>
      <c r="M4" s="20"/>
      <c r="N4" s="20"/>
      <c r="O4" s="20"/>
      <c r="P4" s="20"/>
    </row>
    <row r="5" spans="1:30">
      <c r="B5" s="20"/>
      <c r="C5" s="2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30" ht="23.25" customHeight="1">
      <c r="B6" s="20"/>
      <c r="C6" s="21" t="s">
        <v>60</v>
      </c>
      <c r="D6" s="100" t="s">
        <v>69</v>
      </c>
      <c r="E6" s="100"/>
      <c r="F6" s="24" t="s">
        <v>49</v>
      </c>
      <c r="G6" s="100" t="s">
        <v>70</v>
      </c>
      <c r="H6" s="100"/>
      <c r="I6" s="102" t="s">
        <v>86</v>
      </c>
      <c r="J6" s="103"/>
      <c r="K6" s="106">
        <v>8</v>
      </c>
      <c r="L6" s="108" t="s">
        <v>89</v>
      </c>
      <c r="M6" s="20"/>
      <c r="N6" s="20"/>
      <c r="O6" s="20"/>
      <c r="P6" s="20"/>
    </row>
    <row r="7" spans="1:30" ht="18.75">
      <c r="B7" s="20"/>
      <c r="C7" s="22" t="s">
        <v>61</v>
      </c>
      <c r="D7" s="101" t="s">
        <v>72</v>
      </c>
      <c r="E7" s="101"/>
      <c r="F7" s="25" t="s">
        <v>50</v>
      </c>
      <c r="G7" s="101" t="s">
        <v>71</v>
      </c>
      <c r="H7" s="101"/>
      <c r="I7" s="104" t="s">
        <v>87</v>
      </c>
      <c r="J7" s="105"/>
      <c r="K7" s="107"/>
      <c r="L7" s="108"/>
      <c r="M7" s="98" t="s">
        <v>100</v>
      </c>
      <c r="N7" s="98"/>
      <c r="O7" s="98"/>
      <c r="P7" s="20"/>
    </row>
    <row r="8" spans="1:30" ht="24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30" ht="43.5" customHeight="1">
      <c r="B9" s="26" t="s">
        <v>24</v>
      </c>
      <c r="C9" s="26" t="s">
        <v>25</v>
      </c>
      <c r="D9" s="26" t="s">
        <v>26</v>
      </c>
      <c r="E9" s="26" t="s">
        <v>27</v>
      </c>
      <c r="F9" s="26" t="s">
        <v>28</v>
      </c>
      <c r="G9" s="26" t="s">
        <v>29</v>
      </c>
      <c r="H9" s="26" t="s">
        <v>30</v>
      </c>
      <c r="I9" s="26" t="s">
        <v>64</v>
      </c>
      <c r="J9" s="26" t="s">
        <v>36</v>
      </c>
      <c r="K9" s="26" t="s">
        <v>51</v>
      </c>
      <c r="L9" s="26" t="s">
        <v>52</v>
      </c>
      <c r="M9" s="26" t="s">
        <v>31</v>
      </c>
      <c r="N9" s="27" t="s">
        <v>84</v>
      </c>
      <c r="O9" s="28" t="s">
        <v>88</v>
      </c>
      <c r="P9" s="20"/>
    </row>
    <row r="10" spans="1:30" ht="49.5" customHeight="1">
      <c r="B10" s="29" t="s">
        <v>22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62</v>
      </c>
      <c r="I10" s="29" t="s">
        <v>63</v>
      </c>
      <c r="J10" s="29" t="s">
        <v>65</v>
      </c>
      <c r="K10" s="29" t="s">
        <v>53</v>
      </c>
      <c r="L10" s="29" t="s">
        <v>54</v>
      </c>
      <c r="M10" s="29" t="s">
        <v>74</v>
      </c>
      <c r="N10" s="30" t="s">
        <v>85</v>
      </c>
      <c r="O10" s="29" t="s">
        <v>90</v>
      </c>
      <c r="P10" s="20"/>
    </row>
    <row r="11" spans="1:30" ht="30.95" customHeight="1">
      <c r="A11" s="31">
        <f>IF(OR(LEN(C11)&gt;=2,D11&gt;=2,E11&gt;=2,G11&gt;=2,H11&gt;=2,I11&gt;=2,J11&gt;=2),1,0)</f>
        <v>1</v>
      </c>
      <c r="B11" s="32">
        <f>IF(A11=0,"",A11)</f>
        <v>1</v>
      </c>
      <c r="C11" s="36" t="s">
        <v>98</v>
      </c>
      <c r="D11" s="37" t="s">
        <v>73</v>
      </c>
      <c r="E11" s="38">
        <v>31778</v>
      </c>
      <c r="F11" s="36" t="s">
        <v>101</v>
      </c>
      <c r="G11" s="38">
        <v>43372</v>
      </c>
      <c r="H11" s="38">
        <v>44103</v>
      </c>
      <c r="I11" s="39">
        <v>10</v>
      </c>
      <c r="J11" s="40">
        <v>33800</v>
      </c>
      <c r="K11" s="41">
        <v>44136</v>
      </c>
      <c r="L11" s="41">
        <v>44256</v>
      </c>
      <c r="M11" s="38">
        <v>44378</v>
      </c>
      <c r="N11" s="42">
        <v>23700</v>
      </c>
      <c r="O11" s="43"/>
      <c r="P11" s="20"/>
      <c r="S11" s="34"/>
      <c r="AD11" s="35">
        <v>44075</v>
      </c>
    </row>
    <row r="12" spans="1:30" ht="30.95" customHeight="1">
      <c r="A12" s="31">
        <f>IFERROR(IF(OR(LEN(C12)&gt;=2,D12&gt;=2,E12&gt;=2,G12&gt;=2,H12&gt;=2,I12&gt;=2,J12&gt;=2),A11+1,0),"")</f>
        <v>2</v>
      </c>
      <c r="B12" s="32">
        <f t="shared" ref="B12:B20" si="0">IF(A12=0,"",A12)</f>
        <v>2</v>
      </c>
      <c r="C12" s="36" t="s">
        <v>103</v>
      </c>
      <c r="D12" s="37" t="s">
        <v>104</v>
      </c>
      <c r="E12" s="38">
        <v>32874</v>
      </c>
      <c r="F12" s="36"/>
      <c r="G12" s="38"/>
      <c r="H12" s="38"/>
      <c r="I12" s="39">
        <v>10</v>
      </c>
      <c r="J12" s="40"/>
      <c r="K12" s="41"/>
      <c r="L12" s="41"/>
      <c r="M12" s="38"/>
      <c r="N12" s="40"/>
      <c r="O12" s="43"/>
      <c r="P12" s="20"/>
      <c r="AD12" s="35">
        <v>44105</v>
      </c>
    </row>
    <row r="13" spans="1:30" ht="30.95" customHeight="1">
      <c r="A13" s="31">
        <f>IFERROR(IF(OR(LEN(C13)&gt;=2,D13&gt;=2,E13&gt;=2,G13&gt;=2,H13&gt;=2,I13&gt;=2,J13&gt;=2),A12+1,0),"")</f>
        <v>0</v>
      </c>
      <c r="B13" s="32" t="str">
        <f t="shared" si="0"/>
        <v/>
      </c>
      <c r="C13" s="36"/>
      <c r="D13" s="37"/>
      <c r="E13" s="38"/>
      <c r="F13" s="36"/>
      <c r="G13" s="38"/>
      <c r="H13" s="38"/>
      <c r="I13" s="39"/>
      <c r="J13" s="40"/>
      <c r="K13" s="41"/>
      <c r="L13" s="41"/>
      <c r="M13" s="38"/>
      <c r="N13" s="40"/>
      <c r="O13" s="43"/>
      <c r="P13" s="20"/>
      <c r="AD13" s="35">
        <v>44136</v>
      </c>
    </row>
    <row r="14" spans="1:30" ht="30.95" customHeight="1">
      <c r="A14" s="31">
        <f t="shared" ref="A14:A20" si="1">IFERROR(IF(OR(LEN(C14)&gt;=2,D14&gt;=2,E14&gt;=2,G14&gt;=2,H14&gt;=2,I14&gt;=2,J14&gt;=2),A13+1,0),"")</f>
        <v>0</v>
      </c>
      <c r="B14" s="32" t="str">
        <f t="shared" si="0"/>
        <v/>
      </c>
      <c r="C14" s="36"/>
      <c r="D14" s="37"/>
      <c r="E14" s="38"/>
      <c r="F14" s="36"/>
      <c r="G14" s="38"/>
      <c r="H14" s="38"/>
      <c r="I14" s="39"/>
      <c r="J14" s="40"/>
      <c r="K14" s="41"/>
      <c r="L14" s="41"/>
      <c r="M14" s="38"/>
      <c r="N14" s="40"/>
      <c r="O14" s="43"/>
      <c r="P14" s="20"/>
      <c r="AD14" s="35">
        <v>44166</v>
      </c>
    </row>
    <row r="15" spans="1:30" ht="30.95" customHeight="1">
      <c r="A15" s="31">
        <f t="shared" si="1"/>
        <v>0</v>
      </c>
      <c r="B15" s="32" t="str">
        <f t="shared" si="0"/>
        <v/>
      </c>
      <c r="C15" s="36"/>
      <c r="D15" s="37"/>
      <c r="E15" s="38"/>
      <c r="F15" s="36"/>
      <c r="G15" s="38"/>
      <c r="H15" s="38"/>
      <c r="I15" s="39"/>
      <c r="J15" s="40"/>
      <c r="K15" s="41"/>
      <c r="L15" s="41"/>
      <c r="M15" s="38"/>
      <c r="N15" s="40"/>
      <c r="O15" s="43"/>
      <c r="P15" s="20"/>
      <c r="AD15" s="35">
        <v>44197</v>
      </c>
    </row>
    <row r="16" spans="1:30" ht="30.95" customHeight="1">
      <c r="A16" s="31">
        <f t="shared" si="1"/>
        <v>0</v>
      </c>
      <c r="B16" s="32" t="str">
        <f t="shared" si="0"/>
        <v/>
      </c>
      <c r="C16" s="36"/>
      <c r="D16" s="37"/>
      <c r="E16" s="38"/>
      <c r="F16" s="36"/>
      <c r="G16" s="38"/>
      <c r="H16" s="38"/>
      <c r="I16" s="39"/>
      <c r="J16" s="40"/>
      <c r="K16" s="41"/>
      <c r="L16" s="41"/>
      <c r="M16" s="38"/>
      <c r="N16" s="40"/>
      <c r="O16" s="43"/>
      <c r="P16" s="20"/>
      <c r="AD16" s="35">
        <v>44228</v>
      </c>
    </row>
    <row r="17" spans="1:30" ht="30.95" customHeight="1">
      <c r="A17" s="31">
        <f t="shared" si="1"/>
        <v>0</v>
      </c>
      <c r="B17" s="32" t="str">
        <f t="shared" si="0"/>
        <v/>
      </c>
      <c r="C17" s="36"/>
      <c r="D17" s="37"/>
      <c r="E17" s="38"/>
      <c r="F17" s="36"/>
      <c r="G17" s="38"/>
      <c r="H17" s="38"/>
      <c r="I17" s="39"/>
      <c r="J17" s="40"/>
      <c r="K17" s="41"/>
      <c r="L17" s="41"/>
      <c r="M17" s="38"/>
      <c r="N17" s="40"/>
      <c r="O17" s="43"/>
      <c r="P17" s="20"/>
      <c r="AD17" s="35">
        <v>44256</v>
      </c>
    </row>
    <row r="18" spans="1:30" ht="30.95" customHeight="1">
      <c r="A18" s="31">
        <f t="shared" si="1"/>
        <v>0</v>
      </c>
      <c r="B18" s="32" t="str">
        <f t="shared" si="0"/>
        <v/>
      </c>
      <c r="C18" s="36"/>
      <c r="D18" s="37"/>
      <c r="E18" s="38"/>
      <c r="F18" s="36"/>
      <c r="G18" s="38"/>
      <c r="H18" s="38"/>
      <c r="I18" s="39"/>
      <c r="J18" s="40"/>
      <c r="K18" s="41"/>
      <c r="L18" s="41"/>
      <c r="M18" s="38"/>
      <c r="N18" s="40"/>
      <c r="O18" s="43"/>
      <c r="P18" s="20"/>
      <c r="AD18" s="35">
        <v>44287</v>
      </c>
    </row>
    <row r="19" spans="1:30" ht="30.95" customHeight="1">
      <c r="A19" s="31">
        <f t="shared" si="1"/>
        <v>0</v>
      </c>
      <c r="B19" s="32" t="str">
        <f t="shared" si="0"/>
        <v/>
      </c>
      <c r="C19" s="36"/>
      <c r="D19" s="37"/>
      <c r="E19" s="38"/>
      <c r="F19" s="36"/>
      <c r="G19" s="38"/>
      <c r="H19" s="38"/>
      <c r="I19" s="39"/>
      <c r="J19" s="40"/>
      <c r="K19" s="41"/>
      <c r="L19" s="41"/>
      <c r="M19" s="38"/>
      <c r="N19" s="40"/>
      <c r="O19" s="43"/>
      <c r="P19" s="20"/>
      <c r="AD19" s="35">
        <v>44317</v>
      </c>
    </row>
    <row r="20" spans="1:30" ht="30.95" customHeight="1">
      <c r="A20" s="31">
        <f t="shared" si="1"/>
        <v>0</v>
      </c>
      <c r="B20" s="32" t="str">
        <f t="shared" si="0"/>
        <v/>
      </c>
      <c r="C20" s="36"/>
      <c r="D20" s="37"/>
      <c r="E20" s="38"/>
      <c r="F20" s="36"/>
      <c r="G20" s="38"/>
      <c r="H20" s="38"/>
      <c r="I20" s="39"/>
      <c r="J20" s="40"/>
      <c r="K20" s="41"/>
      <c r="L20" s="41"/>
      <c r="M20" s="38"/>
      <c r="N20" s="40"/>
      <c r="O20" s="43"/>
      <c r="P20" s="20"/>
      <c r="AD20" s="35">
        <v>44348</v>
      </c>
    </row>
    <row r="21" spans="1:30" ht="24.75" customHeight="1">
      <c r="A21" s="3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30" ht="23.2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30"/>
  </sheetData>
  <sheetProtection password="C1FB" sheet="1" objects="1" scenarios="1" selectLockedCells="1"/>
  <mergeCells count="12">
    <mergeCell ref="M7:O7"/>
    <mergeCell ref="E1:G1"/>
    <mergeCell ref="D6:E6"/>
    <mergeCell ref="D7:E7"/>
    <mergeCell ref="G6:H6"/>
    <mergeCell ref="G7:H7"/>
    <mergeCell ref="I6:J6"/>
    <mergeCell ref="I7:J7"/>
    <mergeCell ref="K6:K7"/>
    <mergeCell ref="L6:L7"/>
    <mergeCell ref="D3:J3"/>
    <mergeCell ref="D4:J4"/>
  </mergeCells>
  <dataValidations count="9">
    <dataValidation type="custom" allowBlank="1" showInputMessage="1" showErrorMessage="1" sqref="D6:E7">
      <formula1>ISTEXT(D6)=TRUE</formula1>
    </dataValidation>
    <dataValidation type="custom" allowBlank="1" showInputMessage="1" showErrorMessage="1" errorTitle="भाई साहब नाम शब्दों में लिखें" error="Employee Name write in letters (In Words)" sqref="C11:C20">
      <formula1>ISTEXT(C11)=TRUE</formula1>
    </dataValidation>
    <dataValidation type="custom" allowBlank="1" showInputMessage="1" showErrorMessage="1" errorTitle="भाई साहब वेतन अंको में लिखना है" error="salary should be written in numbers" sqref="J11:J20 N11:N20">
      <formula1>ISNUMBER(J11)=TRUE</formula1>
    </dataValidation>
    <dataValidation type="list" allowBlank="1" showInputMessage="1" showErrorMessage="1" sqref="K11:L20">
      <formula1>month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I11:I20">
      <formula1>1</formula1>
      <formula2>24</formula2>
    </dataValidation>
    <dataValidation type="list" allowBlank="1" showInputMessage="1" showErrorMessage="1" sqref="G6:H6">
      <formula1>"प्रधानाचार्य , प्रधानाध्यापक , पीईईओ"</formula1>
    </dataValidation>
    <dataValidation type="list" allowBlank="1" showInputMessage="1" showErrorMessage="1" sqref="G7:H7">
      <formula1>"Principal , Headmaster , PEEO"</formula1>
    </dataValidation>
    <dataValidation type="list" allowBlank="1" showInputMessage="1" showErrorMessage="1" sqref="D11:D20">
      <formula1>"अध्यापक  तृतीय श्रेणी लेवल - 2 , अध्यापक  तृतीय श्रेणी लेवल - 1 "</formula1>
    </dataValidation>
    <dataValidation type="custom" allowBlank="1" showInputMessage="1" showErrorMessage="1" sqref="K6:K7 O11:O20">
      <formula1>ISNUMBER(K6)=TRUE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J606"/>
  <sheetViews>
    <sheetView view="pageBreakPreview" zoomScaleSheetLayoutView="100" workbookViewId="0">
      <selection activeCell="A22" sqref="A22:C22"/>
    </sheetView>
  </sheetViews>
  <sheetFormatPr defaultRowHeight="15"/>
  <cols>
    <col min="1" max="1" width="5" customWidth="1"/>
    <col min="2" max="2" width="17.875" customWidth="1"/>
    <col min="3" max="3" width="13.375" customWidth="1"/>
    <col min="4" max="4" width="10.75" customWidth="1"/>
    <col min="5" max="5" width="18.25" customWidth="1"/>
    <col min="6" max="6" width="11.375" customWidth="1"/>
    <col min="7" max="7" width="10.625" customWidth="1"/>
    <col min="8" max="8" width="7.75" style="4" customWidth="1"/>
    <col min="9" max="9" width="11.125" customWidth="1"/>
    <col min="10" max="10" width="11" customWidth="1"/>
    <col min="11" max="11" width="11.625" customWidth="1"/>
    <col min="12" max="114" width="9" style="10"/>
  </cols>
  <sheetData>
    <row r="1" spans="1:20" s="10" customFormat="1" ht="27" customHeight="1">
      <c r="A1" s="114" t="str">
        <f>IF(Master!D3="","",CONCATENATE("कार्यालय ",Master!G6,"]"))</f>
        <v>कार्यालय प्रधानाचार्य ]</v>
      </c>
      <c r="B1" s="114"/>
      <c r="C1" s="114"/>
      <c r="D1" s="115" t="str">
        <f>IF(Master!D3="","",Master!D3)</f>
        <v>egkRek xka/kh jktdh; fo|ky; ¼vaxzsth ek/;e½ cj ] ikyh</v>
      </c>
      <c r="E1" s="115"/>
      <c r="F1" s="115"/>
      <c r="G1" s="115"/>
      <c r="H1" s="115"/>
      <c r="I1" s="115"/>
      <c r="J1" s="115"/>
      <c r="K1" s="115"/>
      <c r="L1" s="51"/>
      <c r="M1" s="51"/>
      <c r="N1" s="51"/>
      <c r="O1" s="51"/>
    </row>
    <row r="2" spans="1:20" ht="18.75">
      <c r="A2" s="118" t="s">
        <v>34</v>
      </c>
      <c r="B2" s="118"/>
      <c r="C2" s="118"/>
      <c r="D2" s="1"/>
      <c r="E2" s="1"/>
      <c r="F2" s="1"/>
      <c r="G2" s="1"/>
      <c r="H2" s="1"/>
      <c r="I2" s="1"/>
      <c r="J2" s="2" t="s">
        <v>33</v>
      </c>
      <c r="K2" s="52"/>
      <c r="L2" s="51"/>
      <c r="M2" s="51"/>
      <c r="N2" s="51"/>
      <c r="O2" s="51"/>
    </row>
    <row r="3" spans="1:20" ht="21" customHeight="1">
      <c r="A3" s="1"/>
      <c r="B3" s="1"/>
      <c r="C3" s="116" t="s">
        <v>23</v>
      </c>
      <c r="D3" s="116"/>
      <c r="E3" s="116"/>
      <c r="F3" s="116"/>
      <c r="G3" s="116"/>
      <c r="H3" s="116"/>
      <c r="I3" s="116"/>
      <c r="J3" s="1"/>
      <c r="K3" s="1"/>
      <c r="L3" s="51"/>
      <c r="M3" s="51"/>
      <c r="N3" s="51"/>
      <c r="O3" s="51"/>
    </row>
    <row r="4" spans="1:20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/>
      <c r="M4" s="51"/>
      <c r="N4" s="51"/>
      <c r="O4" s="51"/>
    </row>
    <row r="5" spans="1:20" ht="112.5" customHeight="1" thickBot="1">
      <c r="A5" s="117" t="s">
        <v>35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51"/>
      <c r="M5" s="51"/>
      <c r="N5" s="51"/>
      <c r="O5" s="51"/>
      <c r="Q5" s="111" t="s">
        <v>102</v>
      </c>
      <c r="R5" s="112"/>
      <c r="S5" s="112"/>
      <c r="T5" s="113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51"/>
      <c r="M6" s="51"/>
      <c r="N6" s="51"/>
      <c r="O6" s="51"/>
    </row>
    <row r="7" spans="1:20" ht="56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75</v>
      </c>
      <c r="I7" s="3" t="s">
        <v>36</v>
      </c>
      <c r="J7" s="3" t="s">
        <v>31</v>
      </c>
      <c r="K7" s="3" t="s">
        <v>32</v>
      </c>
      <c r="L7" s="51"/>
      <c r="M7" s="51"/>
      <c r="N7" s="51"/>
      <c r="O7" s="51"/>
    </row>
    <row r="8" spans="1:20" s="10" customFormat="1" ht="24.95" customHeight="1">
      <c r="A8" s="44">
        <f>IF(Master!B11="","",Master!B11)</f>
        <v>1</v>
      </c>
      <c r="B8" s="33" t="str">
        <f>IF(Master!C11="","",UPPER(Master!C11))</f>
        <v>SHRI RAM</v>
      </c>
      <c r="C8" s="45" t="str">
        <f>IF(Master!D11="","",Master!D11)</f>
        <v xml:space="preserve">अध्यापक  तृतीय श्रेणी लेवल - 1 </v>
      </c>
      <c r="D8" s="46">
        <f>IF(Master!E11="","",Master!E11)</f>
        <v>31778</v>
      </c>
      <c r="E8" s="47" t="str">
        <f>IF(Master!F11="","",UPPER(Master!F11))</f>
        <v>GUPS BAR</v>
      </c>
      <c r="F8" s="46">
        <f>IF(Master!G11="","",Master!G11)</f>
        <v>43372</v>
      </c>
      <c r="G8" s="46">
        <f>IF(Master!H11="","",Master!H11)</f>
        <v>44103</v>
      </c>
      <c r="H8" s="48">
        <f>IF(Master!I11="","",Master!I11)</f>
        <v>10</v>
      </c>
      <c r="I8" s="49">
        <f>IF(Master!J11="","",Master!J11)</f>
        <v>33800</v>
      </c>
      <c r="J8" s="46">
        <f>IF(Master!M11="","",Master!M11)</f>
        <v>44378</v>
      </c>
      <c r="K8" s="50"/>
      <c r="L8" s="51"/>
      <c r="M8" s="51"/>
      <c r="N8" s="51"/>
      <c r="O8" s="51"/>
    </row>
    <row r="9" spans="1:20" s="10" customFormat="1" ht="24.95" customHeight="1">
      <c r="A9" s="44">
        <f>IF(Master!B12="","",Master!B12)</f>
        <v>2</v>
      </c>
      <c r="B9" s="33" t="str">
        <f>IF(Master!C12="","",UPPER(Master!C12))</f>
        <v>FGH</v>
      </c>
      <c r="C9" s="45" t="str">
        <f>IF(Master!D12="","",Master!D12)</f>
        <v xml:space="preserve">अध्यापक  तृतीय श्रेणी लेवल - 2 </v>
      </c>
      <c r="D9" s="46">
        <f>IF(Master!E12="","",Master!E12)</f>
        <v>32874</v>
      </c>
      <c r="E9" s="47" t="str">
        <f>IF(Master!F12="","",UPPER(Master!F12))</f>
        <v/>
      </c>
      <c r="F9" s="46" t="str">
        <f>IF(Master!G12="","",Master!G12)</f>
        <v/>
      </c>
      <c r="G9" s="46" t="str">
        <f>IF(Master!H12="","",Master!H12)</f>
        <v/>
      </c>
      <c r="H9" s="48">
        <f>IF(Master!I12="","",Master!I12)</f>
        <v>10</v>
      </c>
      <c r="I9" s="49" t="str">
        <f>IF(Master!J12="","",Master!J12)</f>
        <v/>
      </c>
      <c r="J9" s="46" t="str">
        <f>IF(Master!M12="","",Master!M12)</f>
        <v/>
      </c>
      <c r="K9" s="50"/>
      <c r="L9" s="51"/>
      <c r="M9" s="51"/>
      <c r="N9" s="51"/>
      <c r="O9" s="51"/>
    </row>
    <row r="10" spans="1:20" s="10" customFormat="1" ht="24.95" customHeight="1">
      <c r="A10" s="44" t="str">
        <f>IF(Master!B13="","",Master!B13)</f>
        <v/>
      </c>
      <c r="B10" s="33" t="str">
        <f>IF(Master!C13="","",UPPER(Master!C13))</f>
        <v/>
      </c>
      <c r="C10" s="45" t="str">
        <f>IF(Master!D13="","",Master!D13)</f>
        <v/>
      </c>
      <c r="D10" s="46" t="str">
        <f>IF(Master!E13="","",Master!E13)</f>
        <v/>
      </c>
      <c r="E10" s="47" t="str">
        <f>IF(Master!F13="","",UPPER(Master!F13))</f>
        <v/>
      </c>
      <c r="F10" s="46" t="str">
        <f>IF(Master!G13="","",Master!G13)</f>
        <v/>
      </c>
      <c r="G10" s="46" t="str">
        <f>IF(Master!H13="","",Master!H13)</f>
        <v/>
      </c>
      <c r="H10" s="48" t="str">
        <f>IF(Master!I13="","",Master!I13)</f>
        <v/>
      </c>
      <c r="I10" s="49" t="str">
        <f>IF(Master!J13="","",Master!J13)</f>
        <v/>
      </c>
      <c r="J10" s="46" t="str">
        <f>IF(Master!M13="","",Master!M13)</f>
        <v/>
      </c>
      <c r="K10" s="50"/>
      <c r="L10" s="51"/>
      <c r="M10" s="51"/>
      <c r="N10" s="51"/>
      <c r="O10" s="51"/>
    </row>
    <row r="11" spans="1:20" s="10" customFormat="1" ht="24.95" customHeight="1">
      <c r="A11" s="44" t="str">
        <f>IF(Master!B14="","",Master!B14)</f>
        <v/>
      </c>
      <c r="B11" s="33" t="str">
        <f>IF(Master!C14="","",UPPER(Master!C14))</f>
        <v/>
      </c>
      <c r="C11" s="45" t="str">
        <f>IF(Master!D14="","",Master!D14)</f>
        <v/>
      </c>
      <c r="D11" s="46" t="str">
        <f>IF(Master!E14="","",Master!E14)</f>
        <v/>
      </c>
      <c r="E11" s="47" t="str">
        <f>IF(Master!F14="","",UPPER(Master!F14))</f>
        <v/>
      </c>
      <c r="F11" s="46" t="str">
        <f>IF(Master!G14="","",Master!G14)</f>
        <v/>
      </c>
      <c r="G11" s="46" t="str">
        <f>IF(Master!H14="","",Master!H14)</f>
        <v/>
      </c>
      <c r="H11" s="48" t="str">
        <f>IF(Master!I14="","",Master!I14)</f>
        <v/>
      </c>
      <c r="I11" s="49" t="str">
        <f>IF(Master!J14="","",Master!J14)</f>
        <v/>
      </c>
      <c r="J11" s="46" t="str">
        <f>IF(Master!M14="","",Master!M14)</f>
        <v/>
      </c>
      <c r="K11" s="50"/>
      <c r="L11" s="51"/>
      <c r="M11" s="51"/>
      <c r="N11" s="51"/>
      <c r="O11" s="51"/>
    </row>
    <row r="12" spans="1:20" s="10" customFormat="1" ht="24.95" customHeight="1">
      <c r="A12" s="44" t="str">
        <f>IF(Master!B15="","",Master!B15)</f>
        <v/>
      </c>
      <c r="B12" s="33" t="str">
        <f>IF(Master!C15="","",UPPER(Master!C15))</f>
        <v/>
      </c>
      <c r="C12" s="45" t="str">
        <f>IF(Master!D15="","",Master!D15)</f>
        <v/>
      </c>
      <c r="D12" s="46" t="str">
        <f>IF(Master!E15="","",Master!E15)</f>
        <v/>
      </c>
      <c r="E12" s="47" t="str">
        <f>IF(Master!F15="","",UPPER(Master!F15))</f>
        <v/>
      </c>
      <c r="F12" s="46" t="str">
        <f>IF(Master!G15="","",Master!G15)</f>
        <v/>
      </c>
      <c r="G12" s="46" t="str">
        <f>IF(Master!H15="","",Master!H15)</f>
        <v/>
      </c>
      <c r="H12" s="48" t="str">
        <f>IF(Master!I15="","",Master!I15)</f>
        <v/>
      </c>
      <c r="I12" s="49" t="str">
        <f>IF(Master!J15="","",Master!J15)</f>
        <v/>
      </c>
      <c r="J12" s="46" t="str">
        <f>IF(Master!M15="","",Master!M15)</f>
        <v/>
      </c>
      <c r="K12" s="50"/>
    </row>
    <row r="13" spans="1:20" s="10" customFormat="1" ht="24.95" customHeight="1">
      <c r="A13" s="44" t="str">
        <f>IF(Master!B16="","",Master!B16)</f>
        <v/>
      </c>
      <c r="B13" s="33" t="str">
        <f>IF(Master!C16="","",UPPER(Master!C16))</f>
        <v/>
      </c>
      <c r="C13" s="45" t="str">
        <f>IF(Master!D16="","",Master!D16)</f>
        <v/>
      </c>
      <c r="D13" s="46" t="str">
        <f>IF(Master!E16="","",Master!E16)</f>
        <v/>
      </c>
      <c r="E13" s="47" t="str">
        <f>IF(Master!F16="","",UPPER(Master!F16))</f>
        <v/>
      </c>
      <c r="F13" s="46" t="str">
        <f>IF(Master!G16="","",Master!G16)</f>
        <v/>
      </c>
      <c r="G13" s="46" t="str">
        <f>IF(Master!H16="","",Master!H16)</f>
        <v/>
      </c>
      <c r="H13" s="48" t="str">
        <f>IF(Master!I16="","",Master!I16)</f>
        <v/>
      </c>
      <c r="I13" s="49" t="str">
        <f>IF(Master!J16="","",Master!J16)</f>
        <v/>
      </c>
      <c r="J13" s="46" t="str">
        <f>IF(Master!M16="","",Master!M16)</f>
        <v/>
      </c>
      <c r="K13" s="50"/>
    </row>
    <row r="14" spans="1:20" s="10" customFormat="1" ht="24.95" customHeight="1">
      <c r="A14" s="44" t="str">
        <f>IF(Master!B17="","",Master!B17)</f>
        <v/>
      </c>
      <c r="B14" s="33" t="str">
        <f>IF(Master!C17="","",UPPER(Master!C17))</f>
        <v/>
      </c>
      <c r="C14" s="45" t="str">
        <f>IF(Master!D17="","",Master!D17)</f>
        <v/>
      </c>
      <c r="D14" s="46" t="str">
        <f>IF(Master!E17="","",Master!E17)</f>
        <v/>
      </c>
      <c r="E14" s="47" t="str">
        <f>IF(Master!F17="","",UPPER(Master!F17))</f>
        <v/>
      </c>
      <c r="F14" s="46" t="str">
        <f>IF(Master!G17="","",Master!G17)</f>
        <v/>
      </c>
      <c r="G14" s="46" t="str">
        <f>IF(Master!H17="","",Master!H17)</f>
        <v/>
      </c>
      <c r="H14" s="48" t="str">
        <f>IF(Master!I17="","",Master!I17)</f>
        <v/>
      </c>
      <c r="I14" s="49" t="str">
        <f>IF(Master!J17="","",Master!J17)</f>
        <v/>
      </c>
      <c r="J14" s="46" t="str">
        <f>IF(Master!M17="","",Master!M17)</f>
        <v/>
      </c>
      <c r="K14" s="50"/>
    </row>
    <row r="15" spans="1:20" s="10" customFormat="1" ht="24.95" customHeight="1">
      <c r="A15" s="44" t="str">
        <f>IF(Master!B18="","",Master!B18)</f>
        <v/>
      </c>
      <c r="B15" s="33" t="str">
        <f>IF(Master!C18="","",UPPER(Master!C18))</f>
        <v/>
      </c>
      <c r="C15" s="45" t="str">
        <f>IF(Master!D18="","",Master!D18)</f>
        <v/>
      </c>
      <c r="D15" s="46" t="str">
        <f>IF(Master!E18="","",Master!E18)</f>
        <v/>
      </c>
      <c r="E15" s="47" t="str">
        <f>IF(Master!F18="","",UPPER(Master!F18))</f>
        <v/>
      </c>
      <c r="F15" s="46" t="str">
        <f>IF(Master!G18="","",Master!G18)</f>
        <v/>
      </c>
      <c r="G15" s="46" t="str">
        <f>IF(Master!H18="","",Master!H18)</f>
        <v/>
      </c>
      <c r="H15" s="48" t="str">
        <f>IF(Master!I18="","",Master!I18)</f>
        <v/>
      </c>
      <c r="I15" s="49" t="str">
        <f>IF(Master!J18="","",Master!J18)</f>
        <v/>
      </c>
      <c r="J15" s="46" t="str">
        <f>IF(Master!M18="","",Master!M18)</f>
        <v/>
      </c>
      <c r="K15" s="50"/>
    </row>
    <row r="16" spans="1:20" s="10" customFormat="1" ht="24.95" customHeight="1">
      <c r="A16" s="44" t="str">
        <f>IF(Master!B19="","",Master!B19)</f>
        <v/>
      </c>
      <c r="B16" s="33" t="str">
        <f>IF(Master!C19="","",UPPER(Master!C19))</f>
        <v/>
      </c>
      <c r="C16" s="45" t="str">
        <f>IF(Master!D19="","",Master!D19)</f>
        <v/>
      </c>
      <c r="D16" s="46" t="str">
        <f>IF(Master!E19="","",Master!E19)</f>
        <v/>
      </c>
      <c r="E16" s="47" t="str">
        <f>IF(Master!F19="","",UPPER(Master!F19))</f>
        <v/>
      </c>
      <c r="F16" s="46" t="str">
        <f>IF(Master!G19="","",Master!G19)</f>
        <v/>
      </c>
      <c r="G16" s="46" t="str">
        <f>IF(Master!H19="","",Master!H19)</f>
        <v/>
      </c>
      <c r="H16" s="48" t="str">
        <f>IF(Master!I19="","",Master!I19)</f>
        <v/>
      </c>
      <c r="I16" s="49" t="str">
        <f>IF(Master!J19="","",Master!J19)</f>
        <v/>
      </c>
      <c r="J16" s="46" t="str">
        <f>IF(Master!M19="","",Master!M19)</f>
        <v/>
      </c>
      <c r="K16" s="50"/>
    </row>
    <row r="17" spans="1:114" s="10" customFormat="1" ht="24.95" customHeight="1">
      <c r="A17" s="44" t="str">
        <f>IF(Master!B20="","",Master!B20)</f>
        <v/>
      </c>
      <c r="B17" s="33" t="str">
        <f>IF(Master!C20="","",UPPER(Master!C20))</f>
        <v/>
      </c>
      <c r="C17" s="45" t="str">
        <f>IF(Master!D20="","",Master!D20)</f>
        <v/>
      </c>
      <c r="D17" s="46" t="str">
        <f>IF(Master!E20="","",Master!E20)</f>
        <v/>
      </c>
      <c r="E17" s="47" t="str">
        <f>IF(Master!F20="","",UPPER(Master!F20))</f>
        <v/>
      </c>
      <c r="F17" s="46" t="str">
        <f>IF(Master!G20="","",Master!G20)</f>
        <v/>
      </c>
      <c r="G17" s="46" t="str">
        <f>IF(Master!H20="","",Master!H20)</f>
        <v/>
      </c>
      <c r="H17" s="48" t="str">
        <f>IF(Master!I20="","",Master!I20)</f>
        <v/>
      </c>
      <c r="I17" s="49" t="str">
        <f>IF(Master!J20="","",Master!J20)</f>
        <v/>
      </c>
      <c r="J17" s="46" t="str">
        <f>IF(Master!M20="","",Master!M20)</f>
        <v/>
      </c>
      <c r="K17" s="50"/>
    </row>
    <row r="18" spans="1:114" s="53" customFormat="1" ht="20.25" customHeight="1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s="53" customFormat="1" ht="17.25" customHeight="1">
      <c r="I19" s="119" t="s">
        <v>37</v>
      </c>
      <c r="J19" s="119"/>
      <c r="K19" s="11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</row>
    <row r="20" spans="1:114" s="53" customFormat="1" ht="17.25" customHeight="1">
      <c r="I20" s="119" t="s">
        <v>38</v>
      </c>
      <c r="J20" s="119"/>
      <c r="K20" s="11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</row>
    <row r="21" spans="1:114" s="53" customFormat="1" ht="17.25" customHeight="1">
      <c r="I21" s="119" t="s">
        <v>39</v>
      </c>
      <c r="J21" s="119"/>
      <c r="K21" s="11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</row>
    <row r="22" spans="1:114" s="53" customFormat="1" ht="18.75">
      <c r="A22" s="118" t="s">
        <v>34</v>
      </c>
      <c r="B22" s="118"/>
      <c r="C22" s="118"/>
      <c r="D22" s="52"/>
      <c r="E22" s="52"/>
      <c r="F22" s="52"/>
      <c r="G22" s="54" t="s">
        <v>33</v>
      </c>
      <c r="H22" s="54"/>
      <c r="I22" s="52"/>
      <c r="J22" s="54"/>
      <c r="K22" s="52"/>
      <c r="L22" s="51"/>
      <c r="M22" s="51"/>
      <c r="N22" s="51"/>
      <c r="O22" s="51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</row>
    <row r="23" spans="1:114" s="53" customFormat="1" ht="18.75">
      <c r="A23" s="118" t="s">
        <v>40</v>
      </c>
      <c r="B23" s="118"/>
      <c r="C23" s="11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</row>
    <row r="24" spans="1:114" s="53" customFormat="1" ht="18.75">
      <c r="A24" s="118" t="s">
        <v>41</v>
      </c>
      <c r="B24" s="118"/>
      <c r="C24" s="118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:114" s="53" customFormat="1" ht="18.75">
      <c r="A25" s="118" t="s">
        <v>42</v>
      </c>
      <c r="B25" s="118"/>
      <c r="C25" s="11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</row>
    <row r="26" spans="1:114" s="53" customFormat="1" ht="18.75">
      <c r="A26" s="118" t="s">
        <v>43</v>
      </c>
      <c r="B26" s="118"/>
      <c r="C26" s="118"/>
      <c r="I26" s="119" t="s">
        <v>37</v>
      </c>
      <c r="J26" s="119"/>
      <c r="K26" s="11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</row>
    <row r="27" spans="1:114" s="53" customFormat="1" ht="18.75">
      <c r="A27" s="118" t="s">
        <v>44</v>
      </c>
      <c r="B27" s="118"/>
      <c r="C27" s="118"/>
      <c r="I27" s="119" t="s">
        <v>38</v>
      </c>
      <c r="J27" s="119"/>
      <c r="K27" s="11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</row>
    <row r="28" spans="1:114" s="53" customFormat="1" ht="18.75">
      <c r="I28" s="119" t="s">
        <v>39</v>
      </c>
      <c r="J28" s="119"/>
      <c r="K28" s="119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</row>
    <row r="29" spans="1:114" s="10" customFormat="1"/>
    <row r="30" spans="1:114" s="10" customFormat="1"/>
    <row r="31" spans="1:114" s="10" customFormat="1"/>
    <row r="32" spans="1:114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</sheetData>
  <sheetProtection password="C1FB" sheet="1" objects="1" scenarios="1" formatCells="0" formatColumns="0" formatRows="0"/>
  <mergeCells count="18">
    <mergeCell ref="I28:K28"/>
    <mergeCell ref="A22:C22"/>
    <mergeCell ref="I19:K19"/>
    <mergeCell ref="I20:K20"/>
    <mergeCell ref="I21:K21"/>
    <mergeCell ref="A23:C23"/>
    <mergeCell ref="A24:C24"/>
    <mergeCell ref="A25:C25"/>
    <mergeCell ref="A26:C26"/>
    <mergeCell ref="A27:C27"/>
    <mergeCell ref="I26:K26"/>
    <mergeCell ref="I27:K27"/>
    <mergeCell ref="Q5:T5"/>
    <mergeCell ref="A1:C1"/>
    <mergeCell ref="D1:K1"/>
    <mergeCell ref="C3:I3"/>
    <mergeCell ref="A5:K5"/>
    <mergeCell ref="A2:C2"/>
  </mergeCells>
  <conditionalFormatting sqref="A8:A17">
    <cfRule type="cellIs" dxfId="2" priority="1" operator="equal">
      <formula>0</formula>
    </cfRule>
  </conditionalFormatting>
  <pageMargins left="0.5" right="0.4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view="pageBreakPreview" zoomScaleSheetLayoutView="100" workbookViewId="0">
      <selection activeCell="E23" sqref="E23"/>
    </sheetView>
  </sheetViews>
  <sheetFormatPr defaultRowHeight="15"/>
  <cols>
    <col min="1" max="1" width="5" style="10" customWidth="1"/>
    <col min="2" max="2" width="17.875" style="10" customWidth="1"/>
    <col min="3" max="3" width="13.375" style="10" customWidth="1"/>
    <col min="4" max="4" width="10.75" style="10" customWidth="1"/>
    <col min="5" max="5" width="11.375" style="10" customWidth="1"/>
    <col min="6" max="6" width="10.625" style="10" customWidth="1"/>
    <col min="7" max="7" width="7.75" style="10" customWidth="1"/>
    <col min="8" max="8" width="10.375" style="10" customWidth="1"/>
    <col min="9" max="9" width="11" style="10" customWidth="1"/>
    <col min="10" max="10" width="11.625" style="10" customWidth="1"/>
    <col min="11" max="16384" width="9" style="10"/>
  </cols>
  <sheetData>
    <row r="1" spans="1:19" ht="27" customHeight="1">
      <c r="A1" s="114" t="str">
        <f>IF(Master!D3="","",CONCATENATE("कार्यालय ",Master!G6,"]"))</f>
        <v>कार्यालय प्रधानाचार्य ]</v>
      </c>
      <c r="B1" s="114"/>
      <c r="C1" s="114"/>
      <c r="D1" s="115" t="str">
        <f>IF(Master!D3="","",Master!D3)</f>
        <v>egkRek xka/kh jktdh; fo|ky; ¼vaxzsth ek/;e½ cj ] ikyh</v>
      </c>
      <c r="E1" s="115"/>
      <c r="F1" s="115"/>
      <c r="G1" s="115"/>
      <c r="H1" s="115"/>
      <c r="I1" s="115"/>
      <c r="J1" s="115"/>
      <c r="K1" s="51"/>
      <c r="L1" s="51"/>
      <c r="M1" s="51"/>
      <c r="N1" s="51"/>
    </row>
    <row r="2" spans="1:19" ht="18.75">
      <c r="A2" s="118" t="s">
        <v>34</v>
      </c>
      <c r="B2" s="118"/>
      <c r="C2" s="118"/>
      <c r="D2" s="51"/>
      <c r="E2" s="51"/>
      <c r="F2" s="51"/>
      <c r="G2" s="51"/>
      <c r="H2" s="51"/>
      <c r="I2" s="8" t="s">
        <v>33</v>
      </c>
      <c r="J2" s="52"/>
      <c r="K2" s="51"/>
      <c r="L2" s="51"/>
      <c r="M2" s="51"/>
      <c r="N2" s="51"/>
    </row>
    <row r="3" spans="1:19" ht="21" customHeight="1">
      <c r="A3" s="52"/>
      <c r="B3" s="52"/>
      <c r="C3" s="126" t="s">
        <v>23</v>
      </c>
      <c r="D3" s="126"/>
      <c r="E3" s="126"/>
      <c r="F3" s="126"/>
      <c r="G3" s="126"/>
      <c r="H3" s="126"/>
      <c r="I3" s="52"/>
      <c r="J3" s="52"/>
      <c r="K3" s="51"/>
      <c r="L3" s="51"/>
      <c r="M3" s="51"/>
      <c r="N3" s="51"/>
    </row>
    <row r="4" spans="1:19" ht="15.75" thickBot="1">
      <c r="A4" s="52"/>
      <c r="B4" s="52"/>
      <c r="C4" s="52"/>
      <c r="D4" s="52"/>
      <c r="E4" s="52"/>
      <c r="F4" s="52"/>
      <c r="G4" s="52"/>
      <c r="H4" s="52"/>
      <c r="I4" s="52"/>
      <c r="J4" s="52"/>
      <c r="K4" s="51"/>
      <c r="L4" s="51"/>
      <c r="M4" s="51"/>
      <c r="N4" s="51"/>
    </row>
    <row r="5" spans="1:19" ht="112.5" customHeight="1">
      <c r="A5" s="117" t="s">
        <v>76</v>
      </c>
      <c r="B5" s="117"/>
      <c r="C5" s="117"/>
      <c r="D5" s="117"/>
      <c r="E5" s="117"/>
      <c r="F5" s="117"/>
      <c r="G5" s="117"/>
      <c r="H5" s="117"/>
      <c r="I5" s="117"/>
      <c r="J5" s="117"/>
      <c r="K5" s="51"/>
      <c r="L5" s="51"/>
      <c r="M5" s="51"/>
      <c r="N5" s="51"/>
      <c r="P5" s="120" t="s">
        <v>102</v>
      </c>
      <c r="Q5" s="121"/>
      <c r="R5" s="121"/>
      <c r="S5" s="122"/>
    </row>
    <row r="6" spans="1:19" ht="15.75" thickBo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23"/>
      <c r="Q6" s="124"/>
      <c r="R6" s="124"/>
      <c r="S6" s="125"/>
    </row>
    <row r="7" spans="1:19" ht="56.25">
      <c r="A7" s="55" t="s">
        <v>24</v>
      </c>
      <c r="B7" s="55" t="s">
        <v>25</v>
      </c>
      <c r="C7" s="55" t="s">
        <v>26</v>
      </c>
      <c r="D7" s="55" t="s">
        <v>27</v>
      </c>
      <c r="E7" s="55" t="s">
        <v>29</v>
      </c>
      <c r="F7" s="55" t="s">
        <v>30</v>
      </c>
      <c r="G7" s="55" t="s">
        <v>75</v>
      </c>
      <c r="H7" s="55" t="s">
        <v>36</v>
      </c>
      <c r="I7" s="55" t="s">
        <v>31</v>
      </c>
      <c r="J7" s="55" t="s">
        <v>32</v>
      </c>
      <c r="K7" s="51"/>
      <c r="L7" s="51"/>
      <c r="M7" s="51"/>
      <c r="N7" s="51"/>
    </row>
    <row r="8" spans="1:19" ht="24.95" customHeight="1">
      <c r="A8" s="44">
        <f>IF(Master!B11="","",Master!B11)</f>
        <v>1</v>
      </c>
      <c r="B8" s="33" t="str">
        <f>IF(Master!C11="","",UPPER(Master!C11))</f>
        <v>SHRI RAM</v>
      </c>
      <c r="C8" s="45" t="str">
        <f>IF(Master!D11="","",Master!D11)</f>
        <v xml:space="preserve">अध्यापक  तृतीय श्रेणी लेवल - 1 </v>
      </c>
      <c r="D8" s="46">
        <f>IF(Master!E11="","",Master!E11)</f>
        <v>31778</v>
      </c>
      <c r="E8" s="46">
        <f>IF(Master!G11="","",Master!G11)</f>
        <v>43372</v>
      </c>
      <c r="F8" s="46">
        <f>IF(Master!H11="","",Master!H11)</f>
        <v>44103</v>
      </c>
      <c r="G8" s="48">
        <f>IF(Master!I11="","",Master!I11)</f>
        <v>10</v>
      </c>
      <c r="H8" s="49">
        <f>IF(Master!J11="","",Master!J11)</f>
        <v>33800</v>
      </c>
      <c r="I8" s="46">
        <f>IF(Master!M11="","",Master!M11)</f>
        <v>44378</v>
      </c>
      <c r="J8" s="50"/>
      <c r="K8" s="51"/>
      <c r="L8" s="51"/>
      <c r="M8" s="51"/>
      <c r="N8" s="51"/>
    </row>
    <row r="9" spans="1:19" ht="24.95" customHeight="1">
      <c r="A9" s="44">
        <f>IF(Master!B12="","",Master!B12)</f>
        <v>2</v>
      </c>
      <c r="B9" s="33" t="str">
        <f>IF(Master!C12="","",UPPER(Master!C12))</f>
        <v>FGH</v>
      </c>
      <c r="C9" s="45" t="str">
        <f>IF(Master!D12="","",Master!D12)</f>
        <v xml:space="preserve">अध्यापक  तृतीय श्रेणी लेवल - 2 </v>
      </c>
      <c r="D9" s="46">
        <f>IF(Master!E12="","",Master!E12)</f>
        <v>32874</v>
      </c>
      <c r="E9" s="46" t="str">
        <f>IF(Master!G12="","",Master!G12)</f>
        <v/>
      </c>
      <c r="F9" s="46" t="str">
        <f>IF(Master!H12="","",Master!H12)</f>
        <v/>
      </c>
      <c r="G9" s="48">
        <f>IF(Master!I12="","",Master!I12)</f>
        <v>10</v>
      </c>
      <c r="H9" s="49" t="str">
        <f>IF(Master!J12="","",Master!J12)</f>
        <v/>
      </c>
      <c r="I9" s="46" t="str">
        <f>IF(Master!M12="","",Master!M12)</f>
        <v/>
      </c>
      <c r="J9" s="50"/>
      <c r="K9" s="51"/>
      <c r="L9" s="51"/>
      <c r="M9" s="51"/>
      <c r="N9" s="51"/>
    </row>
    <row r="10" spans="1:19" ht="24.95" customHeight="1">
      <c r="A10" s="44" t="str">
        <f>IF(Master!B13="","",Master!B13)</f>
        <v/>
      </c>
      <c r="B10" s="33" t="str">
        <f>IF(Master!C13="","",UPPER(Master!C13))</f>
        <v/>
      </c>
      <c r="C10" s="45" t="str">
        <f>IF(Master!D13="","",Master!D13)</f>
        <v/>
      </c>
      <c r="D10" s="46" t="str">
        <f>IF(Master!E13="","",Master!E13)</f>
        <v/>
      </c>
      <c r="E10" s="46" t="str">
        <f>IF(Master!G13="","",Master!G13)</f>
        <v/>
      </c>
      <c r="F10" s="46" t="str">
        <f>IF(Master!H13="","",Master!H13)</f>
        <v/>
      </c>
      <c r="G10" s="48" t="str">
        <f>IF(Master!I13="","",Master!I13)</f>
        <v/>
      </c>
      <c r="H10" s="49" t="str">
        <f>IF(Master!J13="","",Master!J13)</f>
        <v/>
      </c>
      <c r="I10" s="46" t="str">
        <f>IF(Master!M13="","",Master!M13)</f>
        <v/>
      </c>
      <c r="J10" s="50"/>
      <c r="K10" s="51"/>
      <c r="L10" s="51"/>
      <c r="M10" s="51"/>
      <c r="N10" s="51"/>
    </row>
    <row r="11" spans="1:19" ht="24.95" customHeight="1">
      <c r="A11" s="44" t="str">
        <f>IF(Master!B14="","",Master!B14)</f>
        <v/>
      </c>
      <c r="B11" s="33" t="str">
        <f>IF(Master!C14="","",UPPER(Master!C14))</f>
        <v/>
      </c>
      <c r="C11" s="45" t="str">
        <f>IF(Master!D14="","",Master!D14)</f>
        <v/>
      </c>
      <c r="D11" s="46" t="str">
        <f>IF(Master!E14="","",Master!E14)</f>
        <v/>
      </c>
      <c r="E11" s="46" t="str">
        <f>IF(Master!G14="","",Master!G14)</f>
        <v/>
      </c>
      <c r="F11" s="46" t="str">
        <f>IF(Master!H14="","",Master!H14)</f>
        <v/>
      </c>
      <c r="G11" s="48" t="str">
        <f>IF(Master!I14="","",Master!I14)</f>
        <v/>
      </c>
      <c r="H11" s="49" t="str">
        <f>IF(Master!J14="","",Master!J14)</f>
        <v/>
      </c>
      <c r="I11" s="46" t="str">
        <f>IF(Master!M14="","",Master!M14)</f>
        <v/>
      </c>
      <c r="J11" s="50"/>
      <c r="K11" s="51"/>
      <c r="L11" s="51"/>
      <c r="M11" s="51"/>
      <c r="N11" s="51"/>
    </row>
    <row r="12" spans="1:19" ht="24.95" customHeight="1">
      <c r="A12" s="44" t="str">
        <f>IF(Master!B15="","",Master!B15)</f>
        <v/>
      </c>
      <c r="B12" s="33" t="str">
        <f>IF(Master!C15="","",UPPER(Master!C15))</f>
        <v/>
      </c>
      <c r="C12" s="45" t="str">
        <f>IF(Master!D15="","",Master!D15)</f>
        <v/>
      </c>
      <c r="D12" s="46" t="str">
        <f>IF(Master!E15="","",Master!E15)</f>
        <v/>
      </c>
      <c r="E12" s="46" t="str">
        <f>IF(Master!G15="","",Master!G15)</f>
        <v/>
      </c>
      <c r="F12" s="46" t="str">
        <f>IF(Master!H15="","",Master!H15)</f>
        <v/>
      </c>
      <c r="G12" s="48" t="str">
        <f>IF(Master!I15="","",Master!I15)</f>
        <v/>
      </c>
      <c r="H12" s="49" t="str">
        <f>IF(Master!J15="","",Master!J15)</f>
        <v/>
      </c>
      <c r="I12" s="46" t="str">
        <f>IF(Master!M15="","",Master!M15)</f>
        <v/>
      </c>
      <c r="J12" s="50"/>
    </row>
    <row r="13" spans="1:19" ht="24.95" customHeight="1">
      <c r="A13" s="44" t="str">
        <f>IF(Master!B16="","",Master!B16)</f>
        <v/>
      </c>
      <c r="B13" s="33" t="str">
        <f>IF(Master!C16="","",UPPER(Master!C16))</f>
        <v/>
      </c>
      <c r="C13" s="45" t="str">
        <f>IF(Master!D16="","",Master!D16)</f>
        <v/>
      </c>
      <c r="D13" s="46" t="str">
        <f>IF(Master!E16="","",Master!E16)</f>
        <v/>
      </c>
      <c r="E13" s="46" t="str">
        <f>IF(Master!G16="","",Master!G16)</f>
        <v/>
      </c>
      <c r="F13" s="46" t="str">
        <f>IF(Master!H16="","",Master!H16)</f>
        <v/>
      </c>
      <c r="G13" s="48" t="str">
        <f>IF(Master!I16="","",Master!I16)</f>
        <v/>
      </c>
      <c r="H13" s="49" t="str">
        <f>IF(Master!J16="","",Master!J16)</f>
        <v/>
      </c>
      <c r="I13" s="46" t="str">
        <f>IF(Master!M16="","",Master!M16)</f>
        <v/>
      </c>
      <c r="J13" s="50"/>
    </row>
    <row r="14" spans="1:19" ht="24.95" customHeight="1">
      <c r="A14" s="44" t="str">
        <f>IF(Master!B17="","",Master!B17)</f>
        <v/>
      </c>
      <c r="B14" s="33" t="str">
        <f>IF(Master!C17="","",UPPER(Master!C17))</f>
        <v/>
      </c>
      <c r="C14" s="45" t="str">
        <f>IF(Master!D17="","",Master!D17)</f>
        <v/>
      </c>
      <c r="D14" s="46" t="str">
        <f>IF(Master!E17="","",Master!E17)</f>
        <v/>
      </c>
      <c r="E14" s="46" t="str">
        <f>IF(Master!G17="","",Master!G17)</f>
        <v/>
      </c>
      <c r="F14" s="46" t="str">
        <f>IF(Master!H17="","",Master!H17)</f>
        <v/>
      </c>
      <c r="G14" s="48" t="str">
        <f>IF(Master!I17="","",Master!I17)</f>
        <v/>
      </c>
      <c r="H14" s="49" t="str">
        <f>IF(Master!J17="","",Master!J17)</f>
        <v/>
      </c>
      <c r="I14" s="46" t="str">
        <f>IF(Master!M17="","",Master!M17)</f>
        <v/>
      </c>
      <c r="J14" s="50"/>
    </row>
    <row r="15" spans="1:19" ht="24.95" customHeight="1">
      <c r="A15" s="44" t="str">
        <f>IF(Master!B18="","",Master!B18)</f>
        <v/>
      </c>
      <c r="B15" s="33" t="str">
        <f>IF(Master!C18="","",UPPER(Master!C18))</f>
        <v/>
      </c>
      <c r="C15" s="45" t="str">
        <f>IF(Master!D18="","",Master!D18)</f>
        <v/>
      </c>
      <c r="D15" s="46" t="str">
        <f>IF(Master!E18="","",Master!E18)</f>
        <v/>
      </c>
      <c r="E15" s="46" t="str">
        <f>IF(Master!G18="","",Master!G18)</f>
        <v/>
      </c>
      <c r="F15" s="46" t="str">
        <f>IF(Master!H18="","",Master!H18)</f>
        <v/>
      </c>
      <c r="G15" s="48" t="str">
        <f>IF(Master!I18="","",Master!I18)</f>
        <v/>
      </c>
      <c r="H15" s="49" t="str">
        <f>IF(Master!J18="","",Master!J18)</f>
        <v/>
      </c>
      <c r="I15" s="46" t="str">
        <f>IF(Master!M18="","",Master!M18)</f>
        <v/>
      </c>
      <c r="J15" s="50"/>
    </row>
    <row r="16" spans="1:19" ht="24.95" customHeight="1">
      <c r="A16" s="44" t="str">
        <f>IF(Master!B19="","",Master!B19)</f>
        <v/>
      </c>
      <c r="B16" s="33" t="str">
        <f>IF(Master!C19="","",UPPER(Master!C19))</f>
        <v/>
      </c>
      <c r="C16" s="45" t="str">
        <f>IF(Master!D19="","",Master!D19)</f>
        <v/>
      </c>
      <c r="D16" s="46" t="str">
        <f>IF(Master!E19="","",Master!E19)</f>
        <v/>
      </c>
      <c r="E16" s="46" t="str">
        <f>IF(Master!G19="","",Master!G19)</f>
        <v/>
      </c>
      <c r="F16" s="46" t="str">
        <f>IF(Master!H19="","",Master!H19)</f>
        <v/>
      </c>
      <c r="G16" s="48" t="str">
        <f>IF(Master!I19="","",Master!I19)</f>
        <v/>
      </c>
      <c r="H16" s="49" t="str">
        <f>IF(Master!J19="","",Master!J19)</f>
        <v/>
      </c>
      <c r="I16" s="46" t="str">
        <f>IF(Master!M19="","",Master!M19)</f>
        <v/>
      </c>
      <c r="J16" s="50"/>
    </row>
    <row r="17" spans="1:14" ht="24.95" customHeight="1">
      <c r="A17" s="44" t="str">
        <f>IF(Master!B20="","",Master!B20)</f>
        <v/>
      </c>
      <c r="B17" s="33" t="str">
        <f>IF(Master!C20="","",UPPER(Master!C20))</f>
        <v/>
      </c>
      <c r="C17" s="45" t="str">
        <f>IF(Master!D20="","",Master!D20)</f>
        <v/>
      </c>
      <c r="D17" s="46" t="str">
        <f>IF(Master!E20="","",Master!E20)</f>
        <v/>
      </c>
      <c r="E17" s="46" t="str">
        <f>IF(Master!G20="","",Master!G20)</f>
        <v/>
      </c>
      <c r="F17" s="46" t="str">
        <f>IF(Master!H20="","",Master!H20)</f>
        <v/>
      </c>
      <c r="G17" s="48" t="str">
        <f>IF(Master!I20="","",Master!I20)</f>
        <v/>
      </c>
      <c r="H17" s="49" t="str">
        <f>IF(Master!J20="","",Master!J20)</f>
        <v/>
      </c>
      <c r="I17" s="46" t="str">
        <f>IF(Master!M20="","",Master!M20)</f>
        <v/>
      </c>
      <c r="J17" s="50"/>
    </row>
    <row r="18" spans="1:14" ht="20.25" customHeight="1"/>
    <row r="19" spans="1:14" ht="17.25" customHeight="1">
      <c r="A19" s="53"/>
      <c r="B19" s="53"/>
      <c r="C19" s="53"/>
      <c r="D19" s="53"/>
      <c r="E19" s="53"/>
      <c r="F19" s="53"/>
      <c r="G19" s="53"/>
      <c r="H19" s="119" t="s">
        <v>46</v>
      </c>
      <c r="I19" s="119"/>
      <c r="J19" s="119"/>
    </row>
    <row r="20" spans="1:14" ht="17.25" customHeight="1">
      <c r="A20" s="53"/>
      <c r="B20" s="53"/>
      <c r="C20" s="53"/>
      <c r="D20" s="53"/>
      <c r="E20" s="53"/>
      <c r="F20" s="53"/>
      <c r="G20" s="53"/>
      <c r="H20" s="119" t="s">
        <v>38</v>
      </c>
      <c r="I20" s="119"/>
      <c r="J20" s="119"/>
    </row>
    <row r="21" spans="1:14" ht="17.25" customHeight="1">
      <c r="A21" s="53"/>
      <c r="B21" s="53"/>
      <c r="C21" s="53"/>
      <c r="D21" s="53"/>
      <c r="E21" s="53"/>
      <c r="F21" s="53"/>
      <c r="G21" s="53"/>
      <c r="H21" s="119" t="s">
        <v>39</v>
      </c>
      <c r="I21" s="119"/>
      <c r="J21" s="119"/>
    </row>
    <row r="22" spans="1:14" ht="18.75">
      <c r="A22" s="118" t="s">
        <v>34</v>
      </c>
      <c r="B22" s="118"/>
      <c r="C22" s="118"/>
      <c r="D22" s="52"/>
      <c r="E22" s="52"/>
      <c r="F22" s="54" t="s">
        <v>33</v>
      </c>
      <c r="G22" s="54"/>
      <c r="H22" s="52"/>
      <c r="I22" s="54"/>
      <c r="J22" s="52"/>
      <c r="K22" s="51"/>
      <c r="L22" s="51"/>
      <c r="M22" s="51"/>
      <c r="N22" s="51"/>
    </row>
    <row r="23" spans="1:14" ht="18.75">
      <c r="A23" s="118" t="s">
        <v>40</v>
      </c>
      <c r="B23" s="118"/>
      <c r="C23" s="118"/>
      <c r="D23" s="53"/>
      <c r="E23" s="53"/>
      <c r="F23" s="53"/>
      <c r="G23" s="53"/>
      <c r="H23" s="53"/>
      <c r="I23" s="53"/>
      <c r="J23" s="53"/>
    </row>
    <row r="24" spans="1:14" ht="18.75">
      <c r="A24" s="118" t="s">
        <v>41</v>
      </c>
      <c r="B24" s="118"/>
      <c r="C24" s="118"/>
      <c r="D24" s="53"/>
      <c r="E24" s="53"/>
      <c r="F24" s="53"/>
      <c r="G24" s="53"/>
      <c r="H24" s="53"/>
      <c r="I24" s="53"/>
      <c r="J24" s="53"/>
    </row>
    <row r="25" spans="1:14" ht="18.75">
      <c r="A25" s="118" t="s">
        <v>42</v>
      </c>
      <c r="B25" s="118"/>
      <c r="C25" s="118"/>
      <c r="D25" s="53"/>
      <c r="E25" s="53"/>
      <c r="F25" s="53"/>
      <c r="G25" s="53"/>
      <c r="H25" s="53"/>
      <c r="I25" s="53"/>
      <c r="J25" s="53"/>
    </row>
    <row r="26" spans="1:14" ht="18.75">
      <c r="A26" s="118" t="s">
        <v>43</v>
      </c>
      <c r="B26" s="118"/>
      <c r="C26" s="118"/>
      <c r="D26" s="53"/>
      <c r="E26" s="53"/>
      <c r="F26" s="53"/>
      <c r="G26" s="53"/>
      <c r="H26" s="119" t="s">
        <v>46</v>
      </c>
      <c r="I26" s="119"/>
      <c r="J26" s="119"/>
    </row>
    <row r="27" spans="1:14" ht="18.75">
      <c r="A27" s="118" t="s">
        <v>44</v>
      </c>
      <c r="B27" s="118"/>
      <c r="C27" s="118"/>
      <c r="D27" s="53"/>
      <c r="E27" s="53"/>
      <c r="F27" s="53"/>
      <c r="G27" s="53"/>
      <c r="H27" s="119" t="s">
        <v>38</v>
      </c>
      <c r="I27" s="119"/>
      <c r="J27" s="119"/>
    </row>
    <row r="28" spans="1:14" ht="18.75">
      <c r="A28" s="53"/>
      <c r="B28" s="53"/>
      <c r="C28" s="53"/>
      <c r="D28" s="53"/>
      <c r="E28" s="53"/>
      <c r="F28" s="53"/>
      <c r="G28" s="53"/>
      <c r="H28" s="119" t="s">
        <v>39</v>
      </c>
      <c r="I28" s="119"/>
      <c r="J28" s="119"/>
    </row>
  </sheetData>
  <sheetProtection password="C1FB" sheet="1" objects="1" scenarios="1" formatCells="0" formatColumns="0" formatRows="0"/>
  <mergeCells count="18">
    <mergeCell ref="H28:J28"/>
    <mergeCell ref="A25:C25"/>
    <mergeCell ref="A1:C1"/>
    <mergeCell ref="D1:J1"/>
    <mergeCell ref="A2:C2"/>
    <mergeCell ref="C3:H3"/>
    <mergeCell ref="A5:J5"/>
    <mergeCell ref="H19:J19"/>
    <mergeCell ref="H20:J20"/>
    <mergeCell ref="H21:J21"/>
    <mergeCell ref="A22:C22"/>
    <mergeCell ref="A23:C23"/>
    <mergeCell ref="A24:C24"/>
    <mergeCell ref="P5:S6"/>
    <mergeCell ref="A26:C26"/>
    <mergeCell ref="H26:J26"/>
    <mergeCell ref="A27:C27"/>
    <mergeCell ref="H27:J27"/>
  </mergeCells>
  <conditionalFormatting sqref="A8:A17">
    <cfRule type="cellIs" dxfId="1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50"/>
  <sheetViews>
    <sheetView showGridLines="0" view="pageBreakPreview" topLeftCell="A2" zoomScaleSheetLayoutView="100" workbookViewId="0">
      <selection activeCell="T12" sqref="T12"/>
    </sheetView>
  </sheetViews>
  <sheetFormatPr defaultColWidth="9.125" defaultRowHeight="12.75"/>
  <cols>
    <col min="1" max="1" width="4.75" style="56" customWidth="1"/>
    <col min="2" max="2" width="8.625" style="95" customWidth="1"/>
    <col min="3" max="3" width="8.125" style="96" customWidth="1"/>
    <col min="4" max="14" width="6.625" style="96" customWidth="1"/>
    <col min="15" max="24" width="5.625" style="96" customWidth="1"/>
    <col min="25" max="25" width="7.625" style="56" customWidth="1"/>
    <col min="26" max="26" width="7.375" style="56" customWidth="1"/>
    <col min="27" max="34" width="9.125" style="56"/>
    <col min="35" max="46" width="0" style="56" hidden="1" customWidth="1"/>
    <col min="47" max="16384" width="9.125" style="56"/>
  </cols>
  <sheetData>
    <row r="1" spans="1:44" ht="22.5">
      <c r="B1" s="142" t="str">
        <f>IF(Master!D4="","",CONCATENATE("Office ",Master!G7,", ",Master!D4))</f>
        <v>Office Principal , Mahtma Gandhi Government School (English Medium) Bar, PALI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</row>
    <row r="2" spans="1:44" ht="20.25">
      <c r="B2" s="143" t="s">
        <v>45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44" s="57" customFormat="1" ht="24" customHeight="1">
      <c r="B3" s="131" t="s">
        <v>77</v>
      </c>
      <c r="C3" s="131"/>
      <c r="D3" s="131"/>
      <c r="E3" s="145" t="str">
        <f>IFERROR(UPPER(VLOOKUP(E4,ram,2,0)),"")</f>
        <v>SHRI RAM</v>
      </c>
      <c r="F3" s="145"/>
      <c r="G3" s="145"/>
      <c r="H3" s="145"/>
      <c r="I3" s="145"/>
      <c r="J3" s="145"/>
      <c r="K3" s="145"/>
      <c r="L3" s="132" t="s">
        <v>0</v>
      </c>
      <c r="M3" s="132"/>
      <c r="N3" s="146" t="str">
        <f>IFERROR(UPPER(VLOOKUP(E4,ram,3,0)),"")</f>
        <v xml:space="preserve">अध्यापक  तृतीय श्रेणी लेवल - 1 </v>
      </c>
      <c r="O3" s="146"/>
      <c r="P3" s="146"/>
      <c r="Q3" s="146"/>
      <c r="R3" s="146"/>
      <c r="S3" s="128" t="s">
        <v>78</v>
      </c>
      <c r="T3" s="128"/>
      <c r="U3" s="128"/>
      <c r="V3" s="129" t="str">
        <f>IFERROR(CONCATENATE("L - ",VLOOKUP(E4,ram,8,0)),"")</f>
        <v>L - 10</v>
      </c>
      <c r="W3" s="129"/>
      <c r="X3" s="128" t="s">
        <v>79</v>
      </c>
      <c r="Y3" s="128"/>
      <c r="Z3" s="128"/>
      <c r="AA3" s="147">
        <f>IFERROR(VLOOKUP(E4,ram,7,0),"")</f>
        <v>44103</v>
      </c>
      <c r="AB3" s="147"/>
      <c r="AN3" s="57">
        <f>IFERROR(IF(AM4="",0,MONTH(AM4)),"")</f>
        <v>9</v>
      </c>
      <c r="AP3" s="58">
        <f>IF(AN3=1,31,IF(AN3=2,28,IF(AN3=3,31,IF(AN3=4,30,IF(AN3=5,31,IF(AN3=6,30,IF(AN3=7,31,IF(AN3=8,31,IF(AN3=9,30,IF(AN3=10,31,IF(AN3=11,30,IF(AN3=12,31,0))))))))))))</f>
        <v>30</v>
      </c>
    </row>
    <row r="4" spans="1:44" s="57" customFormat="1" ht="24" customHeight="1">
      <c r="B4" s="131" t="s">
        <v>80</v>
      </c>
      <c r="C4" s="131"/>
      <c r="D4" s="131"/>
      <c r="E4" s="97">
        <v>1</v>
      </c>
      <c r="F4" s="59"/>
      <c r="G4" s="131" t="s">
        <v>81</v>
      </c>
      <c r="H4" s="131"/>
      <c r="I4" s="131"/>
      <c r="J4" s="131"/>
      <c r="K4" s="131"/>
      <c r="L4" s="131"/>
      <c r="M4" s="156">
        <f>IFERROR(VLOOKUP(E4,ram,10,0),"")</f>
        <v>44136</v>
      </c>
      <c r="N4" s="156"/>
      <c r="O4" s="156"/>
      <c r="P4" s="60" t="s">
        <v>82</v>
      </c>
      <c r="Q4" s="156">
        <f>IFERROR(VLOOKUP(E4,ram,11,0),"")</f>
        <v>44256</v>
      </c>
      <c r="R4" s="156"/>
      <c r="S4" s="156"/>
      <c r="T4" s="132" t="s">
        <v>83</v>
      </c>
      <c r="U4" s="132"/>
      <c r="V4" s="132"/>
      <c r="W4" s="127" t="str">
        <f>IFERROR(UPPER(VLOOKUP(E4,ram,5,0)),"")</f>
        <v>GUPS BAR</v>
      </c>
      <c r="X4" s="127"/>
      <c r="Y4" s="127"/>
      <c r="Z4" s="127"/>
      <c r="AA4" s="127"/>
      <c r="AB4" s="127"/>
      <c r="AL4" s="61">
        <v>44377</v>
      </c>
      <c r="AM4" s="61">
        <f>IFERROR(VLOOKUP(E4,ram,7,0),"")</f>
        <v>44103</v>
      </c>
      <c r="AN4" s="57">
        <f>IFERROR(IF(AM4="",0,DAY(AM4)-1),"")</f>
        <v>28</v>
      </c>
      <c r="AP4" s="57">
        <f>IFERROR(SUM(AP3-AN4),"")</f>
        <v>2</v>
      </c>
    </row>
    <row r="5" spans="1:44" ht="9.75" customHeight="1"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4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44" ht="24.75" customHeight="1">
      <c r="A6" s="135" t="s">
        <v>22</v>
      </c>
      <c r="B6" s="144" t="s">
        <v>1</v>
      </c>
      <c r="C6" s="144" t="s">
        <v>2</v>
      </c>
      <c r="D6" s="144"/>
      <c r="E6" s="144"/>
      <c r="F6" s="144"/>
      <c r="G6" s="144" t="s">
        <v>3</v>
      </c>
      <c r="H6" s="144"/>
      <c r="I6" s="144"/>
      <c r="J6" s="144"/>
      <c r="K6" s="144" t="s">
        <v>4</v>
      </c>
      <c r="L6" s="144"/>
      <c r="M6" s="144"/>
      <c r="N6" s="144"/>
      <c r="O6" s="144" t="s">
        <v>20</v>
      </c>
      <c r="P6" s="144"/>
      <c r="Q6" s="144"/>
      <c r="R6" s="144" t="s">
        <v>5</v>
      </c>
      <c r="S6" s="144"/>
      <c r="T6" s="144"/>
      <c r="U6" s="144" t="s">
        <v>21</v>
      </c>
      <c r="V6" s="144"/>
      <c r="W6" s="144"/>
      <c r="X6" s="139" t="s">
        <v>6</v>
      </c>
      <c r="Y6" s="139" t="s">
        <v>7</v>
      </c>
      <c r="Z6" s="139" t="s">
        <v>8</v>
      </c>
      <c r="AA6" s="139" t="s">
        <v>9</v>
      </c>
      <c r="AB6" s="139" t="s">
        <v>10</v>
      </c>
      <c r="AJ6" s="65">
        <v>44075</v>
      </c>
      <c r="AK6" s="65">
        <v>44105</v>
      </c>
      <c r="AL6" s="65">
        <f>IFERROR(VLOOKUP(E4,ram,10,0),"")</f>
        <v>44136</v>
      </c>
      <c r="AM6" s="65">
        <f>IFERROR(VLOOKUP(E4,ram,11,0),"")</f>
        <v>44256</v>
      </c>
      <c r="AN6" s="56">
        <f>IFERROR(VLOOKUP(E4,ram,14,0),"")</f>
        <v>0</v>
      </c>
      <c r="AP6" s="66">
        <f>IF(Master!K6="","",Master!K6)</f>
        <v>8</v>
      </c>
    </row>
    <row r="7" spans="1:44" ht="45.75" customHeight="1">
      <c r="A7" s="136"/>
      <c r="B7" s="144"/>
      <c r="C7" s="67" t="s">
        <v>11</v>
      </c>
      <c r="D7" s="67" t="s">
        <v>12</v>
      </c>
      <c r="E7" s="68" t="s">
        <v>13</v>
      </c>
      <c r="F7" s="68" t="s">
        <v>14</v>
      </c>
      <c r="G7" s="68" t="s">
        <v>11</v>
      </c>
      <c r="H7" s="68" t="s">
        <v>12</v>
      </c>
      <c r="I7" s="68" t="s">
        <v>13</v>
      </c>
      <c r="J7" s="68" t="s">
        <v>14</v>
      </c>
      <c r="K7" s="68" t="s">
        <v>11</v>
      </c>
      <c r="L7" s="68" t="s">
        <v>12</v>
      </c>
      <c r="M7" s="68" t="s">
        <v>13</v>
      </c>
      <c r="N7" s="68" t="s">
        <v>14</v>
      </c>
      <c r="O7" s="68" t="s">
        <v>15</v>
      </c>
      <c r="P7" s="68" t="s">
        <v>16</v>
      </c>
      <c r="Q7" s="68" t="s">
        <v>17</v>
      </c>
      <c r="R7" s="68" t="s">
        <v>15</v>
      </c>
      <c r="S7" s="68" t="s">
        <v>16</v>
      </c>
      <c r="T7" s="68" t="s">
        <v>17</v>
      </c>
      <c r="U7" s="68" t="s">
        <v>15</v>
      </c>
      <c r="V7" s="68" t="s">
        <v>16</v>
      </c>
      <c r="W7" s="68" t="s">
        <v>17</v>
      </c>
      <c r="X7" s="139"/>
      <c r="Y7" s="139"/>
      <c r="Z7" s="139"/>
      <c r="AA7" s="139"/>
      <c r="AB7" s="139"/>
    </row>
    <row r="8" spans="1:44" s="78" customFormat="1" ht="25.5" customHeight="1">
      <c r="A8" s="69">
        <f>IF(LEN(B8)&gt;=2,1,0)</f>
        <v>1</v>
      </c>
      <c r="B8" s="70">
        <f>IFERROR(IF(AO9="","",AO9),"")</f>
        <v>44136</v>
      </c>
      <c r="C8" s="71">
        <f>IFERROR(IF(AP9="","",AP9),"")</f>
        <v>24373</v>
      </c>
      <c r="D8" s="71">
        <f>IFERROR(IF(AQ9="","",AQ9),"")</f>
        <v>383</v>
      </c>
      <c r="E8" s="71">
        <f>IFERROR(IF(AR9="","",AR9),"")</f>
        <v>180</v>
      </c>
      <c r="F8" s="72">
        <f>IF(B8="","",SUM(C8:E8))</f>
        <v>24936</v>
      </c>
      <c r="G8" s="72">
        <f>IFERROR(IF(B8="","",IF(AL10="","",AL10)),"")</f>
        <v>23700</v>
      </c>
      <c r="H8" s="72">
        <f>IFERROR(IF(B8="","",0),"")</f>
        <v>0</v>
      </c>
      <c r="I8" s="72">
        <f>IFERROR(IF(B8="","",0),"")</f>
        <v>0</v>
      </c>
      <c r="J8" s="72">
        <f>IF(B8="","",SUM(G8:I8))</f>
        <v>23700</v>
      </c>
      <c r="K8" s="72">
        <f>IFERROR(IF(B8="","",IF(C8="","",IF(G8="","",SUM(C8-G8)))),"")</f>
        <v>673</v>
      </c>
      <c r="L8" s="72">
        <f>IFERROR(IF(B8="","",IF(D8="","",IF(H8="","",SUM(D8-H8)))),"")</f>
        <v>383</v>
      </c>
      <c r="M8" s="72">
        <f>IFERROR(IF(B8="","",IF(E8="","",IF(I8="","",SUM(E8-I8)))),"")</f>
        <v>180</v>
      </c>
      <c r="N8" s="72">
        <f>IFERROR(IF(B8="","",IF(F8="","",IF(J8="","",SUM(F8-J8)))),"")</f>
        <v>1236</v>
      </c>
      <c r="O8" s="72">
        <f>IFERROR(IF(B8="","",ROUND((C8+D8)*10%,0)),"")</f>
        <v>2476</v>
      </c>
      <c r="P8" s="73">
        <f>IFERROR(IF(B8="","",IF(G8="","",IF(H8="","",ROUND((G8+H8)*10%,0)))),"")</f>
        <v>2370</v>
      </c>
      <c r="Q8" s="74">
        <f>IFERROR(IF(B8="","",SUM(O8-P8)),"")</f>
        <v>106</v>
      </c>
      <c r="R8" s="72">
        <v>0</v>
      </c>
      <c r="S8" s="72">
        <v>0</v>
      </c>
      <c r="T8" s="74">
        <f>IFERROR(IF(B8="","",SUM(R8-S8)),"")</f>
        <v>0</v>
      </c>
      <c r="U8" s="72" t="str">
        <f>IF(B8="","",IF(B8=$AJ$6,ROUND((F8)*1/30,0),IF(B8=$AK$6,ROUND((F8)*1/31,0),"")))</f>
        <v/>
      </c>
      <c r="V8" s="72" t="str">
        <f>IF(B8="","",IF(B8=$AJ$6,ROUND((J8)*1/30,0),IF(B8=$AK$6,ROUND((J8)*1/31,0),"")))</f>
        <v/>
      </c>
      <c r="W8" s="74" t="str">
        <f>IFERROR(IF(B8="","",SUM(U8-V8)),"")</f>
        <v/>
      </c>
      <c r="X8" s="72">
        <f>IFERROR(IF(B8="","",ROUND(N8*$AN$6%,0)),"")</f>
        <v>0</v>
      </c>
      <c r="Y8" s="72">
        <f>IFERROR(IF(B8="","",SUM(Q8,T8,W8,X8)),"")</f>
        <v>106</v>
      </c>
      <c r="Z8" s="75">
        <f>IFERROR(IF(B8="","",SUM(N8-Y8)),"")</f>
        <v>1130</v>
      </c>
      <c r="AA8" s="76"/>
      <c r="AB8" s="77"/>
      <c r="AD8" s="79"/>
      <c r="AE8" s="80"/>
      <c r="AF8" s="80"/>
      <c r="AG8" s="80"/>
      <c r="AH8" s="80"/>
      <c r="AI8" s="79"/>
    </row>
    <row r="9" spans="1:44" s="83" customFormat="1" ht="25.5" customHeight="1">
      <c r="A9" s="69">
        <f>IF(LEN(B9)&gt;=2,A8+1,0)</f>
        <v>2</v>
      </c>
      <c r="B9" s="70">
        <f t="shared" ref="B9:B17" si="0">IFERROR(IF(AO10="","",AO10),"")</f>
        <v>44166</v>
      </c>
      <c r="C9" s="71">
        <f t="shared" ref="C9:C17" si="1">IFERROR(IF(AP10="","",AP10),"")</f>
        <v>33800</v>
      </c>
      <c r="D9" s="71">
        <f t="shared" ref="D9:D17" si="2">IFERROR(IF(AQ10="","",AQ10),"")</f>
        <v>5746</v>
      </c>
      <c r="E9" s="71">
        <f t="shared" ref="E9:E17" si="3">IFERROR(IF(AR10="","",AR10),"")</f>
        <v>2704</v>
      </c>
      <c r="F9" s="72">
        <f t="shared" ref="F9:F17" si="4">IF(B9="","",SUM(C9:E9))</f>
        <v>42250</v>
      </c>
      <c r="G9" s="81">
        <f>IFERROR(IF(B9="","",G8),"")</f>
        <v>23700</v>
      </c>
      <c r="H9" s="72">
        <f t="shared" ref="H9:H17" si="5">IFERROR(IF(B9="","",0),"")</f>
        <v>0</v>
      </c>
      <c r="I9" s="72">
        <f t="shared" ref="I9:I17" si="6">IFERROR(IF(B9="","",0),"")</f>
        <v>0</v>
      </c>
      <c r="J9" s="72">
        <f t="shared" ref="J9:J17" si="7">IF(B9="","",SUM(G9:I9))</f>
        <v>23700</v>
      </c>
      <c r="K9" s="72">
        <f t="shared" ref="K9:K17" si="8">IFERROR(IF(B9="","",IF(C9="","",IF(G9="","",SUM(C9-G9)))),"")</f>
        <v>10100</v>
      </c>
      <c r="L9" s="72">
        <f t="shared" ref="L9:L17" si="9">IFERROR(IF(B9="","",IF(D9="","",IF(H9="","",SUM(D9-H9)))),"")</f>
        <v>5746</v>
      </c>
      <c r="M9" s="72">
        <f t="shared" ref="M9:M17" si="10">IFERROR(IF(B9="","",IF(E9="","",IF(I9="","",SUM(E9-I9)))),"")</f>
        <v>2704</v>
      </c>
      <c r="N9" s="72">
        <f t="shared" ref="N9:N17" si="11">IFERROR(IF(B9="","",IF(F9="","",IF(J9="","",SUM(F9-J9)))),"")</f>
        <v>18550</v>
      </c>
      <c r="O9" s="72">
        <f t="shared" ref="O9:O17" si="12">IFERROR(IF(B9="","",ROUND((C9+D9)*10%,0)),"")</f>
        <v>3955</v>
      </c>
      <c r="P9" s="73">
        <f t="shared" ref="P9:P17" si="13">IFERROR(IF(B9="","",IF(G9="","",IF(H9="","",ROUND((G9+H9)*10%,0)))),"")</f>
        <v>2370</v>
      </c>
      <c r="Q9" s="74">
        <f t="shared" ref="Q9:Q17" si="14">IFERROR(IF(B9="","",SUM(O9-P9)),"")</f>
        <v>1585</v>
      </c>
      <c r="R9" s="81">
        <f>IFERROR(IF(B9="","",R8),"")</f>
        <v>0</v>
      </c>
      <c r="S9" s="81">
        <f>IFERROR(IF(B9="","",S8),"")</f>
        <v>0</v>
      </c>
      <c r="T9" s="74">
        <f>IFERROR(IF(B9="","",SUM(R9-S9)),"")</f>
        <v>0</v>
      </c>
      <c r="U9" s="72" t="str">
        <f t="shared" ref="U9:U17" si="15">IF(B9="","",IF(B9=$AJ$6,ROUND((F9)*1/30,0),IF(B9=$AK$6,ROUND((F9)*1/31,0),"")))</f>
        <v/>
      </c>
      <c r="V9" s="72" t="str">
        <f t="shared" ref="V9:V17" si="16">IF(B9="","",IF(B9=$AJ$6,ROUND((J9)*1/30,0),IF(B9=$AK$6,ROUND((J9)*1/31,0),"")))</f>
        <v/>
      </c>
      <c r="W9" s="74" t="str">
        <f t="shared" ref="W9:W17" si="17">IFERROR(IF(B9="","",SUM(U9-V9)),"")</f>
        <v/>
      </c>
      <c r="X9" s="72">
        <f t="shared" ref="X9:X17" si="18">IFERROR(IF(B9="","",ROUND(N9*$AN$6%,0)),"")</f>
        <v>0</v>
      </c>
      <c r="Y9" s="72">
        <f t="shared" ref="Y9:Y17" si="19">IFERROR(IF(B9="","",SUM(Q9,T9,W9,X9)),"")</f>
        <v>1585</v>
      </c>
      <c r="Z9" s="75">
        <f t="shared" ref="Z9:Z17" si="20">IFERROR(IF(B9="","",SUM(N9-Y9)),"")</f>
        <v>16965</v>
      </c>
      <c r="AA9" s="82"/>
      <c r="AB9" s="82"/>
      <c r="AD9" s="10"/>
      <c r="AE9" s="10"/>
      <c r="AF9" s="10"/>
      <c r="AG9" s="10"/>
      <c r="AH9" s="10"/>
      <c r="AI9" s="10"/>
      <c r="AK9" s="84">
        <v>44075</v>
      </c>
      <c r="AL9" s="83">
        <f>IFERROR(VLOOKUP(E4,ram,9,0),"")</f>
        <v>33800</v>
      </c>
      <c r="AM9" s="84">
        <f>IF(AND($AL$6&gt;$AM$6),"",DATE(YEAR(AL6),MONTH(AL6),DAY(AL6)))</f>
        <v>44136</v>
      </c>
      <c r="AN9" s="84">
        <f>IF(AND(AM9=""),"",IF(AND(AM9=$AK$9),$AK$9,IF(AND(AM9=$AK$10),$AK$10,IF(AND(AM9=$AK$11),$AK$11,IF(AND(AM9=$AK$12),$AK$12,IF(AND(AM9=$AK$13),$AK$13,IF(AND(AM9=$AK$14),$AK$14,IF(AND(AM9=$AK$15),$AK$15,IF(AND(AM9=$AK$16),$AK$16,IF(AND(AM9=$AK$17),$AK$17,IF(AND(AM9=$AK$18),$AK$18,"")))))))))))</f>
        <v>44136</v>
      </c>
      <c r="AO9" s="84">
        <f>IFERROR(IF(AN9="","",IF(AN9&gt;$AM$6,"",AN9)),"")</f>
        <v>44136</v>
      </c>
      <c r="AP9" s="83">
        <f>IF(AO9="","",ROUND((AL9/AP3)*AP4,0)+ROUND((AL10/AP3)*AN4,0))</f>
        <v>24373</v>
      </c>
      <c r="AQ9" s="83">
        <f>IF(AO9="","",IF(AL11="","",ROUND(AL11*17%,0)))</f>
        <v>383</v>
      </c>
      <c r="AR9" s="83">
        <f>IF(AO9="","",IF(AL11="","",ROUND(AL11*AP6%,0)))</f>
        <v>180</v>
      </c>
    </row>
    <row r="10" spans="1:44" s="83" customFormat="1" ht="25.5" customHeight="1">
      <c r="A10" s="69">
        <f t="shared" ref="A10:A17" si="21">IF(LEN(B10)&gt;=2,A9+1,0)</f>
        <v>3</v>
      </c>
      <c r="B10" s="70">
        <f t="shared" si="0"/>
        <v>44197</v>
      </c>
      <c r="C10" s="71">
        <f t="shared" si="1"/>
        <v>33800</v>
      </c>
      <c r="D10" s="71">
        <f t="shared" si="2"/>
        <v>5746</v>
      </c>
      <c r="E10" s="71">
        <f t="shared" si="3"/>
        <v>2704</v>
      </c>
      <c r="F10" s="72">
        <f t="shared" si="4"/>
        <v>42250</v>
      </c>
      <c r="G10" s="81">
        <f t="shared" ref="G10:G17" si="22">IFERROR(IF(B10="","",G9),"")</f>
        <v>23700</v>
      </c>
      <c r="H10" s="72">
        <f t="shared" si="5"/>
        <v>0</v>
      </c>
      <c r="I10" s="72">
        <f t="shared" si="6"/>
        <v>0</v>
      </c>
      <c r="J10" s="72">
        <f t="shared" si="7"/>
        <v>23700</v>
      </c>
      <c r="K10" s="72">
        <f t="shared" si="8"/>
        <v>10100</v>
      </c>
      <c r="L10" s="72">
        <f t="shared" si="9"/>
        <v>5746</v>
      </c>
      <c r="M10" s="72">
        <f t="shared" si="10"/>
        <v>2704</v>
      </c>
      <c r="N10" s="72">
        <f t="shared" si="11"/>
        <v>18550</v>
      </c>
      <c r="O10" s="72">
        <f t="shared" si="12"/>
        <v>3955</v>
      </c>
      <c r="P10" s="73">
        <f t="shared" si="13"/>
        <v>2370</v>
      </c>
      <c r="Q10" s="74">
        <f t="shared" si="14"/>
        <v>1585</v>
      </c>
      <c r="R10" s="81">
        <f t="shared" ref="R10:R17" si="23">IFERROR(IF(B10="","",R9),"")</f>
        <v>0</v>
      </c>
      <c r="S10" s="81">
        <f t="shared" ref="S10:S17" si="24">IFERROR(IF(B10="","",S9),"")</f>
        <v>0</v>
      </c>
      <c r="T10" s="74">
        <f t="shared" ref="T10:T17" si="25">IFERROR(IF(B10="","",SUM(R10-S10)),"")</f>
        <v>0</v>
      </c>
      <c r="U10" s="72" t="str">
        <f t="shared" si="15"/>
        <v/>
      </c>
      <c r="V10" s="72" t="str">
        <f t="shared" si="16"/>
        <v/>
      </c>
      <c r="W10" s="74" t="str">
        <f t="shared" si="17"/>
        <v/>
      </c>
      <c r="X10" s="72">
        <f t="shared" si="18"/>
        <v>0</v>
      </c>
      <c r="Y10" s="72">
        <f t="shared" si="19"/>
        <v>1585</v>
      </c>
      <c r="Z10" s="75">
        <f t="shared" si="20"/>
        <v>16965</v>
      </c>
      <c r="AA10" s="82"/>
      <c r="AB10" s="82"/>
      <c r="AD10" s="10"/>
      <c r="AE10" s="10"/>
      <c r="AF10" s="10"/>
      <c r="AG10" s="10"/>
      <c r="AH10" s="10"/>
      <c r="AI10" s="10"/>
      <c r="AK10" s="84">
        <v>44105</v>
      </c>
      <c r="AL10" s="83">
        <f>IFERROR(VLOOKUP(E4,ram,13,0),"")</f>
        <v>23700</v>
      </c>
      <c r="AM10" s="84">
        <f>IF(AND($AL$6&gt;$AM$6),"",DATE(YEAR(AM9),MONTH(AM9)+1,DAY(AM9)))</f>
        <v>44166</v>
      </c>
      <c r="AN10" s="84">
        <f t="shared" ref="AN10:AN18" si="26">IF(AND(AM10=""),"",IF(AND(AM10=$AK$9),$AK$9,IF(AND(AM10=$AK$10),$AK$10,IF(AND(AM10=$AK$11),$AK$11,IF(AND(AM10=$AK$12),$AK$12,IF(AND(AM10=$AK$13),$AK$13,IF(AND(AM10=$AK$14),$AK$14,IF(AND(AM10=$AK$15),$AK$15,IF(AND(AM10=$AK$16),$AK$16,IF(AND(AM10=$AK$17),$AK$17,IF(AND(AM10=$AK$18),$AK$18,"")))))))))))</f>
        <v>44166</v>
      </c>
      <c r="AO10" s="84">
        <f t="shared" ref="AO10:AO18" si="27">IFERROR(IF(AN10="","",IF(AN10&gt;$AM$6,"",AN10)),"")</f>
        <v>44166</v>
      </c>
      <c r="AP10" s="83">
        <f>IFERROR(IF(AO10="","",VLOOKUP(E4,ram,9,0)),"")</f>
        <v>33800</v>
      </c>
      <c r="AQ10" s="83">
        <f>IF(AO10="","",ROUND(AP10*17%,0))</f>
        <v>5746</v>
      </c>
      <c r="AR10" s="83">
        <f>IF(AO10="","",ROUND(AP10*$AP$6%,0))</f>
        <v>2704</v>
      </c>
    </row>
    <row r="11" spans="1:44" s="83" customFormat="1" ht="25.5" customHeight="1">
      <c r="A11" s="69">
        <f t="shared" si="21"/>
        <v>4</v>
      </c>
      <c r="B11" s="70">
        <f t="shared" si="0"/>
        <v>44228</v>
      </c>
      <c r="C11" s="71">
        <f t="shared" si="1"/>
        <v>33800</v>
      </c>
      <c r="D11" s="71">
        <f t="shared" si="2"/>
        <v>5746</v>
      </c>
      <c r="E11" s="71">
        <f t="shared" si="3"/>
        <v>2704</v>
      </c>
      <c r="F11" s="72">
        <f t="shared" si="4"/>
        <v>42250</v>
      </c>
      <c r="G11" s="81">
        <f t="shared" si="22"/>
        <v>23700</v>
      </c>
      <c r="H11" s="72">
        <f t="shared" si="5"/>
        <v>0</v>
      </c>
      <c r="I11" s="72">
        <f t="shared" si="6"/>
        <v>0</v>
      </c>
      <c r="J11" s="72">
        <f t="shared" si="7"/>
        <v>23700</v>
      </c>
      <c r="K11" s="72">
        <f t="shared" si="8"/>
        <v>10100</v>
      </c>
      <c r="L11" s="72">
        <f t="shared" si="9"/>
        <v>5746</v>
      </c>
      <c r="M11" s="72">
        <f t="shared" si="10"/>
        <v>2704</v>
      </c>
      <c r="N11" s="72">
        <f t="shared" si="11"/>
        <v>18550</v>
      </c>
      <c r="O11" s="72">
        <f t="shared" si="12"/>
        <v>3955</v>
      </c>
      <c r="P11" s="73">
        <f t="shared" si="13"/>
        <v>2370</v>
      </c>
      <c r="Q11" s="74">
        <f t="shared" si="14"/>
        <v>1585</v>
      </c>
      <c r="R11" s="81">
        <f t="shared" si="23"/>
        <v>0</v>
      </c>
      <c r="S11" s="81">
        <f t="shared" si="24"/>
        <v>0</v>
      </c>
      <c r="T11" s="74">
        <f t="shared" si="25"/>
        <v>0</v>
      </c>
      <c r="U11" s="72" t="str">
        <f t="shared" si="15"/>
        <v/>
      </c>
      <c r="V11" s="72" t="str">
        <f t="shared" si="16"/>
        <v/>
      </c>
      <c r="W11" s="74" t="str">
        <f t="shared" si="17"/>
        <v/>
      </c>
      <c r="X11" s="72">
        <f t="shared" si="18"/>
        <v>0</v>
      </c>
      <c r="Y11" s="72">
        <f t="shared" si="19"/>
        <v>1585</v>
      </c>
      <c r="Z11" s="75">
        <f t="shared" si="20"/>
        <v>16965</v>
      </c>
      <c r="AA11" s="82"/>
      <c r="AB11" s="82"/>
      <c r="AD11" s="10"/>
      <c r="AE11" s="10"/>
      <c r="AF11" s="10"/>
      <c r="AG11" s="10"/>
      <c r="AH11" s="10"/>
      <c r="AI11" s="10"/>
      <c r="AJ11" s="83">
        <f>ROUND((AL11+AQ9)*10%,0)</f>
        <v>264</v>
      </c>
      <c r="AK11" s="84">
        <v>44136</v>
      </c>
      <c r="AL11" s="83">
        <f>IFERROR(ROUND((AL9/AP3)*AP4,0),"")</f>
        <v>2253</v>
      </c>
      <c r="AM11" s="84">
        <f t="shared" ref="AM11:AM18" si="28">IF(AND($AL$6&gt;$AM$6),"",DATE(YEAR(AM10),MONTH(AM10)+1,DAY(AM10)))</f>
        <v>44197</v>
      </c>
      <c r="AN11" s="84">
        <f t="shared" si="26"/>
        <v>44197</v>
      </c>
      <c r="AO11" s="84">
        <f t="shared" si="27"/>
        <v>44197</v>
      </c>
      <c r="AP11" s="83">
        <f>IF(AO11="","",IF(AP10="","",AP10))</f>
        <v>33800</v>
      </c>
      <c r="AQ11" s="83">
        <f t="shared" ref="AQ11:AQ18" si="29">IF(AO11="","",ROUND(AP11*17%,0))</f>
        <v>5746</v>
      </c>
      <c r="AR11" s="83">
        <f t="shared" ref="AR11:AR18" si="30">IF(AO11="","",ROUND(AP11*$AP$6%,0))</f>
        <v>2704</v>
      </c>
    </row>
    <row r="12" spans="1:44" s="83" customFormat="1" ht="25.5" customHeight="1">
      <c r="A12" s="69">
        <f t="shared" si="21"/>
        <v>5</v>
      </c>
      <c r="B12" s="70">
        <f t="shared" si="0"/>
        <v>44256</v>
      </c>
      <c r="C12" s="71">
        <f t="shared" si="1"/>
        <v>33800</v>
      </c>
      <c r="D12" s="71">
        <f t="shared" si="2"/>
        <v>5746</v>
      </c>
      <c r="E12" s="71">
        <f t="shared" si="3"/>
        <v>2704</v>
      </c>
      <c r="F12" s="72">
        <f t="shared" si="4"/>
        <v>42250</v>
      </c>
      <c r="G12" s="81">
        <f t="shared" si="22"/>
        <v>23700</v>
      </c>
      <c r="H12" s="72">
        <f t="shared" si="5"/>
        <v>0</v>
      </c>
      <c r="I12" s="72">
        <f t="shared" si="6"/>
        <v>0</v>
      </c>
      <c r="J12" s="72">
        <f t="shared" si="7"/>
        <v>23700</v>
      </c>
      <c r="K12" s="72">
        <f t="shared" si="8"/>
        <v>10100</v>
      </c>
      <c r="L12" s="72">
        <f t="shared" si="9"/>
        <v>5746</v>
      </c>
      <c r="M12" s="72">
        <f t="shared" si="10"/>
        <v>2704</v>
      </c>
      <c r="N12" s="72">
        <f t="shared" si="11"/>
        <v>18550</v>
      </c>
      <c r="O12" s="72">
        <f t="shared" si="12"/>
        <v>3955</v>
      </c>
      <c r="P12" s="73">
        <f t="shared" si="13"/>
        <v>2370</v>
      </c>
      <c r="Q12" s="74">
        <f t="shared" si="14"/>
        <v>1585</v>
      </c>
      <c r="R12" s="81">
        <f t="shared" si="23"/>
        <v>0</v>
      </c>
      <c r="S12" s="81">
        <f t="shared" si="24"/>
        <v>0</v>
      </c>
      <c r="T12" s="74">
        <f t="shared" si="25"/>
        <v>0</v>
      </c>
      <c r="U12" s="72" t="str">
        <f t="shared" si="15"/>
        <v/>
      </c>
      <c r="V12" s="72" t="str">
        <f t="shared" si="16"/>
        <v/>
      </c>
      <c r="W12" s="74" t="str">
        <f t="shared" si="17"/>
        <v/>
      </c>
      <c r="X12" s="72">
        <f t="shared" si="18"/>
        <v>0</v>
      </c>
      <c r="Y12" s="72">
        <f t="shared" si="19"/>
        <v>1585</v>
      </c>
      <c r="Z12" s="75">
        <f t="shared" si="20"/>
        <v>16965</v>
      </c>
      <c r="AA12" s="82"/>
      <c r="AB12" s="82"/>
      <c r="AD12" s="10"/>
      <c r="AE12" s="10"/>
      <c r="AF12" s="10"/>
      <c r="AG12" s="10"/>
      <c r="AH12" s="10"/>
      <c r="AI12" s="10"/>
      <c r="AJ12" s="83">
        <f>ROUND((AL12)*10%,0)</f>
        <v>2212</v>
      </c>
      <c r="AK12" s="84">
        <v>44166</v>
      </c>
      <c r="AL12" s="83">
        <f>IFERROR(ROUND((AL10/AP3)*AN4,0),"")</f>
        <v>22120</v>
      </c>
      <c r="AM12" s="84">
        <f t="shared" si="28"/>
        <v>44228</v>
      </c>
      <c r="AN12" s="84">
        <f t="shared" si="26"/>
        <v>44228</v>
      </c>
      <c r="AO12" s="84">
        <f t="shared" si="27"/>
        <v>44228</v>
      </c>
      <c r="AP12" s="83">
        <f t="shared" ref="AP12:AP18" si="31">IF(AO12="","",IF(AP11="","",AP11))</f>
        <v>33800</v>
      </c>
      <c r="AQ12" s="83">
        <f t="shared" si="29"/>
        <v>5746</v>
      </c>
      <c r="AR12" s="83">
        <f t="shared" si="30"/>
        <v>2704</v>
      </c>
    </row>
    <row r="13" spans="1:44" s="83" customFormat="1" ht="25.5" customHeight="1">
      <c r="A13" s="69">
        <f t="shared" si="21"/>
        <v>0</v>
      </c>
      <c r="B13" s="70" t="str">
        <f t="shared" si="0"/>
        <v/>
      </c>
      <c r="C13" s="71" t="str">
        <f t="shared" si="1"/>
        <v/>
      </c>
      <c r="D13" s="71" t="str">
        <f t="shared" si="2"/>
        <v/>
      </c>
      <c r="E13" s="71" t="str">
        <f t="shared" si="3"/>
        <v/>
      </c>
      <c r="F13" s="72" t="str">
        <f t="shared" si="4"/>
        <v/>
      </c>
      <c r="G13" s="81" t="str">
        <f t="shared" si="22"/>
        <v/>
      </c>
      <c r="H13" s="72" t="str">
        <f t="shared" si="5"/>
        <v/>
      </c>
      <c r="I13" s="72" t="str">
        <f t="shared" si="6"/>
        <v/>
      </c>
      <c r="J13" s="72" t="str">
        <f t="shared" si="7"/>
        <v/>
      </c>
      <c r="K13" s="72" t="str">
        <f t="shared" si="8"/>
        <v/>
      </c>
      <c r="L13" s="72" t="str">
        <f t="shared" si="9"/>
        <v/>
      </c>
      <c r="M13" s="72" t="str">
        <f t="shared" si="10"/>
        <v/>
      </c>
      <c r="N13" s="72" t="str">
        <f t="shared" si="11"/>
        <v/>
      </c>
      <c r="O13" s="72" t="str">
        <f t="shared" si="12"/>
        <v/>
      </c>
      <c r="P13" s="73" t="str">
        <f t="shared" si="13"/>
        <v/>
      </c>
      <c r="Q13" s="74" t="str">
        <f t="shared" si="14"/>
        <v/>
      </c>
      <c r="R13" s="81" t="str">
        <f t="shared" si="23"/>
        <v/>
      </c>
      <c r="S13" s="81" t="str">
        <f t="shared" si="24"/>
        <v/>
      </c>
      <c r="T13" s="74" t="str">
        <f t="shared" si="25"/>
        <v/>
      </c>
      <c r="U13" s="72" t="str">
        <f t="shared" si="15"/>
        <v/>
      </c>
      <c r="V13" s="72" t="str">
        <f t="shared" si="16"/>
        <v/>
      </c>
      <c r="W13" s="74" t="str">
        <f t="shared" si="17"/>
        <v/>
      </c>
      <c r="X13" s="72" t="str">
        <f t="shared" si="18"/>
        <v/>
      </c>
      <c r="Y13" s="72" t="str">
        <f t="shared" si="19"/>
        <v/>
      </c>
      <c r="Z13" s="75" t="str">
        <f t="shared" si="20"/>
        <v/>
      </c>
      <c r="AA13" s="82"/>
      <c r="AB13" s="82"/>
      <c r="AD13" s="10"/>
      <c r="AE13" s="10"/>
      <c r="AF13" s="10"/>
      <c r="AG13" s="10"/>
      <c r="AH13" s="10"/>
      <c r="AI13" s="10"/>
      <c r="AK13" s="84">
        <v>44197</v>
      </c>
      <c r="AM13" s="84">
        <f t="shared" si="28"/>
        <v>44256</v>
      </c>
      <c r="AN13" s="84">
        <f t="shared" si="26"/>
        <v>44256</v>
      </c>
      <c r="AO13" s="84">
        <f t="shared" si="27"/>
        <v>44256</v>
      </c>
      <c r="AP13" s="83">
        <f t="shared" si="31"/>
        <v>33800</v>
      </c>
      <c r="AQ13" s="83">
        <f t="shared" si="29"/>
        <v>5746</v>
      </c>
      <c r="AR13" s="83">
        <f t="shared" si="30"/>
        <v>2704</v>
      </c>
    </row>
    <row r="14" spans="1:44" s="83" customFormat="1" ht="25.5" customHeight="1">
      <c r="A14" s="69">
        <f t="shared" si="21"/>
        <v>0</v>
      </c>
      <c r="B14" s="70" t="str">
        <f t="shared" si="0"/>
        <v/>
      </c>
      <c r="C14" s="71" t="str">
        <f t="shared" si="1"/>
        <v/>
      </c>
      <c r="D14" s="71" t="str">
        <f t="shared" si="2"/>
        <v/>
      </c>
      <c r="E14" s="71" t="str">
        <f t="shared" si="3"/>
        <v/>
      </c>
      <c r="F14" s="72" t="str">
        <f t="shared" si="4"/>
        <v/>
      </c>
      <c r="G14" s="81" t="str">
        <f t="shared" si="22"/>
        <v/>
      </c>
      <c r="H14" s="72" t="str">
        <f t="shared" si="5"/>
        <v/>
      </c>
      <c r="I14" s="72" t="str">
        <f t="shared" si="6"/>
        <v/>
      </c>
      <c r="J14" s="72" t="str">
        <f t="shared" si="7"/>
        <v/>
      </c>
      <c r="K14" s="72" t="str">
        <f t="shared" si="8"/>
        <v/>
      </c>
      <c r="L14" s="72" t="str">
        <f t="shared" si="9"/>
        <v/>
      </c>
      <c r="M14" s="72" t="str">
        <f t="shared" si="10"/>
        <v/>
      </c>
      <c r="N14" s="72" t="str">
        <f t="shared" si="11"/>
        <v/>
      </c>
      <c r="O14" s="72" t="str">
        <f t="shared" si="12"/>
        <v/>
      </c>
      <c r="P14" s="73" t="str">
        <f t="shared" si="13"/>
        <v/>
      </c>
      <c r="Q14" s="74" t="str">
        <f t="shared" si="14"/>
        <v/>
      </c>
      <c r="R14" s="81" t="str">
        <f t="shared" si="23"/>
        <v/>
      </c>
      <c r="S14" s="81" t="str">
        <f t="shared" si="24"/>
        <v/>
      </c>
      <c r="T14" s="74" t="str">
        <f t="shared" si="25"/>
        <v/>
      </c>
      <c r="U14" s="72" t="str">
        <f t="shared" si="15"/>
        <v/>
      </c>
      <c r="V14" s="72" t="str">
        <f t="shared" si="16"/>
        <v/>
      </c>
      <c r="W14" s="74" t="str">
        <f t="shared" si="17"/>
        <v/>
      </c>
      <c r="X14" s="72" t="str">
        <f t="shared" si="18"/>
        <v/>
      </c>
      <c r="Y14" s="72" t="str">
        <f t="shared" si="19"/>
        <v/>
      </c>
      <c r="Z14" s="75" t="str">
        <f t="shared" si="20"/>
        <v/>
      </c>
      <c r="AA14" s="82"/>
      <c r="AB14" s="82"/>
      <c r="AD14" s="10"/>
      <c r="AE14" s="10"/>
      <c r="AF14" s="10"/>
      <c r="AG14" s="10"/>
      <c r="AH14" s="10"/>
      <c r="AI14" s="10"/>
      <c r="AK14" s="84">
        <v>44228</v>
      </c>
      <c r="AM14" s="84">
        <f t="shared" si="28"/>
        <v>44287</v>
      </c>
      <c r="AN14" s="84">
        <f t="shared" si="26"/>
        <v>44287</v>
      </c>
      <c r="AO14" s="84" t="str">
        <f t="shared" si="27"/>
        <v/>
      </c>
      <c r="AP14" s="83" t="str">
        <f t="shared" si="31"/>
        <v/>
      </c>
      <c r="AQ14" s="83" t="str">
        <f t="shared" si="29"/>
        <v/>
      </c>
      <c r="AR14" s="83" t="str">
        <f t="shared" si="30"/>
        <v/>
      </c>
    </row>
    <row r="15" spans="1:44" s="83" customFormat="1" ht="25.5" customHeight="1">
      <c r="A15" s="69">
        <f t="shared" si="21"/>
        <v>0</v>
      </c>
      <c r="B15" s="70" t="str">
        <f t="shared" si="0"/>
        <v/>
      </c>
      <c r="C15" s="71" t="str">
        <f t="shared" si="1"/>
        <v/>
      </c>
      <c r="D15" s="71" t="str">
        <f t="shared" si="2"/>
        <v/>
      </c>
      <c r="E15" s="71" t="str">
        <f t="shared" si="3"/>
        <v/>
      </c>
      <c r="F15" s="72" t="str">
        <f t="shared" si="4"/>
        <v/>
      </c>
      <c r="G15" s="81" t="str">
        <f t="shared" si="22"/>
        <v/>
      </c>
      <c r="H15" s="72" t="str">
        <f t="shared" si="5"/>
        <v/>
      </c>
      <c r="I15" s="72" t="str">
        <f t="shared" si="6"/>
        <v/>
      </c>
      <c r="J15" s="72" t="str">
        <f t="shared" si="7"/>
        <v/>
      </c>
      <c r="K15" s="72" t="str">
        <f t="shared" si="8"/>
        <v/>
      </c>
      <c r="L15" s="72" t="str">
        <f t="shared" si="9"/>
        <v/>
      </c>
      <c r="M15" s="72" t="str">
        <f t="shared" si="10"/>
        <v/>
      </c>
      <c r="N15" s="72" t="str">
        <f t="shared" si="11"/>
        <v/>
      </c>
      <c r="O15" s="72" t="str">
        <f t="shared" si="12"/>
        <v/>
      </c>
      <c r="P15" s="73" t="str">
        <f t="shared" si="13"/>
        <v/>
      </c>
      <c r="Q15" s="74" t="str">
        <f t="shared" si="14"/>
        <v/>
      </c>
      <c r="R15" s="81" t="str">
        <f t="shared" si="23"/>
        <v/>
      </c>
      <c r="S15" s="81" t="str">
        <f t="shared" si="24"/>
        <v/>
      </c>
      <c r="T15" s="74" t="str">
        <f t="shared" si="25"/>
        <v/>
      </c>
      <c r="U15" s="72" t="str">
        <f t="shared" si="15"/>
        <v/>
      </c>
      <c r="V15" s="72" t="str">
        <f t="shared" si="16"/>
        <v/>
      </c>
      <c r="W15" s="74" t="str">
        <f t="shared" si="17"/>
        <v/>
      </c>
      <c r="X15" s="72" t="str">
        <f t="shared" si="18"/>
        <v/>
      </c>
      <c r="Y15" s="72" t="str">
        <f t="shared" si="19"/>
        <v/>
      </c>
      <c r="Z15" s="75" t="str">
        <f t="shared" si="20"/>
        <v/>
      </c>
      <c r="AA15" s="82"/>
      <c r="AB15" s="82"/>
      <c r="AD15" s="10"/>
      <c r="AE15" s="10"/>
      <c r="AF15" s="10"/>
      <c r="AG15" s="10"/>
      <c r="AH15" s="10"/>
      <c r="AI15" s="10"/>
      <c r="AK15" s="84">
        <v>44256</v>
      </c>
      <c r="AM15" s="84">
        <f t="shared" si="28"/>
        <v>44317</v>
      </c>
      <c r="AN15" s="84">
        <f t="shared" si="26"/>
        <v>44317</v>
      </c>
      <c r="AO15" s="84" t="str">
        <f t="shared" si="27"/>
        <v/>
      </c>
      <c r="AP15" s="83" t="str">
        <f t="shared" si="31"/>
        <v/>
      </c>
      <c r="AQ15" s="83" t="str">
        <f t="shared" si="29"/>
        <v/>
      </c>
      <c r="AR15" s="83" t="str">
        <f t="shared" si="30"/>
        <v/>
      </c>
    </row>
    <row r="16" spans="1:44" s="83" customFormat="1" ht="25.5" customHeight="1">
      <c r="A16" s="69">
        <f t="shared" si="21"/>
        <v>0</v>
      </c>
      <c r="B16" s="70" t="str">
        <f t="shared" si="0"/>
        <v/>
      </c>
      <c r="C16" s="71" t="str">
        <f t="shared" si="1"/>
        <v/>
      </c>
      <c r="D16" s="71" t="str">
        <f t="shared" si="2"/>
        <v/>
      </c>
      <c r="E16" s="71" t="str">
        <f t="shared" si="3"/>
        <v/>
      </c>
      <c r="F16" s="72" t="str">
        <f t="shared" si="4"/>
        <v/>
      </c>
      <c r="G16" s="81" t="str">
        <f t="shared" si="22"/>
        <v/>
      </c>
      <c r="H16" s="72" t="str">
        <f t="shared" si="5"/>
        <v/>
      </c>
      <c r="I16" s="72" t="str">
        <f t="shared" si="6"/>
        <v/>
      </c>
      <c r="J16" s="72" t="str">
        <f t="shared" si="7"/>
        <v/>
      </c>
      <c r="K16" s="72" t="str">
        <f t="shared" si="8"/>
        <v/>
      </c>
      <c r="L16" s="72" t="str">
        <f t="shared" si="9"/>
        <v/>
      </c>
      <c r="M16" s="72" t="str">
        <f t="shared" si="10"/>
        <v/>
      </c>
      <c r="N16" s="72" t="str">
        <f t="shared" si="11"/>
        <v/>
      </c>
      <c r="O16" s="72" t="str">
        <f t="shared" si="12"/>
        <v/>
      </c>
      <c r="P16" s="73" t="str">
        <f t="shared" si="13"/>
        <v/>
      </c>
      <c r="Q16" s="74" t="str">
        <f t="shared" si="14"/>
        <v/>
      </c>
      <c r="R16" s="81" t="str">
        <f t="shared" si="23"/>
        <v/>
      </c>
      <c r="S16" s="81" t="str">
        <f t="shared" si="24"/>
        <v/>
      </c>
      <c r="T16" s="74" t="str">
        <f t="shared" si="25"/>
        <v/>
      </c>
      <c r="U16" s="72" t="str">
        <f t="shared" si="15"/>
        <v/>
      </c>
      <c r="V16" s="72" t="str">
        <f t="shared" si="16"/>
        <v/>
      </c>
      <c r="W16" s="74" t="str">
        <f t="shared" si="17"/>
        <v/>
      </c>
      <c r="X16" s="72" t="str">
        <f t="shared" si="18"/>
        <v/>
      </c>
      <c r="Y16" s="72" t="str">
        <f t="shared" si="19"/>
        <v/>
      </c>
      <c r="Z16" s="75" t="str">
        <f t="shared" si="20"/>
        <v/>
      </c>
      <c r="AA16" s="82"/>
      <c r="AB16" s="82"/>
      <c r="AD16" s="10"/>
      <c r="AE16" s="10"/>
      <c r="AF16" s="10"/>
      <c r="AG16" s="10"/>
      <c r="AH16" s="10"/>
      <c r="AI16" s="10"/>
      <c r="AK16" s="84">
        <v>44287</v>
      </c>
      <c r="AM16" s="84">
        <f t="shared" si="28"/>
        <v>44348</v>
      </c>
      <c r="AN16" s="84">
        <f t="shared" si="26"/>
        <v>44348</v>
      </c>
      <c r="AO16" s="84" t="str">
        <f t="shared" si="27"/>
        <v/>
      </c>
      <c r="AP16" s="83" t="str">
        <f t="shared" si="31"/>
        <v/>
      </c>
      <c r="AQ16" s="83" t="str">
        <f t="shared" si="29"/>
        <v/>
      </c>
      <c r="AR16" s="83" t="str">
        <f t="shared" si="30"/>
        <v/>
      </c>
    </row>
    <row r="17" spans="1:44" s="83" customFormat="1" ht="25.5" customHeight="1">
      <c r="A17" s="69">
        <f t="shared" si="21"/>
        <v>0</v>
      </c>
      <c r="B17" s="70" t="str">
        <f t="shared" si="0"/>
        <v/>
      </c>
      <c r="C17" s="71" t="str">
        <f t="shared" si="1"/>
        <v/>
      </c>
      <c r="D17" s="71" t="str">
        <f t="shared" si="2"/>
        <v/>
      </c>
      <c r="E17" s="71" t="str">
        <f t="shared" si="3"/>
        <v/>
      </c>
      <c r="F17" s="72" t="str">
        <f t="shared" si="4"/>
        <v/>
      </c>
      <c r="G17" s="81" t="str">
        <f t="shared" si="22"/>
        <v/>
      </c>
      <c r="H17" s="72" t="str">
        <f t="shared" si="5"/>
        <v/>
      </c>
      <c r="I17" s="72" t="str">
        <f t="shared" si="6"/>
        <v/>
      </c>
      <c r="J17" s="72" t="str">
        <f t="shared" si="7"/>
        <v/>
      </c>
      <c r="K17" s="72" t="str">
        <f t="shared" si="8"/>
        <v/>
      </c>
      <c r="L17" s="72" t="str">
        <f t="shared" si="9"/>
        <v/>
      </c>
      <c r="M17" s="72" t="str">
        <f t="shared" si="10"/>
        <v/>
      </c>
      <c r="N17" s="72" t="str">
        <f t="shared" si="11"/>
        <v/>
      </c>
      <c r="O17" s="72" t="str">
        <f t="shared" si="12"/>
        <v/>
      </c>
      <c r="P17" s="73" t="str">
        <f t="shared" si="13"/>
        <v/>
      </c>
      <c r="Q17" s="74" t="str">
        <f t="shared" si="14"/>
        <v/>
      </c>
      <c r="R17" s="81" t="str">
        <f t="shared" si="23"/>
        <v/>
      </c>
      <c r="S17" s="81" t="str">
        <f t="shared" si="24"/>
        <v/>
      </c>
      <c r="T17" s="74" t="str">
        <f t="shared" si="25"/>
        <v/>
      </c>
      <c r="U17" s="72" t="str">
        <f t="shared" si="15"/>
        <v/>
      </c>
      <c r="V17" s="72" t="str">
        <f t="shared" si="16"/>
        <v/>
      </c>
      <c r="W17" s="74" t="str">
        <f t="shared" si="17"/>
        <v/>
      </c>
      <c r="X17" s="72" t="str">
        <f t="shared" si="18"/>
        <v/>
      </c>
      <c r="Y17" s="72" t="str">
        <f t="shared" si="19"/>
        <v/>
      </c>
      <c r="Z17" s="75" t="str">
        <f t="shared" si="20"/>
        <v/>
      </c>
      <c r="AA17" s="82"/>
      <c r="AB17" s="82"/>
      <c r="AD17" s="10"/>
      <c r="AE17" s="10"/>
      <c r="AF17" s="10"/>
      <c r="AG17" s="10"/>
      <c r="AH17" s="10"/>
      <c r="AI17" s="10"/>
      <c r="AK17" s="84">
        <v>44317</v>
      </c>
      <c r="AM17" s="84">
        <f t="shared" si="28"/>
        <v>44378</v>
      </c>
      <c r="AN17" s="84" t="str">
        <f t="shared" si="26"/>
        <v/>
      </c>
      <c r="AO17" s="84" t="str">
        <f t="shared" si="27"/>
        <v/>
      </c>
      <c r="AP17" s="83" t="str">
        <f t="shared" si="31"/>
        <v/>
      </c>
      <c r="AQ17" s="83" t="str">
        <f t="shared" si="29"/>
        <v/>
      </c>
      <c r="AR17" s="83" t="str">
        <f t="shared" si="30"/>
        <v/>
      </c>
    </row>
    <row r="18" spans="1:44" s="83" customFormat="1" ht="27" customHeight="1">
      <c r="A18" s="137" t="s">
        <v>18</v>
      </c>
      <c r="B18" s="138"/>
      <c r="C18" s="85">
        <f>IF($E$4="","",SUM(C8:C17))</f>
        <v>159573</v>
      </c>
      <c r="D18" s="85">
        <f t="shared" ref="D18:Z18" si="32">IF($E$4="","",SUM(D8:D17))</f>
        <v>23367</v>
      </c>
      <c r="E18" s="85">
        <f t="shared" si="32"/>
        <v>10996</v>
      </c>
      <c r="F18" s="85">
        <f t="shared" si="32"/>
        <v>193936</v>
      </c>
      <c r="G18" s="85">
        <f t="shared" si="32"/>
        <v>118500</v>
      </c>
      <c r="H18" s="85">
        <f t="shared" si="32"/>
        <v>0</v>
      </c>
      <c r="I18" s="85">
        <f t="shared" si="32"/>
        <v>0</v>
      </c>
      <c r="J18" s="85">
        <f t="shared" si="32"/>
        <v>118500</v>
      </c>
      <c r="K18" s="85">
        <f t="shared" si="32"/>
        <v>41073</v>
      </c>
      <c r="L18" s="85">
        <f t="shared" si="32"/>
        <v>23367</v>
      </c>
      <c r="M18" s="85">
        <f t="shared" si="32"/>
        <v>10996</v>
      </c>
      <c r="N18" s="85">
        <f t="shared" si="32"/>
        <v>75436</v>
      </c>
      <c r="O18" s="85">
        <f t="shared" si="32"/>
        <v>18296</v>
      </c>
      <c r="P18" s="85">
        <f t="shared" si="32"/>
        <v>11850</v>
      </c>
      <c r="Q18" s="85">
        <f t="shared" si="32"/>
        <v>6446</v>
      </c>
      <c r="R18" s="85">
        <f t="shared" si="32"/>
        <v>0</v>
      </c>
      <c r="S18" s="85">
        <f t="shared" si="32"/>
        <v>0</v>
      </c>
      <c r="T18" s="85">
        <f t="shared" si="32"/>
        <v>0</v>
      </c>
      <c r="U18" s="85">
        <f t="shared" si="32"/>
        <v>0</v>
      </c>
      <c r="V18" s="85">
        <f t="shared" si="32"/>
        <v>0</v>
      </c>
      <c r="W18" s="85">
        <f t="shared" si="32"/>
        <v>0</v>
      </c>
      <c r="X18" s="85">
        <f t="shared" si="32"/>
        <v>0</v>
      </c>
      <c r="Y18" s="85">
        <f t="shared" si="32"/>
        <v>6446</v>
      </c>
      <c r="Z18" s="86">
        <f t="shared" si="32"/>
        <v>68990</v>
      </c>
      <c r="AA18" s="87"/>
      <c r="AB18" s="87"/>
      <c r="AD18" s="133"/>
      <c r="AE18" s="134"/>
      <c r="AF18" s="134"/>
      <c r="AG18" s="134"/>
      <c r="AH18" s="134"/>
      <c r="AI18" s="133"/>
      <c r="AK18" s="84">
        <v>44348</v>
      </c>
      <c r="AM18" s="84">
        <f t="shared" si="28"/>
        <v>44409</v>
      </c>
      <c r="AN18" s="84" t="str">
        <f t="shared" si="26"/>
        <v/>
      </c>
      <c r="AO18" s="84" t="str">
        <f t="shared" si="27"/>
        <v/>
      </c>
      <c r="AP18" s="83" t="str">
        <f t="shared" si="31"/>
        <v/>
      </c>
      <c r="AQ18" s="83" t="str">
        <f t="shared" si="29"/>
        <v/>
      </c>
      <c r="AR18" s="83" t="str">
        <f t="shared" si="30"/>
        <v/>
      </c>
    </row>
    <row r="19" spans="1:44" s="83" customFormat="1" ht="33" customHeight="1">
      <c r="A19" s="88"/>
      <c r="B19" s="88"/>
      <c r="C19" s="89"/>
      <c r="D19" s="89"/>
      <c r="E19" s="89"/>
      <c r="F19" s="89"/>
      <c r="G19" s="153" t="s">
        <v>99</v>
      </c>
      <c r="H19" s="153"/>
      <c r="I19" s="154" t="str">
        <f>IF(OR(LEN(FLOOR(Z18,1))=13,FLOOR(Z18,1)&lt;=0),"Out of range",PROPER(SUBSTITUTE(CONCATENATE(CHOOSE(MID(TEXT(INT(Z18),REPT(0,12)),1,1)+1,"","one hundred ","two hundred ","three hundred ","four hundred ","five hundred ","six hundred ","seven hundred ","eight hundred ","nine hundred "),CHOOSE(MID(TEXT(INT(Z18),REPT(0,12)),2,1)+1,"",CHOOSE(MID(TEXT(INT(Z18),REPT(0,12)),3,1)+1,"ten","eleven","twelve","thirteen","fourteen","fifteen","sixteen","seventeen","eighteen","nineteen"),"twenty","thirty","forty","fifty","sixty","seventy","eighty","ninety"),IF(VALUE(MID(TEXT(INT(Z18),REPT(0,12)),2,1))&gt;1,CHOOSE(MID(TEXT(INT(Z18),REPT(0,12)),3,1)+1,"","-one","-two","-three","-four","-five","-six","-seven","-eight","-nine"),IF(VALUE(MID(TEXT(INT(Z18),REPT(0,12)),2,1))=0,CHOOSE(MID(TEXT(INT(Z18),REPT(0,12)),3,1)+1,"","one","two","three","four","five","six","seven","eight","nine"),"")),IF(Z18&gt;=10^9," billion ",""),CHOOSE(MID(TEXT(INT(Z18),REPT(0,12)),4,1)+1,"","one hundred ","two hundred ","three hundred ","four hundred ","five hundred ","six hundred ","seven hundred ","eight hundred ","nine hundred "),CHOOSE(MID(TEXT(INT(Z18),REPT(0,12)),5,1)+1,"",CHOOSE(MID(TEXT(INT(Z18),REPT(0,12)),6,1)+1,"ten","eleven","twelve","thirteen","fourteen","fifteen","sixteen","seventeen","eighteen","nineteen"),"twenty","thirty","forty","fifty","sixty","seventy","eighty","ninety"),IF(VALUE(MID(TEXT(INT(Z18),REPT(0,12)),5,1))&gt;1,CHOOSE(MID(TEXT(INT(Z18),REPT(0,12)),6,1)+1,"","-one","-two","-three","-four","-five","-six","-seven","-eight","-nine"),IF(VALUE(MID(TEXT(INT(Z18),REPT(0,12)),5,1))=0,CHOOSE(MID(TEXT(INT(Z18),REPT(0,12)),6,1)+1,"","one","two","three","four","five","six","seven","eight","nine"),"")),IF(VALUE(MID(TEXT(INT(Z18),REPT(0,12)),4,3))&gt;0," million ",""),CHOOSE(MID(TEXT(INT(Z18),REPT(0,12)),7,1)+1,"","one hundred ","two hundred ","three hundred ","four hundred ","five hundred ","six hundred ","seven hundred ","eight hundred ","nine hundred "),CHOOSE(MID(TEXT(INT(Z18),REPT(0,12)),8,1)+1,"",CHOOSE(MID(TEXT(INT(Z18),REPT(0,12)),9,1)+1,"ten","eleven","twelve","thirteen","fourteen","fifteen","sixteen","seventeen","eighteen","nineteen"),"twenty","thirty","forty","fifty","sixty","seventy","eighty","ninety"),IF(VALUE(MID(TEXT(INT(Z18),REPT(0,12)),8,1))&gt;1,CHOOSE(MID(TEXT(INT(Z18),REPT(0,12)),9,1)+1,"","-one","-two","-three","-four","-five","-six","-seven","-eight","-nine"),IF(VALUE(MID(TEXT(INT(Z18),REPT(0,12)),8,1))=0,CHOOSE(MID(TEXT(INT(Z18),REPT(0,12)),9,1)+1,"","one","two","three","four","five","six","seven","eight","nine"),"")),IF(VALUE(MID(TEXT(INT(Z18),REPT(0,12)),7,3))," thousand ",""),CHOOSE(MID(TEXT(INT(Z18),REPT(0,12)),10,1)+1,"","one hundred ","two hundred ","three hundred ","four hundred ","five hundred ","six hundred ","seven hundred ","eight hundred ","nine hundred "),CHOOSE(MID(TEXT(INT(Z18),REPT(0,12)),11,1)+1,"",CHOOSE(MID(TEXT(INT(Z18),REPT(0,12)),12,1)+1,"ten","eleven","twelve","thirteen","fourteen","fifteen","sixteen","seventeen","eighteen","nineteen"),"twenty","thirty","forty","fifty","sixty","seventy","eighty","ninety"),IF(VALUE(MID(TEXT(INT(Z18),REPT(0,12)),11,1))&gt;1,CHOOSE(MID(TEXT(INT(Z18),REPT(0,12)),12,1)+1,"","-one","-two","-three","-four","-five","-six","-seven","-eight","-nine"),IF(VALUE(MID(TEXT(INT(Z18),REPT(0,12)),11,1))=0,CHOOSE(MID(TEXT(INT(Z18),REPT(0,12)),12,1)+1,"","one","two","three","four","five","six","seven","eight","nine"),""))),"  "," ")&amp;IF(FLOOR(Z18,1)&gt;1," Rupees"," Rupees"))&amp;IF(ISERROR(FIND(".",Z18,1)),""," and "&amp;PROPER(IF(LEN(LEFT(TRIM(MID(SUBSTITUTE('[1]16 NO.'!$B$62,".",REPT(" ",255)),255,200)),2))=1,CHOOSE(1*LEFT(TRIM(MID(SUBSTITUTE('[1]16 NO.'!$B$62,".",REPT(" ",255)),255,200)),2),"ten","twenty","thirty","forty","fifty","sixty","seventy","eighty","ninety")&amp;" Paise","")&amp;CONCATENATE(CHOOSE(MID(TEXT(INT(LEFT(TRIM(MID(SUBSTITUTE('[1]16 NO.'!$B$62,".",REPT(" ",255)),255,200)),2)),REPT(0,12)),11,1)+1,"",CHOOSE(MID(TEXT(INT(LEFT(TRIM(MID(SUBSTITUTE('[1]16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",255)),255,200)),2)),REPT(0,12)),12,1)+1,"ten","eleven","twelve","thirteen","fourteen","fifteen","sixteen","seventeen","eighteen","nineteen"),"twenty","thirty","forty","fifty","sixty","seventy","eighty","ninety"),IF(VALUE(MID(TEXT(INT(LEFT(TRIM(MID(SUBSTITUTE('[1]16 NO.'!$B$62,".",REPT(" ",255)),255,200)),2)),REPT(0,12)),11,1))&gt;1,CHOOSE(MID(TEXT(INT(LEFT(TRIM(MID(SUBSTITUTE('[1]16 NO.'!$B$62,".",REPT(" ",255)),255,200)),2)),REPT(0,12)),12,1)+1,"","-one","-two","-three","-four","-five","-six","-seven","-eight","-nine")&amp;" Paise",IF(LEFT(TRIM(MID(SUBSTITUTE('[1]16 NO.'!$B$62,".",REPT(" ",255)),255,200)),2)="01","one Paise",IF(LEFT(TRIM(MID(SUBSTITUTE('[1]16 NO.'!$B$62,".",REPT(" ",255)),255,200)),1)="0",CHOOSE(MID(TEXT(INT(LEFT(TRIM(MID(SUBSTITUTE('[1]16 NO.'!$B$62,".",REPT(" ",255)),255,200)),2)),REPT(0,12)),12,1)+1,"","one","two","three","four","five","six","seven","eight","nine")&amp;" Paise","")))))))</f>
        <v>Sixty-Eight Thousand Nine Hundred Ninety Rupees</v>
      </c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90"/>
      <c r="AD19" s="133"/>
      <c r="AE19" s="134"/>
      <c r="AF19" s="134"/>
      <c r="AG19" s="134"/>
      <c r="AH19" s="134"/>
      <c r="AI19" s="133"/>
      <c r="AK19" s="84"/>
      <c r="AM19" s="84"/>
      <c r="AN19" s="84"/>
      <c r="AO19" s="84"/>
    </row>
    <row r="20" spans="1:44" s="83" customFormat="1" ht="19.5" customHeight="1">
      <c r="A20" s="88"/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149"/>
      <c r="V20" s="149"/>
      <c r="W20" s="149"/>
      <c r="X20" s="149"/>
      <c r="Y20" s="149"/>
      <c r="Z20" s="149"/>
      <c r="AA20" s="149"/>
      <c r="AB20" s="90"/>
      <c r="AD20" s="133"/>
      <c r="AE20" s="134"/>
      <c r="AF20" s="134"/>
      <c r="AG20" s="134"/>
      <c r="AH20" s="134"/>
      <c r="AI20" s="133"/>
      <c r="AK20" s="84"/>
      <c r="AM20" s="84"/>
      <c r="AN20" s="84"/>
      <c r="AO20" s="84"/>
    </row>
    <row r="21" spans="1:44" s="83" customFormat="1" ht="21" customHeight="1">
      <c r="A21" s="6"/>
      <c r="B21" s="7" t="s">
        <v>92</v>
      </c>
      <c r="C21" s="141"/>
      <c r="D21" s="141"/>
      <c r="E21" s="141"/>
      <c r="F21" s="141"/>
      <c r="G21" s="141"/>
      <c r="H21" s="8"/>
      <c r="I21" s="9" t="s">
        <v>93</v>
      </c>
      <c r="J21" s="130"/>
      <c r="K21" s="130"/>
      <c r="L21" s="89"/>
      <c r="M21" s="89"/>
      <c r="N21" s="89"/>
      <c r="O21" s="89"/>
      <c r="P21" s="89"/>
      <c r="Q21" s="89"/>
      <c r="R21" s="89"/>
      <c r="S21" s="89"/>
      <c r="T21" s="89"/>
      <c r="U21" s="140"/>
      <c r="V21" s="140"/>
      <c r="W21" s="140"/>
      <c r="X21" s="140"/>
      <c r="Y21" s="140"/>
      <c r="Z21" s="140"/>
      <c r="AA21" s="140"/>
      <c r="AB21" s="90"/>
      <c r="AD21" s="133"/>
      <c r="AE21" s="134"/>
      <c r="AF21" s="134"/>
      <c r="AG21" s="134"/>
      <c r="AH21" s="134"/>
      <c r="AI21" s="133"/>
      <c r="AK21" s="84"/>
      <c r="AM21" s="84"/>
      <c r="AN21" s="84"/>
      <c r="AO21" s="84"/>
    </row>
    <row r="22" spans="1:44" s="83" customFormat="1" ht="20.25" customHeight="1">
      <c r="A22" s="6"/>
      <c r="B22" s="150" t="s">
        <v>94</v>
      </c>
      <c r="C22" s="150"/>
      <c r="D22" s="150"/>
      <c r="E22" s="150"/>
      <c r="F22" s="150"/>
      <c r="G22" s="150"/>
      <c r="H22" s="150"/>
      <c r="I22" s="11"/>
      <c r="J22" s="10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1"/>
      <c r="AA22" s="90"/>
      <c r="AB22" s="90"/>
      <c r="AD22" s="133"/>
      <c r="AE22" s="134"/>
      <c r="AF22" s="134"/>
      <c r="AG22" s="134"/>
      <c r="AH22" s="134"/>
      <c r="AI22" s="133"/>
      <c r="AK22" s="84"/>
      <c r="AM22" s="84"/>
      <c r="AN22" s="84"/>
      <c r="AO22" s="84"/>
    </row>
    <row r="23" spans="1:44" s="83" customFormat="1" ht="17.100000000000001" customHeight="1">
      <c r="A23" s="12">
        <v>1</v>
      </c>
      <c r="B23" s="155" t="s">
        <v>95</v>
      </c>
      <c r="C23" s="155"/>
      <c r="D23" s="155"/>
      <c r="E23" s="155"/>
      <c r="F23" s="155"/>
      <c r="G23" s="155"/>
      <c r="H23" s="8"/>
      <c r="I23" s="6"/>
      <c r="J23" s="10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49" t="str">
        <f>IF(AND(E4=""),"",CONCATENATE("( ",Master!D7," ) "))</f>
        <v xml:space="preserve">( USHA PALIYA ) </v>
      </c>
      <c r="V23" s="149"/>
      <c r="W23" s="149"/>
      <c r="X23" s="149"/>
      <c r="Y23" s="149"/>
      <c r="Z23" s="149"/>
      <c r="AA23" s="149"/>
      <c r="AB23" s="90"/>
      <c r="AD23" s="133"/>
      <c r="AE23" s="134"/>
      <c r="AF23" s="134"/>
      <c r="AG23" s="134"/>
      <c r="AH23" s="134"/>
      <c r="AI23" s="133"/>
      <c r="AK23" s="84"/>
      <c r="AM23" s="84"/>
      <c r="AN23" s="84"/>
      <c r="AO23" s="84"/>
    </row>
    <row r="24" spans="1:44" s="83" customFormat="1" ht="17.100000000000001" customHeight="1">
      <c r="A24" s="13">
        <v>2</v>
      </c>
      <c r="B24" s="151" t="s">
        <v>96</v>
      </c>
      <c r="C24" s="151"/>
      <c r="D24" s="151"/>
      <c r="E24" s="151"/>
      <c r="F24" s="152" t="str">
        <f>IF(AND(E4=""),"",CONCATENATE(E3,",","  ",N3))</f>
        <v xml:space="preserve">SHRI RAM,  अध्यापक  तृतीय श्रेणी लेवल - 1 </v>
      </c>
      <c r="G24" s="152"/>
      <c r="H24" s="152"/>
      <c r="I24" s="152"/>
      <c r="J24" s="152"/>
      <c r="K24" s="152"/>
      <c r="L24" s="152"/>
      <c r="M24" s="152"/>
      <c r="N24" s="152"/>
      <c r="O24" s="152"/>
      <c r="P24" s="89"/>
      <c r="Q24" s="89"/>
      <c r="R24" s="92"/>
      <c r="S24" s="89"/>
      <c r="T24" s="89"/>
      <c r="U24" s="140" t="s">
        <v>91</v>
      </c>
      <c r="V24" s="140"/>
      <c r="W24" s="140"/>
      <c r="X24" s="140"/>
      <c r="Y24" s="140"/>
      <c r="Z24" s="140"/>
      <c r="AA24" s="140"/>
      <c r="AB24" s="90"/>
      <c r="AD24" s="133"/>
      <c r="AE24" s="134"/>
      <c r="AF24" s="134"/>
      <c r="AG24" s="134"/>
      <c r="AH24" s="134"/>
      <c r="AI24" s="133"/>
      <c r="AK24" s="84"/>
      <c r="AM24" s="84"/>
      <c r="AN24" s="84"/>
      <c r="AO24" s="84"/>
    </row>
    <row r="25" spans="1:44" s="83" customFormat="1" ht="21" customHeight="1">
      <c r="A25" s="12">
        <v>3</v>
      </c>
      <c r="B25" s="151" t="s">
        <v>97</v>
      </c>
      <c r="C25" s="151"/>
      <c r="D25" s="14"/>
      <c r="E25" s="14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9"/>
      <c r="Q25" s="89"/>
      <c r="R25" s="89"/>
      <c r="S25" s="89"/>
      <c r="T25" s="89"/>
      <c r="U25" s="148" t="str">
        <f>IF(Master!D4="","",Master!D4)</f>
        <v>Mahtma Gandhi Government School (English Medium) Bar, PALI</v>
      </c>
      <c r="V25" s="148"/>
      <c r="W25" s="148"/>
      <c r="X25" s="148"/>
      <c r="Y25" s="148"/>
      <c r="Z25" s="148"/>
      <c r="AA25" s="148"/>
      <c r="AB25" s="90"/>
      <c r="AD25" s="133"/>
      <c r="AE25" s="134"/>
      <c r="AF25" s="134"/>
      <c r="AG25" s="134"/>
      <c r="AH25" s="134"/>
      <c r="AI25" s="133"/>
      <c r="AK25" s="84"/>
      <c r="AM25" s="84"/>
      <c r="AN25" s="84"/>
      <c r="AO25" s="84"/>
    </row>
    <row r="26" spans="1:44" s="83" customFormat="1" ht="20.25" customHeight="1">
      <c r="A26" s="12"/>
      <c r="B26" s="19"/>
      <c r="C26" s="19"/>
      <c r="D26" s="14"/>
      <c r="E26" s="14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9"/>
      <c r="Q26" s="89"/>
      <c r="R26" s="89"/>
      <c r="S26" s="89"/>
      <c r="T26" s="89"/>
      <c r="U26" s="148"/>
      <c r="V26" s="148"/>
      <c r="W26" s="148"/>
      <c r="X26" s="148"/>
      <c r="Y26" s="148"/>
      <c r="Z26" s="148"/>
      <c r="AA26" s="148"/>
      <c r="AB26" s="90"/>
      <c r="AD26" s="133"/>
      <c r="AE26" s="134"/>
      <c r="AF26" s="134"/>
      <c r="AG26" s="134"/>
      <c r="AH26" s="134"/>
      <c r="AI26" s="133"/>
      <c r="AK26" s="84"/>
      <c r="AM26" s="84"/>
      <c r="AN26" s="84"/>
      <c r="AO26" s="84"/>
    </row>
    <row r="27" spans="1:44" s="83" customFormat="1" ht="17.100000000000001" customHeight="1">
      <c r="A27" s="12"/>
      <c r="B27" s="151"/>
      <c r="C27" s="151"/>
      <c r="D27" s="15"/>
      <c r="E27" s="15"/>
      <c r="F27" s="6"/>
      <c r="G27" s="6"/>
      <c r="H27" s="16"/>
      <c r="I27" s="17"/>
      <c r="J27" s="10"/>
      <c r="K27" s="93" t="s">
        <v>19</v>
      </c>
      <c r="L27" s="93"/>
      <c r="M27" s="93"/>
      <c r="N27" s="93"/>
      <c r="O27" s="93"/>
      <c r="P27" s="93"/>
      <c r="Q27" s="93"/>
      <c r="R27" s="93"/>
      <c r="S27" s="5"/>
      <c r="T27" s="93"/>
      <c r="U27" s="93"/>
      <c r="V27" s="93"/>
      <c r="W27" s="93"/>
      <c r="X27" s="93"/>
      <c r="Y27" s="93"/>
      <c r="Z27" s="94"/>
      <c r="AA27" s="93"/>
      <c r="AB27" s="93"/>
      <c r="AD27" s="134"/>
      <c r="AE27" s="134"/>
      <c r="AF27" s="134"/>
      <c r="AG27" s="134"/>
      <c r="AH27" s="134"/>
      <c r="AI27" s="134"/>
    </row>
    <row r="28" spans="1:44" s="83" customFormat="1">
      <c r="B28" s="9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44" s="83" customFormat="1">
      <c r="B29" s="9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</row>
    <row r="30" spans="1:44" s="83" customFormat="1">
      <c r="B30" s="9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 spans="1:44" s="83" customFormat="1">
      <c r="B31" s="9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spans="1:44" s="83" customFormat="1">
      <c r="B32" s="9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</row>
    <row r="33" spans="2:28" s="83" customFormat="1">
      <c r="B33" s="9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</row>
    <row r="34" spans="2:28" s="83" customFormat="1">
      <c r="B34" s="9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</row>
    <row r="35" spans="2:28" s="83" customFormat="1">
      <c r="B35" s="9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</row>
    <row r="36" spans="2:28" s="83" customFormat="1">
      <c r="B36" s="9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</row>
    <row r="37" spans="2:28" s="83" customFormat="1">
      <c r="B37" s="9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</row>
    <row r="38" spans="2:28" s="83" customFormat="1"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56"/>
      <c r="Z38" s="56"/>
      <c r="AA38" s="56"/>
      <c r="AB38" s="56"/>
    </row>
    <row r="39" spans="2:28" s="83" customFormat="1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56"/>
      <c r="Z39" s="56"/>
      <c r="AA39" s="56"/>
      <c r="AB39" s="56"/>
    </row>
    <row r="40" spans="2:28" s="83" customFormat="1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56"/>
      <c r="Z40" s="56"/>
      <c r="AA40" s="56"/>
      <c r="AB40" s="56"/>
    </row>
    <row r="41" spans="2:28" s="83" customFormat="1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56"/>
      <c r="Z41" s="56"/>
      <c r="AA41" s="56"/>
      <c r="AB41" s="56"/>
    </row>
    <row r="42" spans="2:28" s="83" customFormat="1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56"/>
      <c r="Z42" s="56"/>
      <c r="AA42" s="56"/>
      <c r="AB42" s="56"/>
    </row>
    <row r="43" spans="2:28" s="83" customFormat="1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56"/>
      <c r="Z43" s="56"/>
      <c r="AA43" s="56"/>
      <c r="AB43" s="56"/>
    </row>
    <row r="44" spans="2:28" s="83" customFormat="1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56"/>
      <c r="Z44" s="56"/>
      <c r="AA44" s="56"/>
      <c r="AB44" s="56"/>
    </row>
    <row r="45" spans="2:28" s="83" customFormat="1"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56"/>
      <c r="Z45" s="56"/>
      <c r="AA45" s="56"/>
      <c r="AB45" s="56"/>
    </row>
    <row r="46" spans="2:28" s="83" customFormat="1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56"/>
      <c r="Z46" s="56"/>
      <c r="AA46" s="56"/>
      <c r="AB46" s="56"/>
    </row>
    <row r="47" spans="2:28" s="83" customFormat="1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56"/>
      <c r="Z47" s="56"/>
      <c r="AA47" s="56"/>
      <c r="AB47" s="56"/>
    </row>
    <row r="48" spans="2:28" s="83" customFormat="1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56"/>
      <c r="Z48" s="56"/>
      <c r="AA48" s="56"/>
      <c r="AB48" s="56"/>
    </row>
    <row r="49" spans="2:28" s="83" customFormat="1"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56"/>
      <c r="Z49" s="56"/>
      <c r="AA49" s="56"/>
      <c r="AB49" s="56"/>
    </row>
    <row r="50" spans="2:28" s="83" customFormat="1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56"/>
      <c r="Z50" s="56"/>
      <c r="AA50" s="56"/>
      <c r="AB50" s="56"/>
    </row>
  </sheetData>
  <sheetProtection password="C1FB" sheet="1" objects="1" scenarios="1" formatRows="0"/>
  <mergeCells count="47">
    <mergeCell ref="B25:C25"/>
    <mergeCell ref="G19:H19"/>
    <mergeCell ref="I19:AA19"/>
    <mergeCell ref="U20:AA20"/>
    <mergeCell ref="B24:E24"/>
    <mergeCell ref="B23:G23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  <mergeCell ref="AD18:AH27"/>
    <mergeCell ref="AI18:AI27"/>
    <mergeCell ref="A6:A7"/>
    <mergeCell ref="A18:B18"/>
    <mergeCell ref="Y6:Y7"/>
    <mergeCell ref="Z6:Z7"/>
    <mergeCell ref="AA6:AA7"/>
    <mergeCell ref="AB6:AB7"/>
    <mergeCell ref="U21:AA21"/>
    <mergeCell ref="C21:G21"/>
    <mergeCell ref="U25:AA26"/>
    <mergeCell ref="U24:AA24"/>
    <mergeCell ref="U23:AA23"/>
    <mergeCell ref="B22:H22"/>
    <mergeCell ref="B27:C27"/>
    <mergeCell ref="F24:O24"/>
    <mergeCell ref="W4:AB4"/>
    <mergeCell ref="S3:U3"/>
    <mergeCell ref="V3:W3"/>
    <mergeCell ref="J21:K21"/>
    <mergeCell ref="B4:D4"/>
    <mergeCell ref="G4:L4"/>
    <mergeCell ref="M4:O4"/>
    <mergeCell ref="Q4:S4"/>
    <mergeCell ref="T4:V4"/>
  </mergeCells>
  <conditionalFormatting sqref="A8:A17">
    <cfRule type="cellIs" dxfId="0" priority="1" operator="equal">
      <formula>0</formula>
    </cfRule>
  </conditionalFormatting>
  <pageMargins left="0.7" right="0.4" top="0.5" bottom="0.5" header="0.3" footer="0.3"/>
  <pageSetup paperSize="9" scale="73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Master</vt:lpstr>
      <vt:lpstr>Order By PEEO</vt:lpstr>
      <vt:lpstr>Order by Principal </vt:lpstr>
      <vt:lpstr>Arrear Sheet</vt:lpstr>
      <vt:lpstr>month</vt:lpstr>
      <vt:lpstr>'Arrear Sheet'!Print_Area</vt:lpstr>
      <vt:lpstr>'Order By PEEO'!Print_Area</vt:lpstr>
      <vt:lpstr>'Order by Principal '!Print_Area</vt:lpstr>
      <vt:lpstr>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2021-03-21T10:46:15Z</dcterms:modified>
</cp:coreProperties>
</file>