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240" yWindow="105" windowWidth="14805" windowHeight="8010"/>
  </bookViews>
  <sheets>
    <sheet name="Master" sheetId="5" r:id="rId1"/>
    <sheet name="Order By PEEO" sheetId="1" r:id="rId2"/>
    <sheet name="Order by Principal " sheetId="6" r:id="rId3"/>
    <sheet name="Sr. Teacher confirmation Order" sheetId="7" r:id="rId4"/>
    <sheet name="Arrear Sheet" sheetId="2" r:id="rId5"/>
    <sheet name="HRA Order" sheetId="8" r:id="rId6"/>
  </sheets>
  <externalReferences>
    <externalReference r:id="rId7"/>
  </externalReferences>
  <definedNames>
    <definedName name="month">Master!$AI$11:$AI$23</definedName>
    <definedName name="_xlnm.Print_Area" localSheetId="4">'Arrear Sheet'!$A$1:$AB$29</definedName>
    <definedName name="_xlnm.Print_Area" localSheetId="5">'HRA Order'!$A$1:$I$37</definedName>
    <definedName name="_xlnm.Print_Area" localSheetId="1">'Order By PEEO'!$A$1:$K$28</definedName>
    <definedName name="_xlnm.Print_Area" localSheetId="2">'Order by Principal '!$A$1:$J$28</definedName>
    <definedName name="_xlnm.Print_Area" localSheetId="3">'Sr. Teacher confirmation Order'!$A$1:$J$28</definedName>
    <definedName name="ram">Master!$B$11:$W$20</definedName>
  </definedNames>
  <calcPr calcId="124519"/>
</workbook>
</file>

<file path=xl/calcChain.xml><?xml version="1.0" encoding="utf-8"?>
<calcChain xmlns="http://schemas.openxmlformats.org/spreadsheetml/2006/main">
  <c r="AP23" i="2"/>
  <c r="A24" i="8" l="1"/>
  <c r="A23"/>
  <c r="A22"/>
  <c r="A21"/>
  <c r="A20"/>
  <c r="A19"/>
  <c r="A18"/>
  <c r="A17"/>
  <c r="A16"/>
  <c r="A15"/>
  <c r="A14"/>
  <c r="A13"/>
  <c r="A12"/>
  <c r="A11"/>
  <c r="A10"/>
  <c r="A9"/>
  <c r="A8"/>
  <c r="A7"/>
  <c r="I17" i="7"/>
  <c r="H17"/>
  <c r="G17"/>
  <c r="F17"/>
  <c r="E17"/>
  <c r="D17"/>
  <c r="C17"/>
  <c r="B17"/>
  <c r="I16"/>
  <c r="H16"/>
  <c r="G16"/>
  <c r="F16"/>
  <c r="E16"/>
  <c r="D16"/>
  <c r="C16"/>
  <c r="B16"/>
  <c r="I15"/>
  <c r="H15"/>
  <c r="G15"/>
  <c r="F15"/>
  <c r="E15"/>
  <c r="D15"/>
  <c r="C15"/>
  <c r="B15"/>
  <c r="I14"/>
  <c r="H14"/>
  <c r="G14"/>
  <c r="F14"/>
  <c r="E14"/>
  <c r="D14"/>
  <c r="C14"/>
  <c r="B14"/>
  <c r="I13"/>
  <c r="H13"/>
  <c r="G13"/>
  <c r="F13"/>
  <c r="E13"/>
  <c r="D13"/>
  <c r="C13"/>
  <c r="B13"/>
  <c r="I12"/>
  <c r="H12"/>
  <c r="G12"/>
  <c r="F12"/>
  <c r="E12"/>
  <c r="D12"/>
  <c r="C12"/>
  <c r="B12"/>
  <c r="I11"/>
  <c r="H11"/>
  <c r="G11"/>
  <c r="F11"/>
  <c r="E11"/>
  <c r="D11"/>
  <c r="C11"/>
  <c r="B11"/>
  <c r="I10"/>
  <c r="H10"/>
  <c r="G10"/>
  <c r="F10"/>
  <c r="E10"/>
  <c r="D10"/>
  <c r="C10"/>
  <c r="B10"/>
  <c r="I9"/>
  <c r="H9"/>
  <c r="G9"/>
  <c r="F9"/>
  <c r="E9"/>
  <c r="D9"/>
  <c r="C9"/>
  <c r="B9"/>
  <c r="I8"/>
  <c r="H8"/>
  <c r="G8"/>
  <c r="F8"/>
  <c r="E8"/>
  <c r="D8"/>
  <c r="C8"/>
  <c r="B8"/>
  <c r="D1"/>
  <c r="A1"/>
  <c r="H28"/>
  <c r="H27"/>
  <c r="U27" i="2" l="1"/>
  <c r="B1"/>
  <c r="U25"/>
  <c r="A11" i="5" l="1"/>
  <c r="AP6" i="2"/>
  <c r="A1" i="6" l="1"/>
  <c r="I17"/>
  <c r="H17"/>
  <c r="G17"/>
  <c r="F17"/>
  <c r="E17"/>
  <c r="D17"/>
  <c r="C17"/>
  <c r="B17"/>
  <c r="I16"/>
  <c r="H16"/>
  <c r="G16"/>
  <c r="F16"/>
  <c r="E16"/>
  <c r="D16"/>
  <c r="C16"/>
  <c r="B16"/>
  <c r="I15"/>
  <c r="H15"/>
  <c r="G15"/>
  <c r="F15"/>
  <c r="E15"/>
  <c r="D15"/>
  <c r="C15"/>
  <c r="B15"/>
  <c r="I14"/>
  <c r="H14"/>
  <c r="G14"/>
  <c r="F14"/>
  <c r="E14"/>
  <c r="D14"/>
  <c r="C14"/>
  <c r="B14"/>
  <c r="I13"/>
  <c r="H13"/>
  <c r="G13"/>
  <c r="F13"/>
  <c r="E13"/>
  <c r="D13"/>
  <c r="C13"/>
  <c r="B13"/>
  <c r="I12"/>
  <c r="H12"/>
  <c r="G12"/>
  <c r="F12"/>
  <c r="E12"/>
  <c r="D12"/>
  <c r="C12"/>
  <c r="B12"/>
  <c r="I11"/>
  <c r="H11"/>
  <c r="G11"/>
  <c r="F11"/>
  <c r="E11"/>
  <c r="D11"/>
  <c r="C11"/>
  <c r="B11"/>
  <c r="I10"/>
  <c r="H10"/>
  <c r="G10"/>
  <c r="F10"/>
  <c r="E10"/>
  <c r="D10"/>
  <c r="C10"/>
  <c r="B10"/>
  <c r="I9"/>
  <c r="H9"/>
  <c r="G9"/>
  <c r="F9"/>
  <c r="E9"/>
  <c r="D9"/>
  <c r="C9"/>
  <c r="B9"/>
  <c r="I8"/>
  <c r="H8"/>
  <c r="G8"/>
  <c r="F8"/>
  <c r="E8"/>
  <c r="D8"/>
  <c r="C8"/>
  <c r="B8"/>
  <c r="D1"/>
  <c r="D8" i="1"/>
  <c r="B9"/>
  <c r="C9"/>
  <c r="D9"/>
  <c r="E9"/>
  <c r="F9"/>
  <c r="G9"/>
  <c r="H9"/>
  <c r="I9"/>
  <c r="J9"/>
  <c r="B10"/>
  <c r="C10"/>
  <c r="D10"/>
  <c r="E10"/>
  <c r="F10"/>
  <c r="G10"/>
  <c r="H10"/>
  <c r="I10"/>
  <c r="J10"/>
  <c r="B11"/>
  <c r="C11"/>
  <c r="D11"/>
  <c r="E11"/>
  <c r="F11"/>
  <c r="G11"/>
  <c r="H11"/>
  <c r="I11"/>
  <c r="J11"/>
  <c r="B12"/>
  <c r="C12"/>
  <c r="D12"/>
  <c r="E12"/>
  <c r="F12"/>
  <c r="G12"/>
  <c r="H12"/>
  <c r="I12"/>
  <c r="J12"/>
  <c r="B13"/>
  <c r="C13"/>
  <c r="D13"/>
  <c r="E13"/>
  <c r="F13"/>
  <c r="G13"/>
  <c r="H13"/>
  <c r="I13"/>
  <c r="J13"/>
  <c r="B14"/>
  <c r="C14"/>
  <c r="D14"/>
  <c r="E14"/>
  <c r="F14"/>
  <c r="G14"/>
  <c r="H14"/>
  <c r="I14"/>
  <c r="J14"/>
  <c r="B15"/>
  <c r="C15"/>
  <c r="D15"/>
  <c r="E15"/>
  <c r="F15"/>
  <c r="G15"/>
  <c r="H15"/>
  <c r="I15"/>
  <c r="J15"/>
  <c r="B16"/>
  <c r="C16"/>
  <c r="D16"/>
  <c r="E16"/>
  <c r="F16"/>
  <c r="G16"/>
  <c r="H16"/>
  <c r="I16"/>
  <c r="J16"/>
  <c r="B17"/>
  <c r="C17"/>
  <c r="D17"/>
  <c r="E17"/>
  <c r="F17"/>
  <c r="G17"/>
  <c r="H17"/>
  <c r="I17"/>
  <c r="J17"/>
  <c r="E8"/>
  <c r="B8"/>
  <c r="H8"/>
  <c r="I8"/>
  <c r="J8"/>
  <c r="F8"/>
  <c r="G8"/>
  <c r="C8"/>
  <c r="D1"/>
  <c r="A1"/>
  <c r="A12" i="5" l="1"/>
  <c r="A13" l="1"/>
  <c r="B13" s="1"/>
  <c r="A10" i="7" s="1"/>
  <c r="B12" i="5"/>
  <c r="A9" i="7" s="1"/>
  <c r="B11" i="5"/>
  <c r="A14" l="1"/>
  <c r="AL14" i="2"/>
  <c r="A8" i="7"/>
  <c r="AL16" i="2"/>
  <c r="AL19"/>
  <c r="AL20"/>
  <c r="AL10"/>
  <c r="AL13"/>
  <c r="AN6"/>
  <c r="AL9"/>
  <c r="A9" i="6"/>
  <c r="A9" i="1"/>
  <c r="A10" i="6"/>
  <c r="A10" i="1"/>
  <c r="AL6" i="2"/>
  <c r="N3"/>
  <c r="AM4"/>
  <c r="M4"/>
  <c r="AA3"/>
  <c r="Q4"/>
  <c r="E3"/>
  <c r="AM6"/>
  <c r="W4"/>
  <c r="V3"/>
  <c r="A8" i="6"/>
  <c r="A8" i="1"/>
  <c r="A15" i="5" l="1"/>
  <c r="B14"/>
  <c r="S8" i="2"/>
  <c r="F26"/>
  <c r="AM9"/>
  <c r="AN3"/>
  <c r="AP3" s="1"/>
  <c r="AN4"/>
  <c r="AN9" l="1"/>
  <c r="AO9" s="1"/>
  <c r="A11" i="7"/>
  <c r="A11" i="1"/>
  <c r="A11" i="6"/>
  <c r="A16" i="5"/>
  <c r="B15"/>
  <c r="AL12" i="2"/>
  <c r="AJ12" s="1"/>
  <c r="AM10"/>
  <c r="AN10" s="1"/>
  <c r="AP4"/>
  <c r="AT9" l="1"/>
  <c r="G8" s="1"/>
  <c r="AV9"/>
  <c r="I8" s="1"/>
  <c r="B8"/>
  <c r="AQ1"/>
  <c r="AL11"/>
  <c r="AP1"/>
  <c r="AP9"/>
  <c r="C8" s="1"/>
  <c r="A12" i="7"/>
  <c r="A12" i="1"/>
  <c r="A12" i="6"/>
  <c r="A17" i="5"/>
  <c r="B16"/>
  <c r="AO10" i="2"/>
  <c r="AM11"/>
  <c r="AU9" l="1"/>
  <c r="H8" s="1"/>
  <c r="J8"/>
  <c r="AN11"/>
  <c r="AO11" s="1"/>
  <c r="R8"/>
  <c r="T8" s="1"/>
  <c r="A8"/>
  <c r="AV10"/>
  <c r="I9" s="1"/>
  <c r="AQ9"/>
  <c r="D8" s="1"/>
  <c r="AR9"/>
  <c r="E8" s="1"/>
  <c r="K8"/>
  <c r="AT10"/>
  <c r="G9" s="1"/>
  <c r="B9"/>
  <c r="AS1"/>
  <c r="AP10"/>
  <c r="AQ10" s="1"/>
  <c r="A18" i="5"/>
  <c r="B17"/>
  <c r="A13" i="7"/>
  <c r="A13" i="1"/>
  <c r="A13" i="6"/>
  <c r="V8" i="2"/>
  <c r="AM12"/>
  <c r="AU10" l="1"/>
  <c r="H9" s="1"/>
  <c r="J9" s="1"/>
  <c r="AT11"/>
  <c r="G10" s="1"/>
  <c r="AN12"/>
  <c r="AO12" s="1"/>
  <c r="S9"/>
  <c r="AR10"/>
  <c r="E9" s="1"/>
  <c r="R9"/>
  <c r="A9"/>
  <c r="B10"/>
  <c r="AP11"/>
  <c r="A19" i="5"/>
  <c r="B18"/>
  <c r="A14" i="7"/>
  <c r="A14" i="6"/>
  <c r="A14" i="1"/>
  <c r="P8" i="2"/>
  <c r="M8"/>
  <c r="C9"/>
  <c r="L8"/>
  <c r="O8"/>
  <c r="F8"/>
  <c r="AJ11"/>
  <c r="D9"/>
  <c r="AM13"/>
  <c r="AV11" l="1"/>
  <c r="I10" s="1"/>
  <c r="AU11"/>
  <c r="H10" s="1"/>
  <c r="J10" s="1"/>
  <c r="AU12"/>
  <c r="H11" s="1"/>
  <c r="AT12"/>
  <c r="G11" s="1"/>
  <c r="AN13"/>
  <c r="AO13" s="1"/>
  <c r="T9"/>
  <c r="L9"/>
  <c r="P9"/>
  <c r="V9"/>
  <c r="AR11"/>
  <c r="E10" s="1"/>
  <c r="AQ11"/>
  <c r="D10" s="1"/>
  <c r="U10"/>
  <c r="A10"/>
  <c r="V10"/>
  <c r="S10"/>
  <c r="R10"/>
  <c r="B11"/>
  <c r="AP12"/>
  <c r="A20" i="5"/>
  <c r="B20" s="1"/>
  <c r="B19"/>
  <c r="A15" i="7"/>
  <c r="A15" i="1"/>
  <c r="A15" i="6"/>
  <c r="M9" i="2"/>
  <c r="Q8"/>
  <c r="U8"/>
  <c r="C10"/>
  <c r="P10"/>
  <c r="K9"/>
  <c r="O9"/>
  <c r="F9"/>
  <c r="U9" s="1"/>
  <c r="N8"/>
  <c r="AM14"/>
  <c r="AV12" l="1"/>
  <c r="I11" s="1"/>
  <c r="J11" s="1"/>
  <c r="AT13"/>
  <c r="G12" s="1"/>
  <c r="AU13"/>
  <c r="H12" s="1"/>
  <c r="V11"/>
  <c r="U11"/>
  <c r="W11" s="1"/>
  <c r="AN14"/>
  <c r="AO14" s="1"/>
  <c r="Q9"/>
  <c r="T10"/>
  <c r="W10"/>
  <c r="R11"/>
  <c r="AR12"/>
  <c r="E11" s="1"/>
  <c r="AQ12"/>
  <c r="D11" s="1"/>
  <c r="A11"/>
  <c r="S11"/>
  <c r="B12"/>
  <c r="AP13"/>
  <c r="A17" i="7"/>
  <c r="A17" i="1"/>
  <c r="A17" i="6"/>
  <c r="A16" i="7"/>
  <c r="A16" i="1"/>
  <c r="A16" i="6"/>
  <c r="M10" i="2"/>
  <c r="L10"/>
  <c r="X8"/>
  <c r="N9"/>
  <c r="W9"/>
  <c r="C11"/>
  <c r="W8"/>
  <c r="K10"/>
  <c r="O10"/>
  <c r="Q10" s="1"/>
  <c r="F10"/>
  <c r="N10" s="1"/>
  <c r="X10" s="1"/>
  <c r="AM15"/>
  <c r="AV13" l="1"/>
  <c r="I12" s="1"/>
  <c r="AU14"/>
  <c r="H13" s="1"/>
  <c r="AT14"/>
  <c r="G13" s="1"/>
  <c r="B13"/>
  <c r="AV14"/>
  <c r="I13" s="1"/>
  <c r="J12"/>
  <c r="V12"/>
  <c r="U12"/>
  <c r="W12" s="1"/>
  <c r="AN15"/>
  <c r="AO15" s="1"/>
  <c r="M11"/>
  <c r="A12"/>
  <c r="S12"/>
  <c r="S13" s="1"/>
  <c r="T11"/>
  <c r="AR13"/>
  <c r="E12" s="1"/>
  <c r="AQ13"/>
  <c r="R12"/>
  <c r="L11"/>
  <c r="AP14"/>
  <c r="P11"/>
  <c r="P12"/>
  <c r="Y8"/>
  <c r="Y10"/>
  <c r="Z10" s="1"/>
  <c r="X9"/>
  <c r="Y9" s="1"/>
  <c r="Z9" s="1"/>
  <c r="A13"/>
  <c r="C12"/>
  <c r="O11"/>
  <c r="F11"/>
  <c r="K11"/>
  <c r="D12"/>
  <c r="L12" s="1"/>
  <c r="AM16"/>
  <c r="AT15" l="1"/>
  <c r="G14" s="1"/>
  <c r="AV15"/>
  <c r="I14" s="1"/>
  <c r="B14"/>
  <c r="AU15"/>
  <c r="H14" s="1"/>
  <c r="AN16"/>
  <c r="AO16" s="1"/>
  <c r="AM17"/>
  <c r="U13"/>
  <c r="J13"/>
  <c r="V13"/>
  <c r="W13" s="1"/>
  <c r="T12"/>
  <c r="R13"/>
  <c r="R14" s="1"/>
  <c r="AQ14"/>
  <c r="D13" s="1"/>
  <c r="L13" s="1"/>
  <c r="AR14"/>
  <c r="E13" s="1"/>
  <c r="M13" s="1"/>
  <c r="AP15"/>
  <c r="C14" s="1"/>
  <c r="S14"/>
  <c r="Q11"/>
  <c r="M12"/>
  <c r="N11"/>
  <c r="X11" s="1"/>
  <c r="T13"/>
  <c r="Z8"/>
  <c r="P13"/>
  <c r="F12"/>
  <c r="N12" s="1"/>
  <c r="X12" s="1"/>
  <c r="K12"/>
  <c r="O12"/>
  <c r="Q12" s="1"/>
  <c r="A14"/>
  <c r="C13"/>
  <c r="AP16" l="1"/>
  <c r="C15" s="1"/>
  <c r="AU16"/>
  <c r="H15" s="1"/>
  <c r="B15"/>
  <c r="AT16"/>
  <c r="G15" s="1"/>
  <c r="AR16"/>
  <c r="E15" s="1"/>
  <c r="AQ16"/>
  <c r="D15" s="1"/>
  <c r="AV16"/>
  <c r="I15" s="1"/>
  <c r="AN17"/>
  <c r="AO17" s="1"/>
  <c r="AM18"/>
  <c r="J14"/>
  <c r="V14"/>
  <c r="U14"/>
  <c r="W14" s="1"/>
  <c r="T14"/>
  <c r="AQ15"/>
  <c r="D14" s="1"/>
  <c r="L14" s="1"/>
  <c r="AR15"/>
  <c r="E14" s="1"/>
  <c r="M14" s="1"/>
  <c r="Y12"/>
  <c r="Z12" s="1"/>
  <c r="O13"/>
  <c r="Q13" s="1"/>
  <c r="K13"/>
  <c r="F13"/>
  <c r="P14"/>
  <c r="B16" l="1"/>
  <c r="AV17"/>
  <c r="I16" s="1"/>
  <c r="AP17"/>
  <c r="C16" s="1"/>
  <c r="AU17"/>
  <c r="H16" s="1"/>
  <c r="AT17"/>
  <c r="G16" s="1"/>
  <c r="AM19"/>
  <c r="AN18"/>
  <c r="AO18" s="1"/>
  <c r="U15"/>
  <c r="S15"/>
  <c r="K15"/>
  <c r="O15"/>
  <c r="J15"/>
  <c r="N15" s="1"/>
  <c r="F15"/>
  <c r="R15"/>
  <c r="T15" s="1"/>
  <c r="P15"/>
  <c r="M15"/>
  <c r="V15"/>
  <c r="L15"/>
  <c r="A15"/>
  <c r="Y11"/>
  <c r="N13"/>
  <c r="K14"/>
  <c r="O14"/>
  <c r="Q14" s="1"/>
  <c r="F14"/>
  <c r="N14" s="1"/>
  <c r="X14" s="1"/>
  <c r="W15" l="1"/>
  <c r="Q15"/>
  <c r="Y15" s="1"/>
  <c r="Z15" s="1"/>
  <c r="X15"/>
  <c r="AP18"/>
  <c r="C17" s="1"/>
  <c r="AU18"/>
  <c r="H17" s="1"/>
  <c r="AT18"/>
  <c r="G17" s="1"/>
  <c r="B17"/>
  <c r="AV18"/>
  <c r="I17" s="1"/>
  <c r="V16"/>
  <c r="P16"/>
  <c r="J16"/>
  <c r="U16"/>
  <c r="W16" s="1"/>
  <c r="S16"/>
  <c r="R16"/>
  <c r="T16" s="1"/>
  <c r="K16"/>
  <c r="X13"/>
  <c r="Y13" s="1"/>
  <c r="Z13" s="1"/>
  <c r="AR17"/>
  <c r="E16" s="1"/>
  <c r="M16" s="1"/>
  <c r="AQ17"/>
  <c r="D16" s="1"/>
  <c r="O16" s="1"/>
  <c r="Q16" s="1"/>
  <c r="AM20"/>
  <c r="AN20" s="1"/>
  <c r="AO20" s="1"/>
  <c r="AN19"/>
  <c r="AO19" s="1"/>
  <c r="Y14"/>
  <c r="A16"/>
  <c r="AN22"/>
  <c r="AO22" s="1"/>
  <c r="AN21"/>
  <c r="AO21" s="1"/>
  <c r="Z11"/>
  <c r="A17" l="1"/>
  <c r="AU20"/>
  <c r="H19" s="1"/>
  <c r="B19"/>
  <c r="AT20"/>
  <c r="G19" s="1"/>
  <c r="AV20"/>
  <c r="I19" s="1"/>
  <c r="F16"/>
  <c r="N16" s="1"/>
  <c r="AQ18"/>
  <c r="D17" s="1"/>
  <c r="AV19"/>
  <c r="I18" s="1"/>
  <c r="B18"/>
  <c r="A18" s="1"/>
  <c r="AP19"/>
  <c r="C18" s="1"/>
  <c r="AU19"/>
  <c r="H18" s="1"/>
  <c r="H20" s="1"/>
  <c r="AT19"/>
  <c r="G18" s="1"/>
  <c r="L16"/>
  <c r="AR18"/>
  <c r="E17" s="1"/>
  <c r="M17" s="1"/>
  <c r="J17"/>
  <c r="V17"/>
  <c r="U17"/>
  <c r="S17"/>
  <c r="P17"/>
  <c r="K17"/>
  <c r="R17"/>
  <c r="T17" s="1"/>
  <c r="AT22"/>
  <c r="AV22"/>
  <c r="AU22"/>
  <c r="AV21"/>
  <c r="AU21"/>
  <c r="AT21"/>
  <c r="G20"/>
  <c r="AP22"/>
  <c r="AR22"/>
  <c r="AQ22"/>
  <c r="I20"/>
  <c r="AP21"/>
  <c r="AR21"/>
  <c r="AQ21"/>
  <c r="F17" l="1"/>
  <c r="AQ19"/>
  <c r="D18" s="1"/>
  <c r="AP20"/>
  <c r="W17"/>
  <c r="A19"/>
  <c r="N17"/>
  <c r="X16"/>
  <c r="Y16" s="1"/>
  <c r="Z16" s="1"/>
  <c r="L17"/>
  <c r="R18"/>
  <c r="P18"/>
  <c r="L18"/>
  <c r="J18"/>
  <c r="K18"/>
  <c r="O18"/>
  <c r="Q18" s="1"/>
  <c r="V18"/>
  <c r="U18"/>
  <c r="W18" s="1"/>
  <c r="S18"/>
  <c r="S19" s="1"/>
  <c r="O17"/>
  <c r="AR19"/>
  <c r="E18" s="1"/>
  <c r="AQ20"/>
  <c r="D19" s="1"/>
  <c r="D20" s="1"/>
  <c r="U19"/>
  <c r="J19"/>
  <c r="R19"/>
  <c r="P19"/>
  <c r="V19"/>
  <c r="L19"/>
  <c r="Z14"/>
  <c r="W19" l="1"/>
  <c r="W20" s="1"/>
  <c r="T19"/>
  <c r="C19"/>
  <c r="AR20"/>
  <c r="E19" s="1"/>
  <c r="M19" s="1"/>
  <c r="E20"/>
  <c r="J20"/>
  <c r="Q17"/>
  <c r="U20"/>
  <c r="V20"/>
  <c r="F18"/>
  <c r="R20"/>
  <c r="X17"/>
  <c r="L20"/>
  <c r="S20"/>
  <c r="T18"/>
  <c r="T20" s="1"/>
  <c r="P20"/>
  <c r="M18"/>
  <c r="M20" s="1"/>
  <c r="C20" l="1"/>
  <c r="K19"/>
  <c r="K20" s="1"/>
  <c r="F19"/>
  <c r="N19" s="1"/>
  <c r="X19" s="1"/>
  <c r="O19"/>
  <c r="N18"/>
  <c r="F20"/>
  <c r="Y17"/>
  <c r="Q19" l="1"/>
  <c r="O20"/>
  <c r="X18"/>
  <c r="N20"/>
  <c r="Z17"/>
  <c r="Y19" l="1"/>
  <c r="Z19" s="1"/>
  <c r="Q20"/>
  <c r="Y18"/>
  <c r="X20"/>
  <c r="Z18" l="1"/>
  <c r="Z20" s="1"/>
  <c r="I21" s="1"/>
  <c r="Y20"/>
</calcChain>
</file>

<file path=xl/comments1.xml><?xml version="1.0" encoding="utf-8"?>
<comments xmlns="http://schemas.openxmlformats.org/spreadsheetml/2006/main">
  <authors>
    <author>Author</author>
  </authors>
  <commentList>
    <comment ref="B11" authorId="0">
      <text>
        <r>
          <rPr>
            <sz val="9"/>
            <color indexed="81"/>
            <rFont val="Tahoma"/>
          </rPr>
          <t xml:space="preserve">किसी भी कोलोम में दो व उससे अधिक अक्षरों में डाटा entery करने पर क्रम संख्या स्वतः आयेगी I  ध्यान यह रखे कि क्रमवार row में ही एंट्री करे I
</t>
        </r>
      </text>
    </comment>
    <comment ref="F11" authorId="0">
      <text>
        <r>
          <rPr>
            <sz val="9"/>
            <color indexed="81"/>
            <rFont val="Tahoma"/>
            <family val="2"/>
          </rPr>
          <t xml:space="preserve">पीईईओ के अधीनस्थ  स्कूल है तो पदस्थापन स्थान  फिल करे 
</t>
        </r>
      </text>
    </comment>
  </commentList>
</comments>
</file>

<file path=xl/sharedStrings.xml><?xml version="1.0" encoding="utf-8"?>
<sst xmlns="http://schemas.openxmlformats.org/spreadsheetml/2006/main" count="270" uniqueCount="151">
  <si>
    <t xml:space="preserve">    Post :  </t>
  </si>
  <si>
    <t>Month</t>
  </si>
  <si>
    <t>Pay Due</t>
  </si>
  <si>
    <t>Pay Drawn</t>
  </si>
  <si>
    <t>Pay Difference</t>
  </si>
  <si>
    <t>SI</t>
  </si>
  <si>
    <t>Income Tax</t>
  </si>
  <si>
    <t>Total Deduction</t>
  </si>
  <si>
    <t>Net Payment</t>
  </si>
  <si>
    <t>Bill No./Date</t>
  </si>
  <si>
    <t>Encashment Date</t>
  </si>
  <si>
    <t>Pay</t>
  </si>
  <si>
    <t>DA</t>
  </si>
  <si>
    <t>HRA</t>
  </si>
  <si>
    <t>Total</t>
  </si>
  <si>
    <t>Due</t>
  </si>
  <si>
    <t>Ded</t>
  </si>
  <si>
    <t>Diff.</t>
  </si>
  <si>
    <t>TOTAL</t>
  </si>
  <si>
    <t>.</t>
  </si>
  <si>
    <t>NPS</t>
  </si>
  <si>
    <t>Corona relief fund</t>
  </si>
  <si>
    <t>Sr. No.</t>
  </si>
  <si>
    <t>dk;kZy; vkns'k</t>
  </si>
  <si>
    <t>Ø-l-</t>
  </si>
  <si>
    <t>uke dkfeZd</t>
  </si>
  <si>
    <t>in</t>
  </si>
  <si>
    <t xml:space="preserve">tUefrfFk </t>
  </si>
  <si>
    <t>inLFkkiu fo|ky;</t>
  </si>
  <si>
    <t>izFke dk;Zxzg.k frfFk</t>
  </si>
  <si>
    <t>LFkk;hdj.k frfFk</t>
  </si>
  <si>
    <t>vkxkeh osruo`f)</t>
  </si>
  <si>
    <t>fo-fo-</t>
  </si>
  <si>
    <t>fnukad %&amp;</t>
  </si>
  <si>
    <t>Øekad %&amp; e-xk-jk-fo-@cj@laLFkk@</t>
  </si>
  <si>
    <r>
      <t xml:space="preserve">                   Jheku ftyk f'k{kk vf/kdkjh izkjfEHkd f'k{kk ikyh ds vkns'k Øekad ftf'kv@izk-j-@ikyh@laLFkk&amp;2@21@122 fnukad 18&amp;02&amp;2021 dh ikyuk esa LFkkuh; ihbZbZvks dk;kZy; ds v/khu fo|ky;ksa esa dk;Zjr fuEukfdar v/;kidks dh ifjoh{kk/khu izf'k{k.k vof/k lUrks"kizn :i ls iw.kZ gksus ds QyLo:i jktLFkku lsok fu;e 1951 ds fu;e 24 ,oa jktLFkku flfoy lsok,a ¼iqujhf{kr osrueku½ fu;e 2017 dh vuqlqph </t>
    </r>
    <r>
      <rPr>
        <sz val="13"/>
        <color theme="1"/>
        <rFont val="Calibri"/>
        <family val="2"/>
        <scheme val="minor"/>
      </rPr>
      <t>(Part- B) rule No. 5 (VI) and (VII)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Kruti Dev 010"/>
      </rPr>
      <t xml:space="preserve">esa vafdr izko/kkuqlkj muds uke ds lkeusa vafdr fnukad ls </t>
    </r>
    <r>
      <rPr>
        <b/>
        <sz val="14"/>
        <color theme="1"/>
        <rFont val="Kruti Dev 010"/>
      </rPr>
      <t>is&amp;eSfV</t>
    </r>
    <r>
      <rPr>
        <b/>
        <sz val="14"/>
        <color theme="1"/>
        <rFont val="DevLys 010"/>
      </rPr>
      <t>ª</t>
    </r>
    <r>
      <rPr>
        <b/>
        <sz val="14"/>
        <color theme="1"/>
        <rFont val="Kruti Dev 010"/>
      </rPr>
      <t>Dl ysoy &amp;10</t>
    </r>
    <r>
      <rPr>
        <sz val="14"/>
        <color theme="1"/>
        <rFont val="Kruti Dev 010"/>
      </rPr>
      <t xml:space="preserve"> esa osru ,oa fu;ekuqlkj vU; HkÙks jkT; ljdkj dh vf/klwpuk Øekad ,Q&amp;15 ¼1½ ,QMh :Yl@2017 t;iqj fnukad 30&amp;10&amp;2017 ,oa 09&amp;12&amp;2017 ds funsZ'kkuqlkj vkgj.k djusa dh Lohd`fr ,rn~ }kjk iznku dh tkrh gSaA</t>
    </r>
  </si>
  <si>
    <t>fu/kkZfjr osru</t>
  </si>
  <si>
    <t>ihbZbZvks @ iz/kkukpk;Z</t>
  </si>
  <si>
    <t xml:space="preserve">egkRek xka/kh jktdh; fo|ky; </t>
  </si>
  <si>
    <t>¼vaxzsth ek/;e½ cj ] ikyh</t>
  </si>
  <si>
    <t xml:space="preserve">izfrfyfi lwpukFkZ </t>
  </si>
  <si>
    <t>1- Jheku midks"kkf/kdkjh ] jk;iqj A</t>
  </si>
  <si>
    <t>2- lEcfU/kr dkfeZd Jh --------------------------------------------------</t>
  </si>
  <si>
    <t>3- ys[kk 'kk[kk A</t>
  </si>
  <si>
    <t>4- j{kd iaftdk A</t>
  </si>
  <si>
    <t>Difference Arrear Sheet</t>
  </si>
  <si>
    <t xml:space="preserve"> iz/kkukpk;Z</t>
  </si>
  <si>
    <t>Office Name :-</t>
  </si>
  <si>
    <t>dk;kZy; dk uke %&amp;</t>
  </si>
  <si>
    <t>MhMhvks dk in</t>
  </si>
  <si>
    <t>DDO Designation</t>
  </si>
  <si>
    <t>fdl ekg ls ,fj;j feysxk</t>
  </si>
  <si>
    <t>fdl ekg rd ,fj;j nsuk gSa</t>
  </si>
  <si>
    <t>From which Month will you get the Arrears</t>
  </si>
  <si>
    <t>By What Month are Arrears to be paid</t>
  </si>
  <si>
    <t>Employee's Name</t>
  </si>
  <si>
    <t>Designation</t>
  </si>
  <si>
    <t>Dath of Birth</t>
  </si>
  <si>
    <t>Posting Place</t>
  </si>
  <si>
    <t>First Joining Date</t>
  </si>
  <si>
    <t>MhMhvks dk uke %&amp;</t>
  </si>
  <si>
    <t>DDO Name :-</t>
  </si>
  <si>
    <t>Confirmation Date</t>
  </si>
  <si>
    <t>Fixation on Pay Matrix Level</t>
  </si>
  <si>
    <t>fu/kkZfjr is esfVªDl ysoy</t>
  </si>
  <si>
    <t>Fixation Salary</t>
  </si>
  <si>
    <t>DATA ENTRY</t>
  </si>
  <si>
    <t>Mahtma Gandhi Government School (English Medium) Bar, PALI</t>
  </si>
  <si>
    <t>egkRek xka/kh jktdh; fo|ky; ¼vaxzsth ek/;e½ cj ] ikyh</t>
  </si>
  <si>
    <t>Jherh m"kk ikfy;k</t>
  </si>
  <si>
    <t xml:space="preserve">प्रधानाचार्य </t>
  </si>
  <si>
    <t xml:space="preserve">Principal </t>
  </si>
  <si>
    <t>USHA PALIYA</t>
  </si>
  <si>
    <t xml:space="preserve">अध्यापक  तृतीय श्रेणी लेवल - 1 </t>
  </si>
  <si>
    <t>Next Increment Date</t>
  </si>
  <si>
    <t>is esfVªDl ysoy</t>
  </si>
  <si>
    <r>
      <t xml:space="preserve">                    Jheku ftyk f'k{kk vf/kdkjh izkjfEHkd f'k{kk ikyh ds vkns'k Øekad ftf'kv@izk-j-@ikyh@laLFkk&amp;2@21@122 fnukad 18&amp;02&amp;2021 dh ikyuk esa LFkkuh; fo|ky; esaa dk;Zjr fuEukfdar v/;kidks dh ifjoh{kk/khu izf'k{k.k vof/k lUrks"kizn :i ls iw.kZ gksus ds QyLo:i jktLFkku lsok fu;e 1951 ds fu;e 24 ,oa jktLFkku flfoy lsok,a ¼iqujhf{kr osrueku½ fu;e 2017 dh vuqlqph </t>
    </r>
    <r>
      <rPr>
        <sz val="13"/>
        <color theme="1"/>
        <rFont val="Calibri"/>
        <family val="2"/>
        <scheme val="minor"/>
      </rPr>
      <t>(Part- B) rule No. 5 (VI) and (VII)</t>
    </r>
    <r>
      <rPr>
        <sz val="14"/>
        <color theme="1"/>
        <rFont val="Kruti Dev 010"/>
      </rPr>
      <t xml:space="preserve"> esa vafdr izko/kkuqlkj muds uke ds lkeusa vafdr fnukad ls </t>
    </r>
    <r>
      <rPr>
        <b/>
        <sz val="14"/>
        <color theme="1"/>
        <rFont val="Kruti Dev 010"/>
      </rPr>
      <t>is&amp;eSfVªDl ysoy &amp;10</t>
    </r>
    <r>
      <rPr>
        <sz val="14"/>
        <color theme="1"/>
        <rFont val="Kruti Dev 010"/>
      </rPr>
      <t xml:space="preserve"> esa osru ,oa fu;ekuqlkj vU; HkÙks jkT; ljdkj dh vf/klwpuk Øekad ,Q&amp;15 ¼1½ ,QMh :Yl@2017 t;iqj fnukad 30&amp;10&amp;2017 ,oa 09&amp;12&amp;2017 ds funsZ'kkuqlkj vkgj.k djusa dh Lohd`fr ,rn~ }kjk iznku dh tkrh gSaA</t>
    </r>
  </si>
  <si>
    <t>Name Of Employee :</t>
  </si>
  <si>
    <t xml:space="preserve">    Pay Matrix Level : </t>
  </si>
  <si>
    <t>Confirmation Date :</t>
  </si>
  <si>
    <t>Sr. No. :</t>
  </si>
  <si>
    <t>Arrear From Date :</t>
  </si>
  <si>
    <t>to</t>
  </si>
  <si>
    <t>Posting Place :</t>
  </si>
  <si>
    <t>iwoZ esa feyk fQDl osru</t>
  </si>
  <si>
    <t>Fix Pay which Pay Drawn</t>
  </si>
  <si>
    <t>edku fdjk;k nj</t>
  </si>
  <si>
    <t>HRA Rate @</t>
  </si>
  <si>
    <t xml:space="preserve">bade VSDl dVkuk gS rks fy[ks </t>
  </si>
  <si>
    <t>%</t>
  </si>
  <si>
    <t>Income Tax 
%</t>
  </si>
  <si>
    <t>Drawing &amp; Despersal Officer</t>
  </si>
  <si>
    <t>S.R.</t>
  </si>
  <si>
    <t>Date :</t>
  </si>
  <si>
    <t>For Copying And Necessary Action</t>
  </si>
  <si>
    <t>Treasury Officer / Deputy treasury  Officer</t>
  </si>
  <si>
    <t>Related Employee Sh./Smt./Mis.</t>
  </si>
  <si>
    <t>File Register</t>
  </si>
  <si>
    <t>shri ram</t>
  </si>
  <si>
    <t>In Words:</t>
  </si>
  <si>
    <t xml:space="preserve">परम पूज्य गुरुदेव वासुदेवजी महाराज </t>
  </si>
  <si>
    <t>GUPS Bar</t>
  </si>
  <si>
    <t xml:space="preserve">कार्यालय आदेश और क्रमांक संख्या तथा प्रतिलिपि और सील साइन वाले कॉलम अनलॉक है आप अपनी मर्जी से चेंज कर सकते है बाकि ऑटो जनरेट है </t>
  </si>
  <si>
    <t xml:space="preserve">अध्यापक  तृतीय श्रेणी लेवल - 2 </t>
  </si>
  <si>
    <t xml:space="preserve">orZeku esa iwoZ jktdh; lsok dk osru mBk jgs gSa  rks gkW lysDV djsa </t>
  </si>
  <si>
    <t>If you are taking Pervious govt. service salary, then select yes</t>
  </si>
  <si>
    <t>iwoZ jktdh; lsok dk osru fy[ksa</t>
  </si>
  <si>
    <t xml:space="preserve">YES </t>
  </si>
  <si>
    <t>sampat raj gaur</t>
  </si>
  <si>
    <t>mohan</t>
  </si>
  <si>
    <t xml:space="preserve">वरिष्ठ अध्यापक </t>
  </si>
  <si>
    <t>suman saini</t>
  </si>
  <si>
    <t xml:space="preserve">ekpZ ekg ls jkT; chek dVkSrh 'kq: gks xbZ gks rks gkW lysDV djsa </t>
  </si>
  <si>
    <t>If the S.I. Deduction has started since march, then select YES</t>
  </si>
  <si>
    <t>jkT; chek dh dVkSrh dh fizfe;e jkf'k fy[ksa</t>
  </si>
  <si>
    <t>Write  S.I. Deduction Premium Amount</t>
  </si>
  <si>
    <t>iwoZ lsok esa gSa rks jkT; chek dh dVkSrh dh jkf'k fy[ksa</t>
  </si>
  <si>
    <t>Write  Previous govt. service Basic salary</t>
  </si>
  <si>
    <t>Write Previous govt. service S.I. Ded.</t>
  </si>
  <si>
    <r>
      <t xml:space="preserve">                     Jheku la;qDr funs'kd Ldwy f'k{kk ikyh laHkkx] ikyh ds vkns'k Øekad l-fu-@Ldwy f'k{kk@ek/;@ikyh@laLFkk&amp;2@,Q&amp;LFkk;h@2018 fnukad 05&amp;01&amp;2021 dh ikyuk esa LFkkuh; fo|ky; esaa dk;Zjr fuEukfdar ofj"B v/;kidksa dh ifjoh{kk/khu izf'k{k.k vof/k lUrks"kizn :i ls iw.kZ gksus ds QyLo:i jktLFkku lsok fu;e 1951 ds fu;e 24 ,oa jktLFkku flfoy lsok,a ¼iqujhf{kr osrueku½ fu;e 2017 dh vuqlqph </t>
    </r>
    <r>
      <rPr>
        <sz val="14"/>
        <color theme="1"/>
        <rFont val="Calibri"/>
        <family val="2"/>
        <scheme val="minor"/>
      </rPr>
      <t>(Part- B) rule No. 5 (VI) and (VII)</t>
    </r>
    <r>
      <rPr>
        <sz val="14"/>
        <color theme="1"/>
        <rFont val="Kruti Dev 010"/>
      </rPr>
      <t xml:space="preserve"> esa vafdr izko/kkuqlkj muds uke ds lkeusa vafdr fnukad ls is&amp;eSfVªDl ysoy &amp;11 esa osru ,oa fu;ekuqlkj vU; HkÙks jkT; ljdkj dh vf/klwpuk Øekad ,Q&amp;15 ¼1½ ,QMh :Yl@2017 t;iqj fnukad 30&amp;10&amp;2017 ,oa 09&amp;12&amp;2017 ds funsZ'kkuqlkj vkgj.k djusa dh Lohd`fr ,rn~ }kjk iznku dh tkrh gSaA</t>
    </r>
  </si>
  <si>
    <t xml:space="preserve">jktdh; mPp ek/;fed fo|ky; </t>
  </si>
  <si>
    <t>fxnkuh ¼nwnw½ ] t;iqj</t>
  </si>
  <si>
    <t>Øekad %&amp; jk-m-ek-fo-@fxnkuh@laLFkk@</t>
  </si>
  <si>
    <t>1- Jheku midks"kkf/kdkjh ] nwnw A</t>
  </si>
  <si>
    <t>dk;kZy; iz/kkukpk;Z egkRek xka/kh jktdh; fo|ky; ¼vaxzsth ek/;e½ cj ] ikyh</t>
  </si>
  <si>
    <t>Øekad %&amp;</t>
  </si>
  <si>
    <t xml:space="preserve">        jktLFkku ljdkj ds vkns'k Øekad % ,Q-6 ¼4½ ,Q- Mh-@:Yl@07  fnuk¡d&amp; 12-09-2008 fnuk¡d 06-02-2009 ¼la'kksfèkr nj½ ,oa jktLFkku flfoy lsok ¼iqujhf{kr osrueku ½ 2017 ds foÙk foHkkx ds vkns'kkad ,Q-Mh-15¼1½ ,Q-Mh-@¼:Yl½ 2017 t;iqj fnukad 31&amp;10&amp;2017 ,oa lela[;d la'kksfèkr vkns'k fnukad 09&amp;12&amp;2017 ds çkoèkkukuqlkj jktLFkku lsok fu;eksa ds fu;e 7 ¼24½¼1½ esa ifjHkkf"kr osru ds fu;ekuqlkj fuEufyf[kr dkfeZdks dks muds }kjk çLrqr vkosnu i= ds vkèkkj ij edku fdjk;k HkÙkk vkgj.k dh muds uke ds lkeus vafdr fnuk¡d ls ,rn~ }kjk Loh—fr iznku dh tkrh gS&amp;</t>
  </si>
  <si>
    <t>क्रम सं.</t>
  </si>
  <si>
    <t>नाम कर्मचारी</t>
  </si>
  <si>
    <t>पद</t>
  </si>
  <si>
    <t xml:space="preserve">पदस्थापन स्थान </t>
  </si>
  <si>
    <t xml:space="preserve">वर्तमान विद्यालय में कार्यग्रहण तिथि </t>
  </si>
  <si>
    <t xml:space="preserve">स्थाईकरण तिथि </t>
  </si>
  <si>
    <t>HRA के लिए आवेदन तिथि</t>
  </si>
  <si>
    <t>HRA आहरण  स्वीकृति तिथि</t>
  </si>
  <si>
    <t>HRA  दर</t>
  </si>
  <si>
    <t>HEERA LAL JAT</t>
  </si>
  <si>
    <t>SR.TEACHER</t>
  </si>
  <si>
    <t>MGGS BAR</t>
  </si>
  <si>
    <t>8% of Basic Pay</t>
  </si>
  <si>
    <t>YOGENDRA</t>
  </si>
  <si>
    <t>RAKESH KUMAR SHARMA</t>
  </si>
  <si>
    <t>SURESH KUMAR</t>
  </si>
  <si>
    <t/>
  </si>
  <si>
    <t>iz/kkukpk;Z</t>
  </si>
  <si>
    <t>egkRek xka/kh jktdh; fo|ky;</t>
  </si>
  <si>
    <t>izfrfyfi lwpukFkZ &amp;</t>
  </si>
  <si>
    <t>1- midks"kkf/kdkjh  ---------------------------------------------------------------</t>
  </si>
  <si>
    <t>2- lEcfU/kr dkfeZd  Jh@Jherh@lqJh --------------------------------------------------------------------------------</t>
  </si>
  <si>
    <t>3- fuft iaftdk A</t>
  </si>
  <si>
    <t>4- dk;kZy; izfr A</t>
  </si>
</sst>
</file>

<file path=xl/styles.xml><?xml version="1.0" encoding="utf-8"?>
<styleSheet xmlns="http://schemas.openxmlformats.org/spreadsheetml/2006/main">
  <numFmts count="5">
    <numFmt numFmtId="164" formatCode="[$-409]mmm/yy;@"/>
    <numFmt numFmtId="165" formatCode="dd/mm/yyyy"/>
    <numFmt numFmtId="166" formatCode="\L\-\ 0"/>
    <numFmt numFmtId="167" formatCode="\L\-0"/>
    <numFmt numFmtId="168" formatCode="[$-409]mmmm/yy;@"/>
  </numFmts>
  <fonts count="66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6"/>
      <name val="DevLys 010"/>
    </font>
    <font>
      <b/>
      <sz val="10"/>
      <name val="Times New Roman"/>
      <family val="1"/>
    </font>
    <font>
      <sz val="11"/>
      <name val="Calibri"/>
      <family val="2"/>
      <scheme val="minor"/>
    </font>
    <font>
      <sz val="8"/>
      <color indexed="8"/>
      <name val="Times New Roman"/>
      <charset val="1"/>
    </font>
    <font>
      <b/>
      <sz val="12"/>
      <name val="Times New Roman"/>
      <family val="1"/>
    </font>
    <font>
      <sz val="11"/>
      <color theme="1"/>
      <name val="Kruti Dev 010"/>
    </font>
    <font>
      <sz val="14"/>
      <color theme="1"/>
      <name val="Kruti Dev 010"/>
    </font>
    <font>
      <sz val="14"/>
      <color theme="1"/>
      <name val="Calibri"/>
      <family val="2"/>
      <scheme val="minor"/>
    </font>
    <font>
      <b/>
      <u/>
      <sz val="16"/>
      <color theme="1"/>
      <name val="Kruti Dev 010"/>
    </font>
    <font>
      <sz val="13"/>
      <color theme="1"/>
      <name val="Calibri"/>
      <family val="2"/>
      <scheme val="minor"/>
    </font>
    <font>
      <b/>
      <sz val="14"/>
      <color theme="1"/>
      <name val="Kruti Dev 010"/>
    </font>
    <font>
      <b/>
      <sz val="14"/>
      <color theme="1"/>
      <name val="DevLys 010"/>
    </font>
    <font>
      <b/>
      <sz val="18"/>
      <color theme="1"/>
      <name val="Kruti Dev 010"/>
    </font>
    <font>
      <b/>
      <sz val="10"/>
      <color rgb="FFFF0000"/>
      <name val="Times New Roman"/>
      <family val="1"/>
    </font>
    <font>
      <b/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Kruti Dev 010"/>
    </font>
    <font>
      <b/>
      <sz val="14"/>
      <color theme="1"/>
      <name val="Cambria"/>
      <family val="1"/>
      <scheme val="major"/>
    </font>
    <font>
      <b/>
      <sz val="12"/>
      <color theme="1"/>
      <name val="Calibri"/>
      <family val="2"/>
      <scheme val="minor"/>
    </font>
    <font>
      <sz val="9"/>
      <color indexed="81"/>
      <name val="Tahoma"/>
    </font>
    <font>
      <b/>
      <i/>
      <sz val="14"/>
      <color theme="1"/>
      <name val="Cambria"/>
      <family val="1"/>
      <scheme val="major"/>
    </font>
    <font>
      <sz val="9"/>
      <color indexed="81"/>
      <name val="Tahoma"/>
      <family val="2"/>
    </font>
    <font>
      <b/>
      <sz val="13"/>
      <color theme="1"/>
      <name val="Kruti Dev 010"/>
    </font>
    <font>
      <b/>
      <sz val="10"/>
      <color theme="1"/>
      <name val="Calibri"/>
      <family val="2"/>
      <scheme val="minor"/>
    </font>
    <font>
      <b/>
      <sz val="9"/>
      <color theme="1"/>
      <name val="Kruti Dev 010"/>
    </font>
    <font>
      <sz val="14"/>
      <name val="Times New Roman"/>
      <family val="1"/>
    </font>
    <font>
      <b/>
      <i/>
      <sz val="18"/>
      <name val="Cambria"/>
      <family val="1"/>
      <scheme val="major"/>
    </font>
    <font>
      <b/>
      <i/>
      <u/>
      <sz val="16"/>
      <name val="Times New Roman"/>
      <family val="1"/>
    </font>
    <font>
      <b/>
      <sz val="14"/>
      <name val="Cambria"/>
      <family val="1"/>
      <scheme val="major"/>
    </font>
    <font>
      <b/>
      <sz val="11"/>
      <color rgb="FFFF0000"/>
      <name val="Calibri"/>
      <family val="2"/>
      <scheme val="minor"/>
    </font>
    <font>
      <b/>
      <sz val="14"/>
      <color rgb="FFFF0000"/>
      <name val="Times New Roman"/>
      <family val="1"/>
    </font>
    <font>
      <sz val="11"/>
      <color theme="0"/>
      <name val="Calibri"/>
      <family val="2"/>
      <scheme val="minor"/>
    </font>
    <font>
      <sz val="11"/>
      <name val="Times New Roman"/>
      <family val="1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DevLys 010"/>
    </font>
    <font>
      <sz val="12"/>
      <color theme="1"/>
      <name val="DevLys 010"/>
    </font>
    <font>
      <i/>
      <sz val="14"/>
      <color theme="1"/>
      <name val="Times New Roman"/>
      <family val="1"/>
    </font>
    <font>
      <b/>
      <i/>
      <sz val="10"/>
      <color rgb="FFFF0000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3"/>
      <color theme="1"/>
      <name val="Cambria"/>
      <family val="1"/>
      <scheme val="major"/>
    </font>
    <font>
      <sz val="12"/>
      <color rgb="FFC00000"/>
      <name val="Kruti Dev 010"/>
    </font>
    <font>
      <sz val="13"/>
      <name val="Times New Roman"/>
      <family val="1"/>
    </font>
    <font>
      <b/>
      <u/>
      <sz val="18"/>
      <color theme="1"/>
      <name val="Kruti Dev 010"/>
    </font>
    <font>
      <sz val="11"/>
      <color theme="1"/>
      <name val="DevLys 010"/>
    </font>
    <font>
      <sz val="11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b/>
      <sz val="14"/>
      <color rgb="FFFF0000"/>
      <name val="Cambria"/>
      <family val="1"/>
      <scheme val="major"/>
    </font>
    <font>
      <b/>
      <sz val="16"/>
      <color rgb="FF0000CC"/>
      <name val="Kruti Dev 010"/>
    </font>
    <font>
      <b/>
      <i/>
      <sz val="14"/>
      <color rgb="FF0000CC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rgb="FF660033"/>
      <name val="Calibri"/>
      <family val="2"/>
      <scheme val="minor"/>
    </font>
    <font>
      <b/>
      <sz val="14"/>
      <color rgb="FF990099"/>
      <name val="Kruti Dev 010"/>
    </font>
    <font>
      <b/>
      <sz val="13"/>
      <color rgb="FF990099"/>
      <name val="Kruti Dev 010"/>
    </font>
    <font>
      <b/>
      <sz val="11"/>
      <color rgb="FF990099"/>
      <name val="Kruti Dev 010"/>
    </font>
    <font>
      <b/>
      <i/>
      <sz val="11"/>
      <color rgb="FFCC0099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mbria"/>
      <family val="1"/>
      <scheme val="major"/>
    </font>
    <font>
      <b/>
      <sz val="1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9" tint="-0.499984740745262"/>
      </left>
      <right style="thin">
        <color indexed="64"/>
      </right>
      <top style="double">
        <color theme="9" tint="-0.499984740745262"/>
      </top>
      <bottom/>
      <diagonal/>
    </border>
    <border>
      <left style="thin">
        <color indexed="64"/>
      </left>
      <right style="thin">
        <color indexed="64"/>
      </right>
      <top style="double">
        <color theme="9" tint="-0.499984740745262"/>
      </top>
      <bottom/>
      <diagonal/>
    </border>
    <border>
      <left style="thin">
        <color indexed="64"/>
      </left>
      <right/>
      <top style="double">
        <color theme="9" tint="-0.499984740745262"/>
      </top>
      <bottom/>
      <diagonal/>
    </border>
    <border>
      <left style="thin">
        <color indexed="64"/>
      </left>
      <right style="double">
        <color theme="9" tint="-0.499984740745262"/>
      </right>
      <top style="double">
        <color theme="9" tint="-0.499984740745262"/>
      </top>
      <bottom/>
      <diagonal/>
    </border>
    <border>
      <left style="double">
        <color theme="9" tint="-0.499984740745262"/>
      </left>
      <right style="thin">
        <color indexed="64"/>
      </right>
      <top/>
      <bottom style="double">
        <color theme="9" tint="-0.499984740745262"/>
      </bottom>
      <diagonal/>
    </border>
    <border>
      <left style="thin">
        <color indexed="64"/>
      </left>
      <right style="thin">
        <color indexed="64"/>
      </right>
      <top/>
      <bottom style="double">
        <color theme="9" tint="-0.499984740745262"/>
      </bottom>
      <diagonal/>
    </border>
    <border>
      <left style="thin">
        <color indexed="64"/>
      </left>
      <right/>
      <top/>
      <bottom style="double">
        <color theme="9" tint="-0.499984740745262"/>
      </bottom>
      <diagonal/>
    </border>
    <border>
      <left style="thin">
        <color indexed="64"/>
      </left>
      <right style="double">
        <color theme="9" tint="-0.499984740745262"/>
      </right>
      <top/>
      <bottom style="double">
        <color theme="9" tint="-0.499984740745262"/>
      </bottom>
      <diagonal/>
    </border>
    <border>
      <left style="double">
        <color theme="9" tint="-0.499984740745262"/>
      </left>
      <right style="thin">
        <color indexed="64"/>
      </right>
      <top style="double">
        <color theme="9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theme="9" tint="-0.499984740745262"/>
      </top>
      <bottom style="thin">
        <color indexed="64"/>
      </bottom>
      <diagonal/>
    </border>
    <border>
      <left style="thin">
        <color indexed="64"/>
      </left>
      <right style="double">
        <color theme="9" tint="-0.499984740745262"/>
      </right>
      <top style="double">
        <color theme="9" tint="-0.499984740745262"/>
      </top>
      <bottom style="thin">
        <color indexed="64"/>
      </bottom>
      <diagonal/>
    </border>
    <border>
      <left style="double">
        <color theme="9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theme="9" tint="-0.499984740745262"/>
      </right>
      <top style="thin">
        <color indexed="64"/>
      </top>
      <bottom style="thin">
        <color indexed="64"/>
      </bottom>
      <diagonal/>
    </border>
    <border>
      <left style="double">
        <color theme="9" tint="-0.499984740745262"/>
      </left>
      <right style="thin">
        <color indexed="64"/>
      </right>
      <top style="thin">
        <color indexed="64"/>
      </top>
      <bottom style="double">
        <color theme="9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9" tint="-0.499984740745262"/>
      </bottom>
      <diagonal/>
    </border>
    <border>
      <left style="thin">
        <color indexed="64"/>
      </left>
      <right style="double">
        <color theme="9" tint="-0.499984740745262"/>
      </right>
      <top style="thin">
        <color indexed="64"/>
      </top>
      <bottom style="double">
        <color theme="9" tint="-0.499984740745262"/>
      </bottom>
      <diagonal/>
    </border>
    <border>
      <left style="thin">
        <color rgb="FFCC0099"/>
      </left>
      <right style="thin">
        <color rgb="FFCC0099"/>
      </right>
      <top style="thin">
        <color rgb="FFCC0099"/>
      </top>
      <bottom style="thin">
        <color rgb="FFCC0099"/>
      </bottom>
      <diagonal/>
    </border>
  </borders>
  <cellStyleXfs count="1">
    <xf numFmtId="0" fontId="0" fillId="0" borderId="0"/>
  </cellStyleXfs>
  <cellXfs count="238">
    <xf numFmtId="0" fontId="0" fillId="0" borderId="0" xfId="0"/>
    <xf numFmtId="0" fontId="9" fillId="0" borderId="0" xfId="0" applyFont="1"/>
    <xf numFmtId="0" fontId="10" fillId="0" borderId="0" xfId="0" applyFont="1"/>
    <xf numFmtId="0" fontId="10" fillId="0" borderId="1" xfId="0" applyFont="1" applyBorder="1" applyAlignment="1">
      <alignment horizontal="center" vertical="center" wrapText="1"/>
    </xf>
    <xf numFmtId="0" fontId="0" fillId="0" borderId="0" xfId="0"/>
    <xf numFmtId="0" fontId="41" fillId="0" borderId="0" xfId="0" applyFont="1" applyBorder="1" applyAlignment="1" applyProtection="1">
      <alignment vertical="center"/>
      <protection hidden="1"/>
    </xf>
    <xf numFmtId="0" fontId="42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42" fillId="0" borderId="0" xfId="0" applyFont="1" applyAlignment="1" applyProtection="1">
      <alignment horizontal="left" vertical="top"/>
      <protection hidden="1"/>
    </xf>
    <xf numFmtId="0" fontId="11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horizontal="right"/>
      <protection hidden="1"/>
    </xf>
    <xf numFmtId="0" fontId="39" fillId="0" borderId="0" xfId="0" applyFont="1" applyAlignment="1" applyProtection="1">
      <alignment vertical="center"/>
      <protection hidden="1"/>
    </xf>
    <xf numFmtId="0" fontId="43" fillId="0" borderId="0" xfId="0" applyFont="1" applyProtection="1">
      <protection hidden="1"/>
    </xf>
    <xf numFmtId="0" fontId="42" fillId="0" borderId="0" xfId="0" applyFont="1" applyAlignment="1" applyProtection="1">
      <protection hidden="1"/>
    </xf>
    <xf numFmtId="0" fontId="24" fillId="0" borderId="0" xfId="0" applyFont="1" applyAlignment="1" applyProtection="1">
      <protection hidden="1"/>
    </xf>
    <xf numFmtId="0" fontId="24" fillId="0" borderId="0" xfId="0" applyFont="1" applyAlignment="1" applyProtection="1">
      <alignment horizontal="left" vertical="center"/>
      <protection hidden="1"/>
    </xf>
    <xf numFmtId="0" fontId="39" fillId="0" borderId="0" xfId="0" applyFont="1" applyAlignment="1" applyProtection="1">
      <alignment horizontal="left" vertical="center"/>
      <protection hidden="1"/>
    </xf>
    <xf numFmtId="0" fontId="0" fillId="4" borderId="0" xfId="0" applyFill="1" applyProtection="1">
      <protection hidden="1"/>
    </xf>
    <xf numFmtId="0" fontId="37" fillId="0" borderId="0" xfId="0" applyFont="1" applyProtection="1">
      <protection hidden="1"/>
    </xf>
    <xf numFmtId="0" fontId="29" fillId="0" borderId="1" xfId="0" applyFont="1" applyBorder="1" applyAlignment="1" applyProtection="1">
      <alignment horizontal="left" vertical="center"/>
      <protection hidden="1"/>
    </xf>
    <xf numFmtId="1" fontId="0" fillId="0" borderId="0" xfId="0" applyNumberFormat="1" applyProtection="1">
      <protection hidden="1"/>
    </xf>
    <xf numFmtId="164" fontId="0" fillId="0" borderId="0" xfId="0" applyNumberFormat="1" applyProtection="1">
      <protection hidden="1"/>
    </xf>
    <xf numFmtId="0" fontId="24" fillId="0" borderId="1" xfId="0" applyFont="1" applyBorder="1" applyAlignment="1" applyProtection="1">
      <alignment horizontal="left" vertical="center"/>
      <protection locked="0"/>
    </xf>
    <xf numFmtId="0" fontId="29" fillId="0" borderId="1" xfId="0" applyFont="1" applyBorder="1" applyAlignment="1" applyProtection="1">
      <alignment horizontal="left" vertical="center"/>
      <protection locked="0"/>
    </xf>
    <xf numFmtId="165" fontId="24" fillId="0" borderId="1" xfId="0" applyNumberFormat="1" applyFont="1" applyBorder="1" applyAlignment="1" applyProtection="1">
      <alignment horizontal="center" vertical="center"/>
      <protection locked="0"/>
    </xf>
    <xf numFmtId="167" fontId="23" fillId="0" borderId="1" xfId="0" applyNumberFormat="1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/>
      <protection locked="0"/>
    </xf>
    <xf numFmtId="164" fontId="21" fillId="0" borderId="1" xfId="0" applyNumberFormat="1" applyFont="1" applyBorder="1" applyAlignment="1" applyProtection="1">
      <alignment horizontal="center" vertical="center"/>
      <protection locked="0"/>
    </xf>
    <xf numFmtId="1" fontId="24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hidden="1"/>
    </xf>
    <xf numFmtId="0" fontId="30" fillId="0" borderId="1" xfId="0" applyFont="1" applyBorder="1" applyAlignment="1" applyProtection="1">
      <alignment wrapText="1"/>
      <protection hidden="1"/>
    </xf>
    <xf numFmtId="165" fontId="29" fillId="0" borderId="1" xfId="0" applyNumberFormat="1" applyFont="1" applyBorder="1" applyAlignment="1" applyProtection="1">
      <alignment horizontal="center" vertical="center" wrapText="1"/>
      <protection hidden="1"/>
    </xf>
    <xf numFmtId="0" fontId="29" fillId="0" borderId="1" xfId="0" applyNumberFormat="1" applyFont="1" applyBorder="1" applyAlignment="1" applyProtection="1">
      <alignment horizontal="left" vertical="center" wrapText="1"/>
      <protection hidden="1"/>
    </xf>
    <xf numFmtId="166" fontId="29" fillId="0" borderId="1" xfId="0" applyNumberFormat="1" applyFont="1" applyBorder="1" applyAlignment="1" applyProtection="1">
      <alignment horizontal="center" vertical="center" wrapText="1"/>
      <protection hidden="1"/>
    </xf>
    <xf numFmtId="1" fontId="29" fillId="0" borderId="1" xfId="0" applyNumberFormat="1" applyFont="1" applyBorder="1" applyAlignment="1" applyProtection="1">
      <alignment horizontal="center" vertical="center" wrapText="1"/>
      <protection hidden="1"/>
    </xf>
    <xf numFmtId="0" fontId="9" fillId="0" borderId="1" xfId="0" applyFont="1" applyBorder="1" applyProtection="1">
      <protection hidden="1"/>
    </xf>
    <xf numFmtId="0" fontId="9" fillId="0" borderId="0" xfId="0" applyFont="1" applyProtection="1">
      <protection hidden="1"/>
    </xf>
    <xf numFmtId="0" fontId="9" fillId="0" borderId="0" xfId="0" applyFont="1" applyProtection="1">
      <protection locked="0"/>
    </xf>
    <xf numFmtId="0" fontId="0" fillId="0" borderId="0" xfId="0" applyProtection="1">
      <protection locked="0"/>
    </xf>
    <xf numFmtId="0" fontId="10" fillId="0" borderId="0" xfId="0" applyFont="1" applyProtection="1">
      <protection locked="0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center" shrinkToFit="1"/>
      <protection hidden="1"/>
    </xf>
    <xf numFmtId="0" fontId="31" fillId="0" borderId="0" xfId="0" applyFont="1" applyAlignment="1" applyProtection="1">
      <alignment vertical="center" shrinkToFit="1"/>
      <protection hidden="1"/>
    </xf>
    <xf numFmtId="0" fontId="38" fillId="0" borderId="0" xfId="0" applyFont="1" applyAlignment="1" applyProtection="1">
      <alignment vertical="center" shrinkToFit="1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0" fontId="34" fillId="2" borderId="0" xfId="0" applyFont="1" applyFill="1" applyBorder="1" applyAlignment="1" applyProtection="1">
      <alignment horizontal="left" vertical="center"/>
      <protection hidden="1"/>
    </xf>
    <xf numFmtId="14" fontId="31" fillId="0" borderId="0" xfId="0" applyNumberFormat="1" applyFont="1" applyAlignment="1" applyProtection="1">
      <alignment vertical="center" shrinkToFit="1"/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vertical="center"/>
      <protection hidden="1"/>
    </xf>
    <xf numFmtId="0" fontId="4" fillId="2" borderId="0" xfId="0" applyFont="1" applyFill="1" applyBorder="1" applyAlignment="1" applyProtection="1">
      <alignment vertical="center"/>
      <protection hidden="1"/>
    </xf>
    <xf numFmtId="14" fontId="1" fillId="0" borderId="0" xfId="0" applyNumberFormat="1" applyFont="1" applyAlignment="1" applyProtection="1">
      <alignment vertical="center" shrinkToFit="1"/>
      <protection hidden="1"/>
    </xf>
    <xf numFmtId="1" fontId="1" fillId="0" borderId="0" xfId="0" applyNumberFormat="1" applyFont="1" applyAlignment="1" applyProtection="1">
      <alignment vertical="center" shrinkToFit="1"/>
      <protection hidden="1"/>
    </xf>
    <xf numFmtId="0" fontId="5" fillId="2" borderId="2" xfId="0" applyFont="1" applyFill="1" applyBorder="1" applyAlignment="1" applyProtection="1">
      <alignment horizontal="center" vertical="center" shrinkToFit="1"/>
      <protection hidden="1"/>
    </xf>
    <xf numFmtId="0" fontId="5" fillId="2" borderId="1" xfId="0" applyFont="1" applyFill="1" applyBorder="1" applyAlignment="1" applyProtection="1">
      <alignment horizontal="center" vertical="center" shrinkToFit="1"/>
      <protection hidden="1"/>
    </xf>
    <xf numFmtId="0" fontId="1" fillId="0" borderId="1" xfId="0" applyFont="1" applyBorder="1" applyAlignment="1" applyProtection="1">
      <alignment horizontal="center" vertical="center" shrinkToFit="1"/>
      <protection hidden="1"/>
    </xf>
    <xf numFmtId="164" fontId="1" fillId="2" borderId="2" xfId="0" applyNumberFormat="1" applyFont="1" applyFill="1" applyBorder="1" applyAlignment="1" applyProtection="1">
      <alignment horizontal="center" vertical="center" wrapText="1" shrinkToFit="1"/>
      <protection hidden="1"/>
    </xf>
    <xf numFmtId="0" fontId="1" fillId="2" borderId="6" xfId="0" applyFont="1" applyFill="1" applyBorder="1" applyAlignment="1" applyProtection="1">
      <alignment horizontal="center" vertical="center" shrinkToFit="1"/>
      <protection hidden="1"/>
    </xf>
    <xf numFmtId="0" fontId="1" fillId="2" borderId="2" xfId="0" applyFont="1" applyFill="1" applyBorder="1" applyAlignment="1" applyProtection="1">
      <alignment horizontal="center" vertical="center" shrinkToFit="1"/>
      <protection hidden="1"/>
    </xf>
    <xf numFmtId="0" fontId="1" fillId="2" borderId="3" xfId="0" applyFont="1" applyFill="1" applyBorder="1" applyAlignment="1" applyProtection="1">
      <alignment horizontal="center" vertical="center" shrinkToFit="1"/>
      <protection hidden="1"/>
    </xf>
    <xf numFmtId="0" fontId="1" fillId="2" borderId="1" xfId="0" applyFont="1" applyFill="1" applyBorder="1" applyAlignment="1" applyProtection="1">
      <alignment horizontal="center" vertical="center" shrinkToFit="1"/>
      <protection hidden="1"/>
    </xf>
    <xf numFmtId="1" fontId="17" fillId="2" borderId="2" xfId="0" applyNumberFormat="1" applyFont="1" applyFill="1" applyBorder="1" applyAlignment="1" applyProtection="1">
      <alignment horizontal="center" vertical="center" shrinkToFit="1"/>
      <protection hidden="1"/>
    </xf>
    <xf numFmtId="0" fontId="1" fillId="0" borderId="0" xfId="0" applyFont="1" applyAlignment="1" applyProtection="1">
      <alignment shrinkToFit="1"/>
      <protection hidden="1"/>
    </xf>
    <xf numFmtId="0" fontId="7" fillId="0" borderId="0" xfId="0" applyFont="1" applyAlignment="1" applyProtection="1">
      <alignment vertical="top" wrapText="1" readingOrder="1"/>
      <protection hidden="1"/>
    </xf>
    <xf numFmtId="0" fontId="0" fillId="0" borderId="0" xfId="0" applyAlignment="1" applyProtection="1">
      <protection hidden="1"/>
    </xf>
    <xf numFmtId="0" fontId="1" fillId="0" borderId="0" xfId="0" applyFont="1" applyAlignment="1" applyProtection="1">
      <alignment vertical="top" shrinkToFit="1"/>
      <protection hidden="1"/>
    </xf>
    <xf numFmtId="14" fontId="1" fillId="0" borderId="0" xfId="0" applyNumberFormat="1" applyFont="1" applyAlignment="1" applyProtection="1">
      <alignment vertical="top" shrinkToFit="1"/>
      <protection hidden="1"/>
    </xf>
    <xf numFmtId="0" fontId="18" fillId="2" borderId="1" xfId="0" applyFont="1" applyFill="1" applyBorder="1" applyAlignment="1" applyProtection="1">
      <alignment horizontal="center" vertical="center" shrinkToFit="1"/>
      <protection hidden="1"/>
    </xf>
    <xf numFmtId="0" fontId="35" fillId="2" borderId="1" xfId="0" applyFont="1" applyFill="1" applyBorder="1" applyAlignment="1" applyProtection="1">
      <alignment horizontal="center" vertical="center" shrinkToFit="1"/>
      <protection hidden="1"/>
    </xf>
    <xf numFmtId="0" fontId="5" fillId="2" borderId="1" xfId="0" applyFont="1" applyFill="1" applyBorder="1" applyAlignment="1" applyProtection="1">
      <alignment horizontal="center" vertical="center" textRotation="90" shrinkToFit="1"/>
      <protection hidden="1"/>
    </xf>
    <xf numFmtId="0" fontId="5" fillId="2" borderId="0" xfId="0" applyFont="1" applyFill="1" applyBorder="1" applyAlignment="1" applyProtection="1">
      <alignment horizontal="center" vertical="center" shrinkToFit="1"/>
      <protection hidden="1"/>
    </xf>
    <xf numFmtId="0" fontId="18" fillId="2" borderId="0" xfId="0" applyFont="1" applyFill="1" applyBorder="1" applyAlignment="1" applyProtection="1">
      <alignment horizontal="center" vertical="center" shrinkToFit="1"/>
      <protection hidden="1"/>
    </xf>
    <xf numFmtId="0" fontId="5" fillId="2" borderId="0" xfId="0" applyFont="1" applyFill="1" applyBorder="1" applyAlignment="1" applyProtection="1">
      <alignment horizontal="center" vertical="center" textRotation="90" shrinkToFit="1"/>
      <protection hidden="1"/>
    </xf>
    <xf numFmtId="0" fontId="35" fillId="2" borderId="0" xfId="0" applyFont="1" applyFill="1" applyBorder="1" applyAlignment="1" applyProtection="1">
      <alignment horizontal="center" vertical="center" shrinkToFit="1"/>
      <protection hidden="1"/>
    </xf>
    <xf numFmtId="0" fontId="45" fillId="2" borderId="0" xfId="0" applyFont="1" applyFill="1" applyBorder="1" applyAlignment="1" applyProtection="1">
      <alignment horizontal="center" vertical="center" shrinkToFit="1"/>
      <protection hidden="1"/>
    </xf>
    <xf numFmtId="0" fontId="1" fillId="2" borderId="0" xfId="0" applyFont="1" applyFill="1" applyAlignment="1" applyProtection="1">
      <alignment vertical="center" shrinkToFit="1"/>
      <protection hidden="1"/>
    </xf>
    <xf numFmtId="0" fontId="8" fillId="2" borderId="0" xfId="0" applyFont="1" applyFill="1" applyAlignment="1" applyProtection="1">
      <alignment horizontal="right" vertical="center"/>
      <protection hidden="1"/>
    </xf>
    <xf numFmtId="0" fontId="1" fillId="0" borderId="0" xfId="0" applyFont="1" applyAlignment="1" applyProtection="1">
      <alignment horizontal="center" vertical="center" shrinkToFit="1"/>
      <protection hidden="1"/>
    </xf>
    <xf numFmtId="0" fontId="1" fillId="0" borderId="0" xfId="0" applyFont="1" applyAlignment="1" applyProtection="1">
      <alignment horizontal="right" vertical="center" shrinkToFit="1"/>
      <protection hidden="1"/>
    </xf>
    <xf numFmtId="0" fontId="36" fillId="3" borderId="0" xfId="0" applyFont="1" applyFill="1" applyBorder="1" applyAlignment="1" applyProtection="1">
      <alignment horizontal="center" vertical="center"/>
      <protection locked="0"/>
    </xf>
    <xf numFmtId="0" fontId="20" fillId="4" borderId="0" xfId="0" applyFont="1" applyFill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0" xfId="0" applyFont="1" applyProtection="1">
      <protection hidden="1"/>
    </xf>
    <xf numFmtId="0" fontId="0" fillId="4" borderId="0" xfId="0" applyFont="1" applyFill="1" applyProtection="1">
      <protection hidden="1"/>
    </xf>
    <xf numFmtId="0" fontId="1" fillId="2" borderId="2" xfId="0" applyFont="1" applyFill="1" applyBorder="1" applyAlignment="1" applyProtection="1">
      <alignment horizontal="center" vertical="center" shrinkToFit="1"/>
      <protection locked="0"/>
    </xf>
    <xf numFmtId="0" fontId="19" fillId="2" borderId="2" xfId="0" applyFont="1" applyFill="1" applyBorder="1" applyAlignment="1" applyProtection="1">
      <alignment horizontal="center" vertical="center" wrapText="1" shrinkToFit="1"/>
      <protection locked="0"/>
    </xf>
    <xf numFmtId="0" fontId="6" fillId="2" borderId="2" xfId="0" applyFont="1" applyFill="1" applyBorder="1" applyAlignment="1" applyProtection="1">
      <alignment horizontal="center" vertical="center" wrapText="1" shrinkToFit="1"/>
      <protection locked="0"/>
    </xf>
    <xf numFmtId="0" fontId="19" fillId="2" borderId="1" xfId="0" applyFont="1" applyFill="1" applyBorder="1" applyAlignment="1" applyProtection="1">
      <alignment horizontal="center" vertical="center" wrapText="1" shrinkToFit="1"/>
      <protection locked="0"/>
    </xf>
    <xf numFmtId="0" fontId="20" fillId="4" borderId="0" xfId="0" applyFont="1" applyFill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0" fillId="0" borderId="0" xfId="0" applyAlignment="1">
      <alignment horizontal="center" vertical="center"/>
    </xf>
    <xf numFmtId="0" fontId="10" fillId="0" borderId="18" xfId="0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top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top"/>
      <protection locked="0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Fill="1" applyBorder="1" applyAlignment="1">
      <alignment horizontal="center" vertical="center"/>
    </xf>
    <xf numFmtId="0" fontId="29" fillId="0" borderId="22" xfId="0" applyFont="1" applyBorder="1" applyAlignment="1" applyProtection="1">
      <alignment horizontal="center" vertical="center" wrapText="1"/>
      <protection hidden="1"/>
    </xf>
    <xf numFmtId="0" fontId="29" fillId="0" borderId="1" xfId="0" applyFont="1" applyBorder="1" applyAlignment="1" applyProtection="1">
      <alignment horizontal="center" vertical="center" wrapText="1"/>
      <protection hidden="1"/>
    </xf>
    <xf numFmtId="0" fontId="29" fillId="0" borderId="23" xfId="0" applyFont="1" applyBorder="1" applyAlignment="1" applyProtection="1">
      <alignment horizontal="center" vertical="center" wrapText="1"/>
      <protection hidden="1"/>
    </xf>
    <xf numFmtId="0" fontId="51" fillId="0" borderId="0" xfId="0" applyFont="1" applyFill="1" applyBorder="1" applyAlignment="1">
      <alignment horizontal="center" vertical="center"/>
    </xf>
    <xf numFmtId="0" fontId="29" fillId="0" borderId="24" xfId="0" applyFont="1" applyBorder="1" applyAlignment="1" applyProtection="1">
      <alignment horizontal="center" vertical="center" wrapText="1"/>
      <protection hidden="1"/>
    </xf>
    <xf numFmtId="0" fontId="29" fillId="0" borderId="3" xfId="0" applyFont="1" applyBorder="1" applyAlignment="1" applyProtection="1">
      <alignment horizontal="center" vertical="center" wrapText="1"/>
      <protection hidden="1"/>
    </xf>
    <xf numFmtId="0" fontId="0" fillId="0" borderId="25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left" vertical="center"/>
      <protection locked="0" hidden="1"/>
    </xf>
    <xf numFmtId="0" fontId="0" fillId="0" borderId="1" xfId="0" applyBorder="1" applyAlignment="1" applyProtection="1">
      <alignment horizontal="center" vertical="center"/>
      <protection locked="0" hidden="1"/>
    </xf>
    <xf numFmtId="165" fontId="0" fillId="0" borderId="1" xfId="0" applyNumberFormat="1" applyBorder="1" applyAlignment="1" applyProtection="1">
      <alignment horizontal="center" vertical="center"/>
      <protection locked="0" hidden="1"/>
    </xf>
    <xf numFmtId="2" fontId="52" fillId="2" borderId="23" xfId="0" applyNumberFormat="1" applyFont="1" applyFill="1" applyBorder="1" applyAlignment="1" applyProtection="1">
      <alignment horizontal="center" vertical="center"/>
      <protection locked="0" hidden="1"/>
    </xf>
    <xf numFmtId="0" fontId="51" fillId="0" borderId="0" xfId="0" applyFont="1" applyFill="1" applyBorder="1" applyAlignment="1" applyProtection="1">
      <alignment horizontal="center" vertical="center"/>
      <protection locked="0"/>
    </xf>
    <xf numFmtId="0" fontId="0" fillId="0" borderId="18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9" xfId="0" applyBorder="1" applyProtection="1">
      <protection locked="0"/>
    </xf>
    <xf numFmtId="0" fontId="10" fillId="0" borderId="0" xfId="0" applyFont="1" applyBorder="1" applyAlignment="1" applyProtection="1">
      <alignment vertical="center"/>
      <protection hidden="1"/>
    </xf>
    <xf numFmtId="0" fontId="0" fillId="0" borderId="0" xfId="0" applyFont="1" applyBorder="1" applyProtection="1"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53" fillId="0" borderId="0" xfId="0" applyFont="1" applyBorder="1" applyAlignment="1" applyProtection="1">
      <alignment vertical="center"/>
      <protection hidden="1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53" fillId="0" borderId="16" xfId="0" applyFont="1" applyBorder="1" applyAlignment="1" applyProtection="1">
      <alignment vertical="center"/>
      <protection hidden="1"/>
    </xf>
    <xf numFmtId="0" fontId="53" fillId="0" borderId="17" xfId="0" applyFont="1" applyBorder="1" applyAlignment="1" applyProtection="1">
      <alignment vertical="center"/>
      <protection hidden="1"/>
    </xf>
    <xf numFmtId="0" fontId="55" fillId="4" borderId="0" xfId="0" applyFont="1" applyFill="1" applyProtection="1">
      <protection hidden="1"/>
    </xf>
    <xf numFmtId="0" fontId="56" fillId="4" borderId="0" xfId="0" applyFont="1" applyFill="1" applyProtection="1">
      <protection hidden="1"/>
    </xf>
    <xf numFmtId="0" fontId="57" fillId="4" borderId="0" xfId="0" applyFont="1" applyFill="1" applyProtection="1">
      <protection hidden="1"/>
    </xf>
    <xf numFmtId="0" fontId="55" fillId="4" borderId="0" xfId="0" applyFont="1" applyFill="1" applyAlignment="1" applyProtection="1">
      <alignment horizontal="center" vertical="center"/>
      <protection hidden="1"/>
    </xf>
    <xf numFmtId="0" fontId="56" fillId="4" borderId="0" xfId="0" applyFont="1" applyFill="1" applyAlignment="1" applyProtection="1">
      <alignment horizontal="center"/>
      <protection hidden="1"/>
    </xf>
    <xf numFmtId="0" fontId="59" fillId="4" borderId="26" xfId="0" applyFont="1" applyFill="1" applyBorder="1" applyAlignment="1" applyProtection="1">
      <alignment horizontal="center" vertical="center" wrapText="1"/>
      <protection hidden="1"/>
    </xf>
    <xf numFmtId="0" fontId="59" fillId="4" borderId="27" xfId="0" applyFont="1" applyFill="1" applyBorder="1" applyAlignment="1" applyProtection="1">
      <alignment horizontal="center" vertical="center" wrapText="1"/>
      <protection hidden="1"/>
    </xf>
    <xf numFmtId="0" fontId="60" fillId="4" borderId="27" xfId="0" applyFont="1" applyFill="1" applyBorder="1" applyAlignment="1" applyProtection="1">
      <alignment horizontal="center" vertical="center" wrapText="1"/>
      <protection hidden="1"/>
    </xf>
    <xf numFmtId="0" fontId="60" fillId="4" borderId="28" xfId="0" applyFont="1" applyFill="1" applyBorder="1" applyAlignment="1" applyProtection="1">
      <alignment horizontal="center" vertical="center" wrapText="1"/>
      <protection hidden="1"/>
    </xf>
    <xf numFmtId="0" fontId="61" fillId="4" borderId="27" xfId="0" applyFont="1" applyFill="1" applyBorder="1" applyAlignment="1" applyProtection="1">
      <alignment horizontal="center" vertical="center" wrapText="1"/>
      <protection hidden="1"/>
    </xf>
    <xf numFmtId="0" fontId="61" fillId="4" borderId="29" xfId="0" applyFont="1" applyFill="1" applyBorder="1" applyAlignment="1" applyProtection="1">
      <alignment horizontal="center" vertical="center" wrapText="1"/>
      <protection hidden="1"/>
    </xf>
    <xf numFmtId="0" fontId="62" fillId="4" borderId="30" xfId="0" applyFont="1" applyFill="1" applyBorder="1" applyAlignment="1" applyProtection="1">
      <alignment horizontal="center" vertical="center" wrapText="1"/>
      <protection hidden="1"/>
    </xf>
    <xf numFmtId="0" fontId="62" fillId="4" borderId="31" xfId="0" applyFont="1" applyFill="1" applyBorder="1" applyAlignment="1" applyProtection="1">
      <alignment horizontal="center" vertical="center" wrapText="1"/>
      <protection hidden="1"/>
    </xf>
    <xf numFmtId="0" fontId="62" fillId="4" borderId="32" xfId="0" applyFont="1" applyFill="1" applyBorder="1" applyAlignment="1" applyProtection="1">
      <alignment horizontal="center" vertical="center" wrapText="1"/>
      <protection hidden="1"/>
    </xf>
    <xf numFmtId="0" fontId="62" fillId="4" borderId="33" xfId="0" applyFont="1" applyFill="1" applyBorder="1" applyAlignment="1" applyProtection="1">
      <alignment horizontal="center" vertical="center" wrapText="1"/>
      <protection hidden="1"/>
    </xf>
    <xf numFmtId="0" fontId="21" fillId="4" borderId="34" xfId="0" applyFont="1" applyFill="1" applyBorder="1" applyAlignment="1" applyProtection="1">
      <alignment horizontal="center" vertical="center"/>
      <protection hidden="1"/>
    </xf>
    <xf numFmtId="0" fontId="24" fillId="0" borderId="35" xfId="0" applyFont="1" applyBorder="1" applyAlignment="1" applyProtection="1">
      <alignment horizontal="left" vertical="center"/>
      <protection locked="0"/>
    </xf>
    <xf numFmtId="0" fontId="29" fillId="0" borderId="35" xfId="0" applyFont="1" applyBorder="1" applyAlignment="1" applyProtection="1">
      <alignment horizontal="left" vertical="center"/>
      <protection locked="0"/>
    </xf>
    <xf numFmtId="165" fontId="24" fillId="0" borderId="35" xfId="0" applyNumberFormat="1" applyFont="1" applyBorder="1" applyAlignment="1" applyProtection="1">
      <alignment horizontal="center" vertical="center"/>
      <protection locked="0"/>
    </xf>
    <xf numFmtId="167" fontId="23" fillId="0" borderId="35" xfId="0" applyNumberFormat="1" applyFont="1" applyBorder="1" applyAlignment="1" applyProtection="1">
      <alignment horizontal="center" vertical="center"/>
      <protection locked="0"/>
    </xf>
    <xf numFmtId="0" fontId="24" fillId="0" borderId="35" xfId="0" applyFont="1" applyBorder="1" applyAlignment="1" applyProtection="1">
      <alignment horizontal="center" vertical="center"/>
      <protection locked="0"/>
    </xf>
    <xf numFmtId="164" fontId="21" fillId="0" borderId="35" xfId="0" applyNumberFormat="1" applyFont="1" applyBorder="1" applyAlignment="1" applyProtection="1">
      <alignment horizontal="center" vertical="center"/>
      <protection locked="0"/>
    </xf>
    <xf numFmtId="1" fontId="24" fillId="0" borderId="35" xfId="0" applyNumberFormat="1" applyFont="1" applyBorder="1" applyAlignment="1" applyProtection="1">
      <alignment horizontal="center" vertical="center"/>
      <protection locked="0"/>
    </xf>
    <xf numFmtId="0" fontId="24" fillId="0" borderId="36" xfId="0" applyFont="1" applyBorder="1" applyAlignment="1" applyProtection="1">
      <alignment horizontal="center" vertical="center"/>
      <protection locked="0"/>
    </xf>
    <xf numFmtId="0" fontId="21" fillId="4" borderId="37" xfId="0" applyFont="1" applyFill="1" applyBorder="1" applyAlignment="1" applyProtection="1">
      <alignment horizontal="center" vertical="center"/>
      <protection hidden="1"/>
    </xf>
    <xf numFmtId="0" fontId="24" fillId="0" borderId="38" xfId="0" applyFont="1" applyBorder="1" applyAlignment="1" applyProtection="1">
      <alignment horizontal="center" vertical="center"/>
      <protection locked="0"/>
    </xf>
    <xf numFmtId="0" fontId="21" fillId="4" borderId="39" xfId="0" applyFont="1" applyFill="1" applyBorder="1" applyAlignment="1" applyProtection="1">
      <alignment horizontal="center" vertical="center"/>
      <protection hidden="1"/>
    </xf>
    <xf numFmtId="0" fontId="24" fillId="0" borderId="40" xfId="0" applyFont="1" applyBorder="1" applyAlignment="1" applyProtection="1">
      <alignment horizontal="left" vertical="center"/>
      <protection locked="0"/>
    </xf>
    <xf numFmtId="0" fontId="29" fillId="0" borderId="40" xfId="0" applyFont="1" applyBorder="1" applyAlignment="1" applyProtection="1">
      <alignment horizontal="left" vertical="center"/>
      <protection locked="0"/>
    </xf>
    <xf numFmtId="165" fontId="24" fillId="0" borderId="40" xfId="0" applyNumberFormat="1" applyFont="1" applyBorder="1" applyAlignment="1" applyProtection="1">
      <alignment horizontal="center" vertical="center"/>
      <protection locked="0"/>
    </xf>
    <xf numFmtId="167" fontId="23" fillId="0" borderId="40" xfId="0" applyNumberFormat="1" applyFont="1" applyBorder="1" applyAlignment="1" applyProtection="1">
      <alignment horizontal="center" vertical="center"/>
      <protection locked="0"/>
    </xf>
    <xf numFmtId="0" fontId="24" fillId="0" borderId="40" xfId="0" applyFont="1" applyBorder="1" applyAlignment="1" applyProtection="1">
      <alignment horizontal="center" vertical="center"/>
      <protection locked="0"/>
    </xf>
    <xf numFmtId="164" fontId="21" fillId="0" borderId="40" xfId="0" applyNumberFormat="1" applyFont="1" applyBorder="1" applyAlignment="1" applyProtection="1">
      <alignment horizontal="center" vertical="center"/>
      <protection locked="0"/>
    </xf>
    <xf numFmtId="1" fontId="24" fillId="0" borderId="40" xfId="0" applyNumberFormat="1" applyFont="1" applyBorder="1" applyAlignment="1" applyProtection="1">
      <alignment horizontal="center" vertical="center"/>
      <protection locked="0"/>
    </xf>
    <xf numFmtId="0" fontId="24" fillId="0" borderId="41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0" fontId="58" fillId="4" borderId="0" xfId="0" applyFont="1" applyFill="1" applyAlignment="1" applyProtection="1">
      <alignment horizontal="center" vertical="center"/>
      <protection hidden="1"/>
    </xf>
    <xf numFmtId="0" fontId="54" fillId="4" borderId="0" xfId="0" applyFont="1" applyFill="1" applyAlignment="1" applyProtection="1">
      <alignment horizontal="center" vertical="center"/>
      <protection hidden="1"/>
    </xf>
    <xf numFmtId="0" fontId="14" fillId="0" borderId="42" xfId="0" applyFont="1" applyFill="1" applyBorder="1" applyAlignment="1" applyProtection="1">
      <alignment horizontal="left" vertical="center"/>
      <protection locked="0"/>
    </xf>
    <xf numFmtId="0" fontId="21" fillId="0" borderId="42" xfId="0" applyFont="1" applyFill="1" applyBorder="1" applyAlignment="1" applyProtection="1">
      <alignment horizontal="left" vertical="center"/>
      <protection locked="0"/>
    </xf>
    <xf numFmtId="0" fontId="55" fillId="4" borderId="0" xfId="0" applyFont="1" applyFill="1" applyBorder="1" applyAlignment="1" applyProtection="1">
      <alignment horizontal="center" vertical="center"/>
      <protection hidden="1"/>
    </xf>
    <xf numFmtId="0" fontId="55" fillId="4" borderId="0" xfId="0" applyFont="1" applyFill="1" applyAlignment="1" applyProtection="1">
      <alignment horizontal="center" vertical="center"/>
      <protection hidden="1"/>
    </xf>
    <xf numFmtId="0" fontId="56" fillId="4" borderId="0" xfId="0" applyFont="1" applyFill="1" applyBorder="1" applyAlignment="1" applyProtection="1">
      <alignment horizontal="center"/>
      <protection hidden="1"/>
    </xf>
    <xf numFmtId="0" fontId="56" fillId="4" borderId="0" xfId="0" applyFont="1" applyFill="1" applyAlignment="1" applyProtection="1">
      <alignment horizontal="center"/>
      <protection hidden="1"/>
    </xf>
    <xf numFmtId="1" fontId="21" fillId="0" borderId="42" xfId="0" applyNumberFormat="1" applyFont="1" applyBorder="1" applyAlignment="1" applyProtection="1">
      <alignment horizontal="center" vertical="center"/>
      <protection locked="0"/>
    </xf>
    <xf numFmtId="0" fontId="40" fillId="4" borderId="0" xfId="0" applyFont="1" applyFill="1" applyBorder="1" applyAlignment="1" applyProtection="1">
      <alignment horizontal="left" vertical="center"/>
      <protection hidden="1"/>
    </xf>
    <xf numFmtId="0" fontId="22" fillId="0" borderId="42" xfId="0" applyFont="1" applyFill="1" applyBorder="1" applyAlignment="1" applyProtection="1">
      <alignment horizontal="left" vertical="center"/>
      <protection locked="0"/>
    </xf>
    <xf numFmtId="0" fontId="26" fillId="0" borderId="42" xfId="0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48" fillId="3" borderId="9" xfId="0" applyFont="1" applyFill="1" applyBorder="1" applyAlignment="1" applyProtection="1">
      <alignment horizontal="justify" vertical="center" wrapText="1"/>
      <protection hidden="1"/>
    </xf>
    <xf numFmtId="0" fontId="48" fillId="3" borderId="10" xfId="0" applyFont="1" applyFill="1" applyBorder="1" applyAlignment="1" applyProtection="1">
      <alignment horizontal="justify" vertical="center" wrapText="1"/>
      <protection hidden="1"/>
    </xf>
    <xf numFmtId="0" fontId="48" fillId="3" borderId="11" xfId="0" applyFont="1" applyFill="1" applyBorder="1" applyAlignment="1" applyProtection="1">
      <alignment horizontal="justify" vertical="center" wrapText="1"/>
      <protection hidden="1"/>
    </xf>
    <xf numFmtId="0" fontId="28" fillId="0" borderId="0" xfId="0" applyFont="1" applyAlignment="1" applyProtection="1">
      <alignment horizontal="right" vertical="center"/>
      <protection hidden="1"/>
    </xf>
    <xf numFmtId="0" fontId="16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justify" vertical="top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48" fillId="3" borderId="12" xfId="0" applyFont="1" applyFill="1" applyBorder="1" applyAlignment="1" applyProtection="1">
      <alignment horizontal="justify" vertical="center" wrapText="1"/>
      <protection hidden="1"/>
    </xf>
    <xf numFmtId="0" fontId="48" fillId="3" borderId="13" xfId="0" applyFont="1" applyFill="1" applyBorder="1" applyAlignment="1" applyProtection="1">
      <alignment horizontal="justify" vertical="center" wrapText="1"/>
      <protection hidden="1"/>
    </xf>
    <xf numFmtId="0" fontId="48" fillId="3" borderId="14" xfId="0" applyFont="1" applyFill="1" applyBorder="1" applyAlignment="1" applyProtection="1">
      <alignment horizontal="justify" vertical="center" wrapText="1"/>
      <protection hidden="1"/>
    </xf>
    <xf numFmtId="0" fontId="48" fillId="3" borderId="15" xfId="0" applyFont="1" applyFill="1" applyBorder="1" applyAlignment="1" applyProtection="1">
      <alignment horizontal="justify" vertical="center" wrapText="1"/>
      <protection hidden="1"/>
    </xf>
    <xf numFmtId="0" fontId="48" fillId="3" borderId="16" xfId="0" applyFont="1" applyFill="1" applyBorder="1" applyAlignment="1" applyProtection="1">
      <alignment horizontal="justify" vertical="center" wrapText="1"/>
      <protection hidden="1"/>
    </xf>
    <xf numFmtId="0" fontId="48" fillId="3" borderId="17" xfId="0" applyFont="1" applyFill="1" applyBorder="1" applyAlignment="1" applyProtection="1">
      <alignment horizontal="justify" vertical="center" wrapText="1"/>
      <protection hidden="1"/>
    </xf>
    <xf numFmtId="0" fontId="39" fillId="0" borderId="0" xfId="0" applyFont="1" applyAlignment="1" applyProtection="1">
      <alignment horizontal="left" vertical="center"/>
      <protection hidden="1"/>
    </xf>
    <xf numFmtId="0" fontId="47" fillId="0" borderId="8" xfId="0" applyFont="1" applyBorder="1" applyAlignment="1" applyProtection="1">
      <alignment horizontal="center" vertical="center"/>
      <protection hidden="1"/>
    </xf>
    <xf numFmtId="0" fontId="46" fillId="2" borderId="8" xfId="0" applyFont="1" applyFill="1" applyBorder="1" applyAlignment="1" applyProtection="1">
      <alignment horizontal="left" vertical="center" shrinkToFit="1"/>
      <protection hidden="1"/>
    </xf>
    <xf numFmtId="0" fontId="21" fillId="0" borderId="0" xfId="0" applyFont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left" vertical="center"/>
      <protection hidden="1"/>
    </xf>
    <xf numFmtId="0" fontId="32" fillId="2" borderId="0" xfId="0" applyFont="1" applyFill="1" applyBorder="1" applyAlignment="1" applyProtection="1">
      <alignment horizontal="center" vertical="center" shrinkToFit="1"/>
      <protection hidden="1"/>
    </xf>
    <xf numFmtId="0" fontId="33" fillId="2" borderId="0" xfId="0" applyFont="1" applyFill="1" applyBorder="1" applyAlignment="1" applyProtection="1">
      <alignment horizontal="center" vertical="center" shrinkToFit="1"/>
      <protection hidden="1"/>
    </xf>
    <xf numFmtId="0" fontId="5" fillId="2" borderId="1" xfId="0" applyFont="1" applyFill="1" applyBorder="1" applyAlignment="1" applyProtection="1">
      <alignment horizontal="center" vertical="center" shrinkToFit="1"/>
      <protection hidden="1"/>
    </xf>
    <xf numFmtId="0" fontId="5" fillId="2" borderId="1" xfId="0" applyFont="1" applyFill="1" applyBorder="1" applyAlignment="1" applyProtection="1">
      <alignment horizontal="center" vertical="center" wrapText="1" shrinkToFit="1"/>
      <protection hidden="1"/>
    </xf>
    <xf numFmtId="0" fontId="31" fillId="2" borderId="0" xfId="0" applyFont="1" applyFill="1" applyBorder="1" applyAlignment="1" applyProtection="1">
      <alignment horizontal="righ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31" fillId="2" borderId="0" xfId="0" applyFont="1" applyFill="1" applyBorder="1" applyAlignment="1" applyProtection="1">
      <alignment horizontal="center" vertical="center"/>
      <protection hidden="1"/>
    </xf>
    <xf numFmtId="0" fontId="49" fillId="2" borderId="0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top" wrapText="1" readingOrder="1"/>
      <protection hidden="1"/>
    </xf>
    <xf numFmtId="0" fontId="0" fillId="0" borderId="0" xfId="0" applyProtection="1">
      <protection hidden="1"/>
    </xf>
    <xf numFmtId="0" fontId="5" fillId="2" borderId="2" xfId="0" applyFont="1" applyFill="1" applyBorder="1" applyAlignment="1" applyProtection="1">
      <alignment horizontal="center" vertical="center" wrapText="1" shrinkToFit="1"/>
      <protection hidden="1"/>
    </xf>
    <xf numFmtId="0" fontId="5" fillId="2" borderId="3" xfId="0" applyFont="1" applyFill="1" applyBorder="1" applyAlignment="1" applyProtection="1">
      <alignment horizontal="center" vertical="center" wrapText="1" shrinkToFit="1"/>
      <protection hidden="1"/>
    </xf>
    <xf numFmtId="0" fontId="5" fillId="2" borderId="4" xfId="0" applyFont="1" applyFill="1" applyBorder="1" applyAlignment="1" applyProtection="1">
      <alignment horizontal="center" vertical="center" shrinkToFit="1"/>
      <protection hidden="1"/>
    </xf>
    <xf numFmtId="0" fontId="5" fillId="2" borderId="5" xfId="0" applyFont="1" applyFill="1" applyBorder="1" applyAlignment="1" applyProtection="1">
      <alignment horizontal="center" vertical="center" shrinkToFit="1"/>
      <protection hidden="1"/>
    </xf>
    <xf numFmtId="0" fontId="41" fillId="0" borderId="0" xfId="0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/>
      <protection locked="0"/>
    </xf>
    <xf numFmtId="0" fontId="44" fillId="0" borderId="0" xfId="0" applyFont="1" applyBorder="1" applyAlignment="1" applyProtection="1">
      <alignment horizontal="center" vertical="center" wrapText="1"/>
      <protection hidden="1"/>
    </xf>
    <xf numFmtId="0" fontId="39" fillId="0" borderId="0" xfId="0" applyFont="1" applyAlignment="1" applyProtection="1">
      <alignment horizontal="left" vertical="top"/>
      <protection hidden="1"/>
    </xf>
    <xf numFmtId="0" fontId="24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/>
      <protection locked="0"/>
    </xf>
    <xf numFmtId="0" fontId="10" fillId="0" borderId="18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center" vertical="center"/>
      <protection hidden="1"/>
    </xf>
    <xf numFmtId="0" fontId="10" fillId="0" borderId="19" xfId="0" applyFont="1" applyBorder="1" applyAlignment="1" applyProtection="1">
      <alignment horizontal="center" vertical="center"/>
      <protection hidden="1"/>
    </xf>
    <xf numFmtId="0" fontId="53" fillId="0" borderId="0" xfId="0" applyFont="1" applyBorder="1" applyAlignment="1" applyProtection="1">
      <alignment horizontal="center"/>
      <protection locked="0"/>
    </xf>
    <xf numFmtId="0" fontId="53" fillId="0" borderId="19" xfId="0" applyFont="1" applyBorder="1" applyAlignment="1" applyProtection="1">
      <alignment horizontal="center"/>
      <protection locked="0"/>
    </xf>
    <xf numFmtId="0" fontId="10" fillId="0" borderId="18" xfId="0" applyFont="1" applyBorder="1" applyAlignment="1" applyProtection="1">
      <alignment horizontal="left" vertical="center"/>
      <protection hidden="1"/>
    </xf>
    <xf numFmtId="0" fontId="10" fillId="0" borderId="0" xfId="0" applyFont="1" applyBorder="1" applyAlignment="1" applyProtection="1">
      <alignment horizontal="left" vertical="center"/>
      <protection hidden="1"/>
    </xf>
    <xf numFmtId="0" fontId="50" fillId="0" borderId="12" xfId="0" applyFont="1" applyBorder="1" applyAlignment="1" applyProtection="1">
      <alignment horizontal="center" vertical="center"/>
      <protection hidden="1"/>
    </xf>
    <xf numFmtId="0" fontId="50" fillId="0" borderId="13" xfId="0" applyFont="1" applyBorder="1" applyAlignment="1" applyProtection="1">
      <alignment horizontal="center" vertical="center"/>
      <protection hidden="1"/>
    </xf>
    <xf numFmtId="0" fontId="50" fillId="0" borderId="14" xfId="0" applyFont="1" applyBorder="1" applyAlignment="1" applyProtection="1">
      <alignment horizontal="center" vertical="center"/>
      <protection hidden="1"/>
    </xf>
    <xf numFmtId="0" fontId="12" fillId="0" borderId="18" xfId="0" applyFont="1" applyBorder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center" vertical="center"/>
      <protection hidden="1"/>
    </xf>
    <xf numFmtId="0" fontId="12" fillId="0" borderId="19" xfId="0" applyFont="1" applyBorder="1" applyAlignment="1" applyProtection="1">
      <alignment horizontal="center" vertical="center"/>
      <protection hidden="1"/>
    </xf>
    <xf numFmtId="0" fontId="10" fillId="0" borderId="20" xfId="0" applyFont="1" applyBorder="1" applyAlignment="1" applyProtection="1">
      <alignment horizontal="justify" vertical="justify" wrapText="1"/>
      <protection locked="0"/>
    </xf>
    <xf numFmtId="0" fontId="10" fillId="0" borderId="7" xfId="0" applyFont="1" applyBorder="1" applyAlignment="1" applyProtection="1">
      <alignment horizontal="justify" vertical="justify" wrapText="1"/>
      <protection locked="0"/>
    </xf>
    <xf numFmtId="0" fontId="10" fillId="0" borderId="21" xfId="0" applyFont="1" applyBorder="1" applyAlignment="1" applyProtection="1">
      <alignment horizontal="justify" vertical="justify" wrapText="1"/>
      <protection locked="0"/>
    </xf>
    <xf numFmtId="1" fontId="1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0" fontId="63" fillId="2" borderId="0" xfId="0" applyFont="1" applyFill="1" applyBorder="1" applyAlignment="1" applyProtection="1">
      <alignment horizontal="left" vertical="center"/>
      <protection hidden="1"/>
    </xf>
    <xf numFmtId="167" fontId="64" fillId="0" borderId="0" xfId="0" applyNumberFormat="1" applyFont="1" applyBorder="1" applyAlignment="1" applyProtection="1">
      <alignment horizontal="center" vertical="center"/>
      <protection hidden="1"/>
    </xf>
    <xf numFmtId="168" fontId="8" fillId="2" borderId="0" xfId="0" applyNumberFormat="1" applyFont="1" applyFill="1" applyBorder="1" applyAlignment="1" applyProtection="1">
      <alignment horizontal="center" vertical="center"/>
      <protection hidden="1"/>
    </xf>
    <xf numFmtId="167" fontId="47" fillId="0" borderId="0" xfId="0" applyNumberFormat="1" applyFont="1" applyBorder="1" applyAlignment="1" applyProtection="1">
      <alignment horizontal="left" vertical="center"/>
      <protection hidden="1"/>
    </xf>
    <xf numFmtId="165" fontId="65" fillId="2" borderId="0" xfId="0" applyNumberFormat="1" applyFont="1" applyFill="1" applyBorder="1" applyAlignment="1" applyProtection="1">
      <alignment horizontal="left" vertical="center"/>
      <protection hidden="1"/>
    </xf>
  </cellXfs>
  <cellStyles count="1">
    <cellStyle name="Normal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CC0099"/>
      <color rgb="FF990099"/>
      <color rgb="FF660033"/>
      <color rgb="FF0000CC"/>
      <color rgb="FF000066"/>
      <color rgb="FF99FFCC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447675</xdr:colOff>
      <xdr:row>0</xdr:row>
      <xdr:rowOff>85725</xdr:rowOff>
    </xdr:from>
    <xdr:to>
      <xdr:col>14</xdr:col>
      <xdr:colOff>295275</xdr:colOff>
      <xdr:row>5</xdr:row>
      <xdr:rowOff>257175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649200" y="85725"/>
          <a:ext cx="1485900" cy="13906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43</xdr:row>
      <xdr:rowOff>127000</xdr:rowOff>
    </xdr:from>
    <xdr:to>
      <xdr:col>1</xdr:col>
      <xdr:colOff>368300</xdr:colOff>
      <xdr:row>45</xdr:row>
      <xdr:rowOff>76200</xdr:rowOff>
    </xdr:to>
    <xdr:sp macro="" textlink="">
      <xdr:nvSpPr>
        <xdr:cNvPr id="2" name="AutoShape 4" descr="Image result for whatsapp logo image"/>
        <xdr:cNvSpPr>
          <a:spLocks noChangeAspect="1" noChangeArrowheads="1"/>
        </xdr:cNvSpPr>
      </xdr:nvSpPr>
      <xdr:spPr bwMode="auto">
        <a:xfrm>
          <a:off x="377825" y="12566650"/>
          <a:ext cx="304800" cy="330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COME%20TAX%20SOFTWARE%202020-21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mputation sheet"/>
      <sheetName val="Information &amp; Rules"/>
      <sheetName val="Developer's desk"/>
      <sheetName val="ENTRY"/>
      <sheetName val="G.A. 55"/>
      <sheetName val="Tax Calculator BOTH REGIME"/>
      <sheetName val="TAX (OLD)"/>
      <sheetName val="TAX (NEW)"/>
      <sheetName val="16 NO."/>
      <sheetName val="HRA"/>
      <sheetName val="89(1)form"/>
      <sheetName val="Form10E"/>
    </sheetNames>
    <sheetDataSet>
      <sheetData sheetId="0"/>
      <sheetData sheetId="1"/>
      <sheetData sheetId="2"/>
      <sheetData sheetId="3">
        <row r="11">
          <cell r="G11" t="str">
            <v>Principal</v>
          </cell>
        </row>
      </sheetData>
      <sheetData sheetId="4">
        <row r="8">
          <cell r="I8">
            <v>30243</v>
          </cell>
        </row>
      </sheetData>
      <sheetData sheetId="5"/>
      <sheetData sheetId="6">
        <row r="3">
          <cell r="E3" t="str">
            <v>VIJAY RANWA</v>
          </cell>
        </row>
      </sheetData>
      <sheetData sheetId="7"/>
      <sheetData sheetId="8">
        <row r="62">
          <cell r="B62">
            <v>12000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FFC000"/>
  </sheetPr>
  <dimension ref="A1:AI23"/>
  <sheetViews>
    <sheetView showGridLines="0" tabSelected="1" topLeftCell="B1" workbookViewId="0">
      <selection activeCell="N20" sqref="N20"/>
    </sheetView>
  </sheetViews>
  <sheetFormatPr defaultColWidth="0" defaultRowHeight="15" zeroHeight="1"/>
  <cols>
    <col min="1" max="1" width="6.75" style="10" hidden="1" customWidth="1"/>
    <col min="2" max="2" width="9" style="10" customWidth="1"/>
    <col min="3" max="3" width="20.875" style="10" customWidth="1"/>
    <col min="4" max="4" width="22.625" style="10" customWidth="1"/>
    <col min="5" max="5" width="13.125" style="10" customWidth="1"/>
    <col min="6" max="6" width="24" style="10" customWidth="1"/>
    <col min="7" max="7" width="11.625" style="10" customWidth="1"/>
    <col min="8" max="8" width="11.75" style="10" customWidth="1"/>
    <col min="9" max="9" width="9.25" style="10" customWidth="1"/>
    <col min="10" max="10" width="8.625" style="10" customWidth="1"/>
    <col min="11" max="11" width="11.125" style="10" customWidth="1"/>
    <col min="12" max="12" width="10.5" style="10" customWidth="1"/>
    <col min="13" max="13" width="11.25" style="10" customWidth="1"/>
    <col min="14" max="14" width="10.25" style="10" customWidth="1"/>
    <col min="15" max="15" width="8.5" style="10" customWidth="1"/>
    <col min="16" max="16" width="14" style="83" customWidth="1"/>
    <col min="17" max="17" width="12.625" style="83" customWidth="1"/>
    <col min="18" max="18" width="12.625" style="91" customWidth="1"/>
    <col min="19" max="19" width="16.5" style="91" customWidth="1"/>
    <col min="20" max="20" width="12.625" style="91" customWidth="1"/>
    <col min="21" max="21" width="10.5" style="10" customWidth="1"/>
    <col min="22" max="23" width="9" style="10" customWidth="1"/>
    <col min="24" max="16384" width="9" style="10" hidden="1"/>
  </cols>
  <sheetData>
    <row r="1" spans="1:35" ht="27" customHeight="1">
      <c r="B1" s="20"/>
      <c r="C1" s="20"/>
      <c r="D1" s="20"/>
      <c r="E1" s="163" t="s">
        <v>66</v>
      </c>
      <c r="F1" s="163"/>
      <c r="G1" s="163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35"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35" ht="20.25">
      <c r="B3" s="20"/>
      <c r="C3" s="126" t="s">
        <v>48</v>
      </c>
      <c r="D3" s="172" t="s">
        <v>68</v>
      </c>
      <c r="E3" s="172"/>
      <c r="F3" s="172"/>
      <c r="G3" s="172"/>
      <c r="H3" s="172"/>
      <c r="I3" s="172"/>
      <c r="J3" s="172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35" ht="18.75">
      <c r="B4" s="20"/>
      <c r="C4" s="127" t="s">
        <v>47</v>
      </c>
      <c r="D4" s="173" t="s">
        <v>67</v>
      </c>
      <c r="E4" s="173"/>
      <c r="F4" s="173"/>
      <c r="G4" s="173"/>
      <c r="H4" s="173"/>
      <c r="I4" s="173"/>
      <c r="J4" s="173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</row>
    <row r="5" spans="1:35">
      <c r="B5" s="20"/>
      <c r="C5" s="128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</row>
    <row r="6" spans="1:35" ht="23.25" customHeight="1">
      <c r="B6" s="20"/>
      <c r="C6" s="126" t="s">
        <v>60</v>
      </c>
      <c r="D6" s="164" t="s">
        <v>69</v>
      </c>
      <c r="E6" s="164"/>
      <c r="F6" s="129" t="s">
        <v>49</v>
      </c>
      <c r="G6" s="164" t="s">
        <v>70</v>
      </c>
      <c r="H6" s="164"/>
      <c r="I6" s="166" t="s">
        <v>86</v>
      </c>
      <c r="J6" s="167"/>
      <c r="K6" s="170">
        <v>8</v>
      </c>
      <c r="L6" s="171" t="s">
        <v>89</v>
      </c>
      <c r="M6" s="20"/>
      <c r="N6" s="20"/>
      <c r="O6" s="20"/>
      <c r="P6" s="20"/>
      <c r="Q6" s="20"/>
      <c r="R6" s="20"/>
      <c r="S6" s="20"/>
      <c r="T6" s="20"/>
      <c r="U6" s="20"/>
    </row>
    <row r="7" spans="1:35" ht="18.75">
      <c r="B7" s="20"/>
      <c r="C7" s="127" t="s">
        <v>61</v>
      </c>
      <c r="D7" s="165" t="s">
        <v>72</v>
      </c>
      <c r="E7" s="165"/>
      <c r="F7" s="130" t="s">
        <v>50</v>
      </c>
      <c r="G7" s="165" t="s">
        <v>71</v>
      </c>
      <c r="H7" s="165"/>
      <c r="I7" s="168" t="s">
        <v>87</v>
      </c>
      <c r="J7" s="169"/>
      <c r="K7" s="170"/>
      <c r="L7" s="171"/>
      <c r="M7" s="162" t="s">
        <v>100</v>
      </c>
      <c r="N7" s="162"/>
      <c r="O7" s="162"/>
      <c r="P7" s="82"/>
      <c r="Q7" s="82"/>
      <c r="R7" s="90"/>
      <c r="S7" s="90"/>
      <c r="T7" s="90"/>
      <c r="U7" s="20"/>
    </row>
    <row r="8" spans="1:35" ht="24" customHeight="1" thickBot="1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</row>
    <row r="9" spans="1:35" ht="66" customHeight="1" thickTop="1">
      <c r="B9" s="131" t="s">
        <v>24</v>
      </c>
      <c r="C9" s="132" t="s">
        <v>25</v>
      </c>
      <c r="D9" s="133" t="s">
        <v>26</v>
      </c>
      <c r="E9" s="133" t="s">
        <v>27</v>
      </c>
      <c r="F9" s="133" t="s">
        <v>28</v>
      </c>
      <c r="G9" s="133" t="s">
        <v>29</v>
      </c>
      <c r="H9" s="133" t="s">
        <v>30</v>
      </c>
      <c r="I9" s="133" t="s">
        <v>64</v>
      </c>
      <c r="J9" s="133" t="s">
        <v>36</v>
      </c>
      <c r="K9" s="133" t="s">
        <v>51</v>
      </c>
      <c r="L9" s="133" t="s">
        <v>52</v>
      </c>
      <c r="M9" s="133" t="s">
        <v>31</v>
      </c>
      <c r="N9" s="134" t="s">
        <v>84</v>
      </c>
      <c r="O9" s="135" t="s">
        <v>88</v>
      </c>
      <c r="P9" s="135" t="s">
        <v>104</v>
      </c>
      <c r="Q9" s="135" t="s">
        <v>106</v>
      </c>
      <c r="R9" s="135" t="s">
        <v>116</v>
      </c>
      <c r="S9" s="135" t="s">
        <v>112</v>
      </c>
      <c r="T9" s="136" t="s">
        <v>114</v>
      </c>
      <c r="U9" s="20"/>
    </row>
    <row r="10" spans="1:35" s="84" customFormat="1" ht="67.5" customHeight="1" thickBot="1">
      <c r="B10" s="137" t="s">
        <v>22</v>
      </c>
      <c r="C10" s="138" t="s">
        <v>55</v>
      </c>
      <c r="D10" s="138" t="s">
        <v>56</v>
      </c>
      <c r="E10" s="138" t="s">
        <v>57</v>
      </c>
      <c r="F10" s="138" t="s">
        <v>58</v>
      </c>
      <c r="G10" s="138" t="s">
        <v>59</v>
      </c>
      <c r="H10" s="138" t="s">
        <v>62</v>
      </c>
      <c r="I10" s="138" t="s">
        <v>63</v>
      </c>
      <c r="J10" s="138" t="s">
        <v>65</v>
      </c>
      <c r="K10" s="138" t="s">
        <v>53</v>
      </c>
      <c r="L10" s="138" t="s">
        <v>54</v>
      </c>
      <c r="M10" s="138" t="s">
        <v>74</v>
      </c>
      <c r="N10" s="139" t="s">
        <v>85</v>
      </c>
      <c r="O10" s="138" t="s">
        <v>90</v>
      </c>
      <c r="P10" s="138" t="s">
        <v>105</v>
      </c>
      <c r="Q10" s="138" t="s">
        <v>117</v>
      </c>
      <c r="R10" s="138" t="s">
        <v>118</v>
      </c>
      <c r="S10" s="138" t="s">
        <v>113</v>
      </c>
      <c r="T10" s="140" t="s">
        <v>115</v>
      </c>
      <c r="U10" s="85"/>
    </row>
    <row r="11" spans="1:35" ht="30.95" customHeight="1" thickTop="1">
      <c r="A11" s="21">
        <f>IF(OR(LEN(C11)&gt;=2,D11&gt;=2,E11&gt;=2,G11&gt;=2,H11&gt;=2,I11&gt;=2,J11&gt;=2),1,0)</f>
        <v>1</v>
      </c>
      <c r="B11" s="141">
        <f>IF(A11=0,"",A11)</f>
        <v>1</v>
      </c>
      <c r="C11" s="142" t="s">
        <v>98</v>
      </c>
      <c r="D11" s="143" t="s">
        <v>73</v>
      </c>
      <c r="E11" s="144">
        <v>31778</v>
      </c>
      <c r="F11" s="142" t="s">
        <v>101</v>
      </c>
      <c r="G11" s="144">
        <v>43372</v>
      </c>
      <c r="H11" s="144">
        <v>44086</v>
      </c>
      <c r="I11" s="145">
        <v>10</v>
      </c>
      <c r="J11" s="146">
        <v>33800</v>
      </c>
      <c r="K11" s="147">
        <v>44075</v>
      </c>
      <c r="L11" s="147">
        <v>44409</v>
      </c>
      <c r="M11" s="144">
        <v>44378</v>
      </c>
      <c r="N11" s="146">
        <v>23700</v>
      </c>
      <c r="O11" s="148"/>
      <c r="P11" s="148"/>
      <c r="Q11" s="146"/>
      <c r="R11" s="146"/>
      <c r="S11" s="148"/>
      <c r="T11" s="149"/>
      <c r="U11" s="20"/>
      <c r="X11" s="23"/>
      <c r="AI11" s="24">
        <v>44075</v>
      </c>
    </row>
    <row r="12" spans="1:35" ht="30.95" customHeight="1">
      <c r="A12" s="21">
        <f>IFERROR(IF(OR(LEN(C12)&gt;=2,D12&gt;=2,E12&gt;=2,G12&gt;=2,H12&gt;=2,I12&gt;=2,J12&gt;=2),A11+1,0),"")</f>
        <v>2</v>
      </c>
      <c r="B12" s="150">
        <f t="shared" ref="B12:B20" si="0">IF(A12=0,"",A12)</f>
        <v>2</v>
      </c>
      <c r="C12" s="25" t="s">
        <v>108</v>
      </c>
      <c r="D12" s="26" t="s">
        <v>103</v>
      </c>
      <c r="E12" s="27">
        <v>32874</v>
      </c>
      <c r="F12" s="25"/>
      <c r="G12" s="27">
        <v>44105</v>
      </c>
      <c r="H12" s="27">
        <v>44105</v>
      </c>
      <c r="I12" s="28">
        <v>10</v>
      </c>
      <c r="J12" s="29">
        <v>33800</v>
      </c>
      <c r="K12" s="30">
        <v>44105</v>
      </c>
      <c r="L12" s="30">
        <v>44228</v>
      </c>
      <c r="M12" s="27">
        <v>44378</v>
      </c>
      <c r="N12" s="29">
        <v>23700</v>
      </c>
      <c r="O12" s="31"/>
      <c r="P12" s="31" t="s">
        <v>107</v>
      </c>
      <c r="Q12" s="29">
        <v>30500</v>
      </c>
      <c r="R12" s="29">
        <v>2200</v>
      </c>
      <c r="S12" s="31"/>
      <c r="T12" s="151">
        <v>2200</v>
      </c>
      <c r="U12" s="20"/>
      <c r="AI12" s="24">
        <v>44105</v>
      </c>
    </row>
    <row r="13" spans="1:35" ht="30.95" customHeight="1">
      <c r="A13" s="21">
        <f>IFERROR(IF(OR(LEN(C13)&gt;=2,D13&gt;=2,E13&gt;=2,G13&gt;=2,H13&gt;=2,I13&gt;=2,J13&gt;=2),A12+1,0),"")</f>
        <v>3</v>
      </c>
      <c r="B13" s="150">
        <f t="shared" si="0"/>
        <v>3</v>
      </c>
      <c r="C13" s="25" t="s">
        <v>109</v>
      </c>
      <c r="D13" s="26" t="s">
        <v>110</v>
      </c>
      <c r="E13" s="27">
        <v>31959</v>
      </c>
      <c r="F13" s="25"/>
      <c r="G13" s="27">
        <v>43415</v>
      </c>
      <c r="H13" s="27">
        <v>44146</v>
      </c>
      <c r="I13" s="28">
        <v>11</v>
      </c>
      <c r="J13" s="29">
        <v>37800</v>
      </c>
      <c r="K13" s="30">
        <v>44136</v>
      </c>
      <c r="L13" s="30">
        <v>44256</v>
      </c>
      <c r="M13" s="27">
        <v>44378</v>
      </c>
      <c r="N13" s="29">
        <v>26500</v>
      </c>
      <c r="O13" s="31"/>
      <c r="P13" s="31"/>
      <c r="Q13" s="29"/>
      <c r="R13" s="29"/>
      <c r="S13" s="31" t="s">
        <v>107</v>
      </c>
      <c r="T13" s="151">
        <v>3000</v>
      </c>
      <c r="U13" s="20"/>
      <c r="AI13" s="24">
        <v>44136</v>
      </c>
    </row>
    <row r="14" spans="1:35" ht="30.95" customHeight="1">
      <c r="A14" s="21">
        <f t="shared" ref="A14:A20" si="1">IFERROR(IF(OR(LEN(C14)&gt;=2,D14&gt;=2,E14&gt;=2,G14&gt;=2,H14&gt;=2,I14&gt;=2,J14&gt;=2),A13+1,0),"")</f>
        <v>4</v>
      </c>
      <c r="B14" s="150">
        <f t="shared" si="0"/>
        <v>4</v>
      </c>
      <c r="C14" s="25" t="s">
        <v>111</v>
      </c>
      <c r="D14" s="26" t="s">
        <v>110</v>
      </c>
      <c r="E14" s="27">
        <v>33604</v>
      </c>
      <c r="F14" s="25"/>
      <c r="G14" s="27">
        <v>43382</v>
      </c>
      <c r="H14" s="27">
        <v>44113</v>
      </c>
      <c r="I14" s="28">
        <v>11</v>
      </c>
      <c r="J14" s="29">
        <v>37800</v>
      </c>
      <c r="K14" s="30">
        <v>44105</v>
      </c>
      <c r="L14" s="30">
        <v>44287</v>
      </c>
      <c r="M14" s="27">
        <v>44378</v>
      </c>
      <c r="N14" s="29">
        <v>26500</v>
      </c>
      <c r="O14" s="31"/>
      <c r="P14" s="31"/>
      <c r="Q14" s="29"/>
      <c r="R14" s="29"/>
      <c r="S14" s="31"/>
      <c r="T14" s="151"/>
      <c r="U14" s="20"/>
      <c r="AI14" s="24">
        <v>44166</v>
      </c>
    </row>
    <row r="15" spans="1:35" ht="30.95" customHeight="1">
      <c r="A15" s="21">
        <f t="shared" si="1"/>
        <v>0</v>
      </c>
      <c r="B15" s="150" t="str">
        <f t="shared" si="0"/>
        <v/>
      </c>
      <c r="C15" s="25"/>
      <c r="D15" s="26"/>
      <c r="E15" s="27"/>
      <c r="F15" s="25"/>
      <c r="G15" s="27"/>
      <c r="H15" s="27"/>
      <c r="I15" s="28"/>
      <c r="J15" s="29"/>
      <c r="K15" s="30"/>
      <c r="L15" s="30"/>
      <c r="M15" s="27"/>
      <c r="N15" s="29"/>
      <c r="O15" s="31"/>
      <c r="P15" s="31"/>
      <c r="Q15" s="29"/>
      <c r="R15" s="29"/>
      <c r="S15" s="31"/>
      <c r="T15" s="151"/>
      <c r="U15" s="20"/>
      <c r="AI15" s="24">
        <v>44197</v>
      </c>
    </row>
    <row r="16" spans="1:35" ht="30.95" customHeight="1">
      <c r="A16" s="21">
        <f t="shared" si="1"/>
        <v>0</v>
      </c>
      <c r="B16" s="150" t="str">
        <f t="shared" si="0"/>
        <v/>
      </c>
      <c r="C16" s="25"/>
      <c r="D16" s="26"/>
      <c r="E16" s="27"/>
      <c r="F16" s="25"/>
      <c r="G16" s="27"/>
      <c r="H16" s="27"/>
      <c r="I16" s="28"/>
      <c r="J16" s="29"/>
      <c r="K16" s="30"/>
      <c r="L16" s="30"/>
      <c r="M16" s="27"/>
      <c r="N16" s="29"/>
      <c r="O16" s="31"/>
      <c r="P16" s="31"/>
      <c r="Q16" s="29"/>
      <c r="R16" s="29"/>
      <c r="S16" s="31"/>
      <c r="T16" s="151"/>
      <c r="U16" s="20"/>
      <c r="AI16" s="24">
        <v>44228</v>
      </c>
    </row>
    <row r="17" spans="1:35" ht="30.95" customHeight="1">
      <c r="A17" s="21">
        <f t="shared" si="1"/>
        <v>0</v>
      </c>
      <c r="B17" s="150" t="str">
        <f t="shared" si="0"/>
        <v/>
      </c>
      <c r="C17" s="25"/>
      <c r="D17" s="26"/>
      <c r="E17" s="27"/>
      <c r="F17" s="25"/>
      <c r="G17" s="27"/>
      <c r="H17" s="27"/>
      <c r="I17" s="28"/>
      <c r="J17" s="29"/>
      <c r="K17" s="30"/>
      <c r="L17" s="30"/>
      <c r="M17" s="27"/>
      <c r="N17" s="29"/>
      <c r="O17" s="31"/>
      <c r="P17" s="31"/>
      <c r="Q17" s="29"/>
      <c r="R17" s="29"/>
      <c r="S17" s="31"/>
      <c r="T17" s="151"/>
      <c r="U17" s="20"/>
      <c r="AI17" s="24">
        <v>44256</v>
      </c>
    </row>
    <row r="18" spans="1:35" ht="30.95" customHeight="1">
      <c r="A18" s="21">
        <f t="shared" si="1"/>
        <v>0</v>
      </c>
      <c r="B18" s="150" t="str">
        <f t="shared" si="0"/>
        <v/>
      </c>
      <c r="C18" s="25"/>
      <c r="D18" s="26"/>
      <c r="E18" s="27"/>
      <c r="F18" s="25"/>
      <c r="G18" s="27"/>
      <c r="H18" s="27"/>
      <c r="I18" s="28"/>
      <c r="J18" s="29"/>
      <c r="K18" s="30"/>
      <c r="L18" s="30"/>
      <c r="M18" s="27"/>
      <c r="N18" s="29"/>
      <c r="O18" s="31"/>
      <c r="P18" s="31"/>
      <c r="Q18" s="29"/>
      <c r="R18" s="29"/>
      <c r="S18" s="31"/>
      <c r="T18" s="151"/>
      <c r="U18" s="20"/>
      <c r="AI18" s="24">
        <v>44287</v>
      </c>
    </row>
    <row r="19" spans="1:35" ht="30.95" customHeight="1">
      <c r="A19" s="21">
        <f t="shared" si="1"/>
        <v>0</v>
      </c>
      <c r="B19" s="150" t="str">
        <f t="shared" si="0"/>
        <v/>
      </c>
      <c r="C19" s="25"/>
      <c r="D19" s="26"/>
      <c r="E19" s="27"/>
      <c r="F19" s="25"/>
      <c r="G19" s="27"/>
      <c r="H19" s="27"/>
      <c r="I19" s="28"/>
      <c r="J19" s="29"/>
      <c r="K19" s="30"/>
      <c r="L19" s="30"/>
      <c r="M19" s="27"/>
      <c r="N19" s="29"/>
      <c r="O19" s="31"/>
      <c r="P19" s="31"/>
      <c r="Q19" s="29"/>
      <c r="R19" s="29"/>
      <c r="S19" s="31"/>
      <c r="T19" s="151"/>
      <c r="U19" s="20"/>
      <c r="AI19" s="24">
        <v>44317</v>
      </c>
    </row>
    <row r="20" spans="1:35" ht="30.95" customHeight="1" thickBot="1">
      <c r="A20" s="21">
        <f t="shared" si="1"/>
        <v>0</v>
      </c>
      <c r="B20" s="152" t="str">
        <f t="shared" si="0"/>
        <v/>
      </c>
      <c r="C20" s="153"/>
      <c r="D20" s="154"/>
      <c r="E20" s="155"/>
      <c r="F20" s="153"/>
      <c r="G20" s="155"/>
      <c r="H20" s="155"/>
      <c r="I20" s="156"/>
      <c r="J20" s="157"/>
      <c r="K20" s="158"/>
      <c r="L20" s="158"/>
      <c r="M20" s="155"/>
      <c r="N20" s="157"/>
      <c r="O20" s="159"/>
      <c r="P20" s="159"/>
      <c r="Q20" s="157"/>
      <c r="R20" s="157"/>
      <c r="S20" s="159"/>
      <c r="T20" s="160"/>
      <c r="U20" s="20"/>
      <c r="AI20" s="24">
        <v>44348</v>
      </c>
    </row>
    <row r="21" spans="1:35" ht="24.75" customHeight="1" thickTop="1">
      <c r="A21" s="21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AI21" s="24">
        <v>44378</v>
      </c>
    </row>
    <row r="22" spans="1:35" ht="23.25" customHeight="1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AI22" s="24">
        <v>44409</v>
      </c>
    </row>
    <row r="23" spans="1:35"/>
  </sheetData>
  <sheetProtection password="C1FB" sheet="1" objects="1" scenarios="1" formatColumns="0" formatRows="0" selectLockedCells="1"/>
  <mergeCells count="12">
    <mergeCell ref="M7:O7"/>
    <mergeCell ref="E1:G1"/>
    <mergeCell ref="D6:E6"/>
    <mergeCell ref="D7:E7"/>
    <mergeCell ref="G6:H6"/>
    <mergeCell ref="G7:H7"/>
    <mergeCell ref="I6:J6"/>
    <mergeCell ref="I7:J7"/>
    <mergeCell ref="K6:K7"/>
    <mergeCell ref="L6:L7"/>
    <mergeCell ref="D3:J3"/>
    <mergeCell ref="D4:J4"/>
  </mergeCells>
  <dataValidations count="11">
    <dataValidation type="custom" allowBlank="1" showInputMessage="1" showErrorMessage="1" sqref="D6:E7">
      <formula1>ISTEXT(D6)=TRUE</formula1>
    </dataValidation>
    <dataValidation type="custom" allowBlank="1" showInputMessage="1" showErrorMessage="1" errorTitle="भाई साहब नाम शब्दों में लिखें" error="Employee Name write in letters (In Words)" sqref="C11:C20">
      <formula1>ISTEXT(C11)=TRUE</formula1>
    </dataValidation>
    <dataValidation type="custom" allowBlank="1" showInputMessage="1" showErrorMessage="1" errorTitle="भाई साहब वेतन अंको में लिखना है" error="salary should be written in numbers" sqref="J11:J20 N11:N20 Q11:R20">
      <formula1>ISNUMBER(J11)=TRUE</formula1>
    </dataValidation>
    <dataValidation type="list" allowBlank="1" showInputMessage="1" showErrorMessage="1" sqref="K11:L20">
      <formula1>month</formula1>
    </dataValidation>
    <dataValidation type="whole" allowBlank="1" showInputMessage="1" showErrorMessage="1" errorTitle="पे मैट्रिक्स लेवल " error="पे मैट्रिक्स लेवल 1 से 24 के मध्य ही है" sqref="I11:I20">
      <formula1>1</formula1>
      <formula2>24</formula2>
    </dataValidation>
    <dataValidation type="list" allowBlank="1" showInputMessage="1" showErrorMessage="1" sqref="G6:H6">
      <formula1>"प्रधानाचार्य , प्रधानाध्यापक , पीईईओ"</formula1>
    </dataValidation>
    <dataValidation type="list" allowBlank="1" showInputMessage="1" showErrorMessage="1" sqref="G7:H7">
      <formula1>"Principal , Headmaster , PEEO"</formula1>
    </dataValidation>
    <dataValidation type="list" allowBlank="1" showInputMessage="1" showErrorMessage="1" sqref="D11:D20">
      <formula1>"वरिष्ठ अध्यापक , अध्यापक  तृतीय श्रेणी लेवल - 2 , अध्यापक  तृतीय श्रेणी लेवल - 1 "</formula1>
    </dataValidation>
    <dataValidation type="custom" allowBlank="1" showInputMessage="1" showErrorMessage="1" sqref="K6:K7 O11:O20">
      <formula1>ISNUMBER(K6)=TRUE</formula1>
    </dataValidation>
    <dataValidation type="list" allowBlank="1" showInputMessage="1" showErrorMessage="1" sqref="P11:P20 S11:S20">
      <formula1>"YES , NO"</formula1>
    </dataValidation>
    <dataValidation type="list" allowBlank="1" showInputMessage="1" showErrorMessage="1" errorTitle="भाई साहब वेतन अंको में लिखना है" error="salary should be written in numbers" sqref="T11:T20">
      <formula1>"800, 1200, 2200, 3000, 5000, 7000"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rgb="FF00B0F0"/>
    <pageSetUpPr fitToPage="1"/>
  </sheetPr>
  <dimension ref="A1:DJ606"/>
  <sheetViews>
    <sheetView view="pageBreakPreview" zoomScaleSheetLayoutView="100" workbookViewId="0">
      <selection activeCell="M10" sqref="M10"/>
    </sheetView>
  </sheetViews>
  <sheetFormatPr defaultRowHeight="15"/>
  <cols>
    <col min="1" max="1" width="5" customWidth="1"/>
    <col min="2" max="2" width="17.875" customWidth="1"/>
    <col min="3" max="3" width="13.375" customWidth="1"/>
    <col min="4" max="4" width="10.75" customWidth="1"/>
    <col min="5" max="5" width="18.25" customWidth="1"/>
    <col min="6" max="6" width="11.375" customWidth="1"/>
    <col min="7" max="7" width="10.625" customWidth="1"/>
    <col min="8" max="8" width="7.75" style="4" customWidth="1"/>
    <col min="9" max="9" width="11.125" customWidth="1"/>
    <col min="10" max="10" width="11" customWidth="1"/>
    <col min="11" max="11" width="11.625" customWidth="1"/>
    <col min="12" max="114" width="9" style="10"/>
  </cols>
  <sheetData>
    <row r="1" spans="1:20" s="10" customFormat="1" ht="27" customHeight="1">
      <c r="A1" s="179" t="str">
        <f>IF(Master!D3="","",CONCATENATE("कार्यालय ",Master!G6,"]"))</f>
        <v>कार्यालय प्रधानाचार्य ]</v>
      </c>
      <c r="B1" s="179"/>
      <c r="C1" s="179"/>
      <c r="D1" s="180" t="str">
        <f>IF(Master!D3="","",Master!D3)</f>
        <v>egkRek xka/kh jktdh; fo|ky; ¼vaxzsth ek/;e½ cj ] ikyh</v>
      </c>
      <c r="E1" s="180"/>
      <c r="F1" s="180"/>
      <c r="G1" s="180"/>
      <c r="H1" s="180"/>
      <c r="I1" s="180"/>
      <c r="J1" s="180"/>
      <c r="K1" s="180"/>
      <c r="L1" s="39"/>
      <c r="M1" s="39"/>
      <c r="N1" s="39"/>
      <c r="O1" s="39"/>
    </row>
    <row r="2" spans="1:20" ht="18.75">
      <c r="A2" s="175" t="s">
        <v>34</v>
      </c>
      <c r="B2" s="175"/>
      <c r="C2" s="175"/>
      <c r="D2" s="1"/>
      <c r="E2" s="1"/>
      <c r="F2" s="1"/>
      <c r="G2" s="1"/>
      <c r="H2" s="1"/>
      <c r="I2" s="1"/>
      <c r="J2" s="2" t="s">
        <v>33</v>
      </c>
      <c r="K2" s="40"/>
      <c r="L2" s="39"/>
      <c r="M2" s="39"/>
      <c r="N2" s="39"/>
      <c r="O2" s="39"/>
    </row>
    <row r="3" spans="1:20" ht="21" customHeight="1">
      <c r="A3" s="1"/>
      <c r="B3" s="1"/>
      <c r="C3" s="181" t="s">
        <v>23</v>
      </c>
      <c r="D3" s="181"/>
      <c r="E3" s="181"/>
      <c r="F3" s="181"/>
      <c r="G3" s="181"/>
      <c r="H3" s="181"/>
      <c r="I3" s="181"/>
      <c r="J3" s="1"/>
      <c r="K3" s="1"/>
      <c r="L3" s="39"/>
      <c r="M3" s="39"/>
      <c r="N3" s="39"/>
      <c r="O3" s="39"/>
    </row>
    <row r="4" spans="1:20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39"/>
      <c r="M4" s="39"/>
      <c r="N4" s="39"/>
      <c r="O4" s="39"/>
    </row>
    <row r="5" spans="1:20" ht="112.5" customHeight="1" thickBot="1">
      <c r="A5" s="182" t="s">
        <v>35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39"/>
      <c r="M5" s="39"/>
      <c r="N5" s="39"/>
      <c r="O5" s="39"/>
      <c r="Q5" s="176" t="s">
        <v>102</v>
      </c>
      <c r="R5" s="177"/>
      <c r="S5" s="177"/>
      <c r="T5" s="178"/>
    </row>
    <row r="6" spans="1:20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39"/>
      <c r="M6" s="39"/>
      <c r="N6" s="39"/>
      <c r="O6" s="39"/>
    </row>
    <row r="7" spans="1:20" ht="56.25">
      <c r="A7" s="3" t="s">
        <v>24</v>
      </c>
      <c r="B7" s="3" t="s">
        <v>25</v>
      </c>
      <c r="C7" s="3" t="s">
        <v>26</v>
      </c>
      <c r="D7" s="3" t="s">
        <v>27</v>
      </c>
      <c r="E7" s="3" t="s">
        <v>28</v>
      </c>
      <c r="F7" s="3" t="s">
        <v>29</v>
      </c>
      <c r="G7" s="3" t="s">
        <v>30</v>
      </c>
      <c r="H7" s="3" t="s">
        <v>75</v>
      </c>
      <c r="I7" s="3" t="s">
        <v>36</v>
      </c>
      <c r="J7" s="3" t="s">
        <v>31</v>
      </c>
      <c r="K7" s="3" t="s">
        <v>32</v>
      </c>
      <c r="L7" s="39"/>
      <c r="M7" s="39"/>
      <c r="N7" s="39"/>
      <c r="O7" s="39"/>
    </row>
    <row r="8" spans="1:20" s="10" customFormat="1" ht="24.95" customHeight="1">
      <c r="A8" s="32">
        <f>IF(Master!B11="","",Master!B11)</f>
        <v>1</v>
      </c>
      <c r="B8" s="22" t="str">
        <f>IF(Master!C11="","",UPPER(Master!C11))</f>
        <v>SHRI RAM</v>
      </c>
      <c r="C8" s="33" t="str">
        <f>IF(Master!D11="","",Master!D11)</f>
        <v xml:space="preserve">अध्यापक  तृतीय श्रेणी लेवल - 1 </v>
      </c>
      <c r="D8" s="34">
        <f>IF(Master!E11="","",Master!E11)</f>
        <v>31778</v>
      </c>
      <c r="E8" s="35" t="str">
        <f>IF(Master!F11="","",UPPER(Master!F11))</f>
        <v>GUPS BAR</v>
      </c>
      <c r="F8" s="34">
        <f>IF(Master!G11="","",Master!G11)</f>
        <v>43372</v>
      </c>
      <c r="G8" s="34">
        <f>IF(Master!H11="","",Master!H11)</f>
        <v>44086</v>
      </c>
      <c r="H8" s="36">
        <f>IF(Master!I11="","",Master!I11)</f>
        <v>10</v>
      </c>
      <c r="I8" s="37">
        <f>IF(Master!J11="","",Master!J11)</f>
        <v>33800</v>
      </c>
      <c r="J8" s="34">
        <f>IF(Master!M11="","",Master!M11)</f>
        <v>44378</v>
      </c>
      <c r="K8" s="38"/>
      <c r="L8" s="39"/>
      <c r="M8" s="39"/>
      <c r="N8" s="39"/>
      <c r="O8" s="39"/>
    </row>
    <row r="9" spans="1:20" s="10" customFormat="1" ht="24.95" customHeight="1">
      <c r="A9" s="32">
        <f>IF(Master!B12="","",Master!B12)</f>
        <v>2</v>
      </c>
      <c r="B9" s="22" t="str">
        <f>IF(Master!C12="","",UPPER(Master!C12))</f>
        <v>SAMPAT RAJ GAUR</v>
      </c>
      <c r="C9" s="33" t="str">
        <f>IF(Master!D12="","",Master!D12)</f>
        <v xml:space="preserve">अध्यापक  तृतीय श्रेणी लेवल - 2 </v>
      </c>
      <c r="D9" s="34">
        <f>IF(Master!E12="","",Master!E12)</f>
        <v>32874</v>
      </c>
      <c r="E9" s="35" t="str">
        <f>IF(Master!F12="","",UPPER(Master!F12))</f>
        <v/>
      </c>
      <c r="F9" s="34">
        <f>IF(Master!G12="","",Master!G12)</f>
        <v>44105</v>
      </c>
      <c r="G9" s="34">
        <f>IF(Master!H12="","",Master!H12)</f>
        <v>44105</v>
      </c>
      <c r="H9" s="36">
        <f>IF(Master!I12="","",Master!I12)</f>
        <v>10</v>
      </c>
      <c r="I9" s="37">
        <f>IF(Master!J12="","",Master!J12)</f>
        <v>33800</v>
      </c>
      <c r="J9" s="34">
        <f>IF(Master!M12="","",Master!M12)</f>
        <v>44378</v>
      </c>
      <c r="K9" s="38"/>
      <c r="L9" s="39"/>
      <c r="M9" s="39"/>
      <c r="N9" s="39"/>
      <c r="O9" s="39"/>
    </row>
    <row r="10" spans="1:20" s="10" customFormat="1" ht="24.95" customHeight="1">
      <c r="A10" s="32">
        <f>IF(Master!B13="","",Master!B13)</f>
        <v>3</v>
      </c>
      <c r="B10" s="22" t="str">
        <f>IF(Master!C13="","",UPPER(Master!C13))</f>
        <v>MOHAN</v>
      </c>
      <c r="C10" s="33" t="str">
        <f>IF(Master!D13="","",Master!D13)</f>
        <v xml:space="preserve">वरिष्ठ अध्यापक </v>
      </c>
      <c r="D10" s="34">
        <f>IF(Master!E13="","",Master!E13)</f>
        <v>31959</v>
      </c>
      <c r="E10" s="35" t="str">
        <f>IF(Master!F13="","",UPPER(Master!F13))</f>
        <v/>
      </c>
      <c r="F10" s="34">
        <f>IF(Master!G13="","",Master!G13)</f>
        <v>43415</v>
      </c>
      <c r="G10" s="34">
        <f>IF(Master!H13="","",Master!H13)</f>
        <v>44146</v>
      </c>
      <c r="H10" s="36">
        <f>IF(Master!I13="","",Master!I13)</f>
        <v>11</v>
      </c>
      <c r="I10" s="37">
        <f>IF(Master!J13="","",Master!J13)</f>
        <v>37800</v>
      </c>
      <c r="J10" s="34">
        <f>IF(Master!M13="","",Master!M13)</f>
        <v>44378</v>
      </c>
      <c r="K10" s="38"/>
      <c r="L10" s="39"/>
      <c r="M10" s="39"/>
      <c r="N10" s="39"/>
      <c r="O10" s="39"/>
    </row>
    <row r="11" spans="1:20" s="10" customFormat="1" ht="24.95" customHeight="1">
      <c r="A11" s="32">
        <f>IF(Master!B14="","",Master!B14)</f>
        <v>4</v>
      </c>
      <c r="B11" s="22" t="str">
        <f>IF(Master!C14="","",UPPER(Master!C14))</f>
        <v>SUMAN SAINI</v>
      </c>
      <c r="C11" s="33" t="str">
        <f>IF(Master!D14="","",Master!D14)</f>
        <v xml:space="preserve">वरिष्ठ अध्यापक </v>
      </c>
      <c r="D11" s="34">
        <f>IF(Master!E14="","",Master!E14)</f>
        <v>33604</v>
      </c>
      <c r="E11" s="35" t="str">
        <f>IF(Master!F14="","",UPPER(Master!F14))</f>
        <v/>
      </c>
      <c r="F11" s="34">
        <f>IF(Master!G14="","",Master!G14)</f>
        <v>43382</v>
      </c>
      <c r="G11" s="34">
        <f>IF(Master!H14="","",Master!H14)</f>
        <v>44113</v>
      </c>
      <c r="H11" s="36">
        <f>IF(Master!I14="","",Master!I14)</f>
        <v>11</v>
      </c>
      <c r="I11" s="37">
        <f>IF(Master!J14="","",Master!J14)</f>
        <v>37800</v>
      </c>
      <c r="J11" s="34">
        <f>IF(Master!M14="","",Master!M14)</f>
        <v>44378</v>
      </c>
      <c r="K11" s="38"/>
      <c r="L11" s="39"/>
      <c r="M11" s="39"/>
      <c r="N11" s="39"/>
      <c r="O11" s="39"/>
    </row>
    <row r="12" spans="1:20" s="10" customFormat="1" ht="24.95" customHeight="1">
      <c r="A12" s="32" t="str">
        <f>IF(Master!B15="","",Master!B15)</f>
        <v/>
      </c>
      <c r="B12" s="22" t="str">
        <f>IF(Master!C15="","",UPPER(Master!C15))</f>
        <v/>
      </c>
      <c r="C12" s="33" t="str">
        <f>IF(Master!D15="","",Master!D15)</f>
        <v/>
      </c>
      <c r="D12" s="34" t="str">
        <f>IF(Master!E15="","",Master!E15)</f>
        <v/>
      </c>
      <c r="E12" s="35" t="str">
        <f>IF(Master!F15="","",UPPER(Master!F15))</f>
        <v/>
      </c>
      <c r="F12" s="34" t="str">
        <f>IF(Master!G15="","",Master!G15)</f>
        <v/>
      </c>
      <c r="G12" s="34" t="str">
        <f>IF(Master!H15="","",Master!H15)</f>
        <v/>
      </c>
      <c r="H12" s="36" t="str">
        <f>IF(Master!I15="","",Master!I15)</f>
        <v/>
      </c>
      <c r="I12" s="37" t="str">
        <f>IF(Master!J15="","",Master!J15)</f>
        <v/>
      </c>
      <c r="J12" s="34" t="str">
        <f>IF(Master!M15="","",Master!M15)</f>
        <v/>
      </c>
      <c r="K12" s="38"/>
    </row>
    <row r="13" spans="1:20" s="10" customFormat="1" ht="24.95" customHeight="1">
      <c r="A13" s="32" t="str">
        <f>IF(Master!B16="","",Master!B16)</f>
        <v/>
      </c>
      <c r="B13" s="22" t="str">
        <f>IF(Master!C16="","",UPPER(Master!C16))</f>
        <v/>
      </c>
      <c r="C13" s="33" t="str">
        <f>IF(Master!D16="","",Master!D16)</f>
        <v/>
      </c>
      <c r="D13" s="34" t="str">
        <f>IF(Master!E16="","",Master!E16)</f>
        <v/>
      </c>
      <c r="E13" s="35" t="str">
        <f>IF(Master!F16="","",UPPER(Master!F16))</f>
        <v/>
      </c>
      <c r="F13" s="34" t="str">
        <f>IF(Master!G16="","",Master!G16)</f>
        <v/>
      </c>
      <c r="G13" s="34" t="str">
        <f>IF(Master!H16="","",Master!H16)</f>
        <v/>
      </c>
      <c r="H13" s="36" t="str">
        <f>IF(Master!I16="","",Master!I16)</f>
        <v/>
      </c>
      <c r="I13" s="37" t="str">
        <f>IF(Master!J16="","",Master!J16)</f>
        <v/>
      </c>
      <c r="J13" s="34" t="str">
        <f>IF(Master!M16="","",Master!M16)</f>
        <v/>
      </c>
      <c r="K13" s="38"/>
    </row>
    <row r="14" spans="1:20" s="10" customFormat="1" ht="24.95" customHeight="1">
      <c r="A14" s="32" t="str">
        <f>IF(Master!B17="","",Master!B17)</f>
        <v/>
      </c>
      <c r="B14" s="22" t="str">
        <f>IF(Master!C17="","",UPPER(Master!C17))</f>
        <v/>
      </c>
      <c r="C14" s="33" t="str">
        <f>IF(Master!D17="","",Master!D17)</f>
        <v/>
      </c>
      <c r="D14" s="34" t="str">
        <f>IF(Master!E17="","",Master!E17)</f>
        <v/>
      </c>
      <c r="E14" s="35" t="str">
        <f>IF(Master!F17="","",UPPER(Master!F17))</f>
        <v/>
      </c>
      <c r="F14" s="34" t="str">
        <f>IF(Master!G17="","",Master!G17)</f>
        <v/>
      </c>
      <c r="G14" s="34" t="str">
        <f>IF(Master!H17="","",Master!H17)</f>
        <v/>
      </c>
      <c r="H14" s="36" t="str">
        <f>IF(Master!I17="","",Master!I17)</f>
        <v/>
      </c>
      <c r="I14" s="37" t="str">
        <f>IF(Master!J17="","",Master!J17)</f>
        <v/>
      </c>
      <c r="J14" s="34" t="str">
        <f>IF(Master!M17="","",Master!M17)</f>
        <v/>
      </c>
      <c r="K14" s="38"/>
    </row>
    <row r="15" spans="1:20" s="10" customFormat="1" ht="24.95" customHeight="1">
      <c r="A15" s="32" t="str">
        <f>IF(Master!B18="","",Master!B18)</f>
        <v/>
      </c>
      <c r="B15" s="22" t="str">
        <f>IF(Master!C18="","",UPPER(Master!C18))</f>
        <v/>
      </c>
      <c r="C15" s="33" t="str">
        <f>IF(Master!D18="","",Master!D18)</f>
        <v/>
      </c>
      <c r="D15" s="34" t="str">
        <f>IF(Master!E18="","",Master!E18)</f>
        <v/>
      </c>
      <c r="E15" s="35" t="str">
        <f>IF(Master!F18="","",UPPER(Master!F18))</f>
        <v/>
      </c>
      <c r="F15" s="34" t="str">
        <f>IF(Master!G18="","",Master!G18)</f>
        <v/>
      </c>
      <c r="G15" s="34" t="str">
        <f>IF(Master!H18="","",Master!H18)</f>
        <v/>
      </c>
      <c r="H15" s="36" t="str">
        <f>IF(Master!I18="","",Master!I18)</f>
        <v/>
      </c>
      <c r="I15" s="37" t="str">
        <f>IF(Master!J18="","",Master!J18)</f>
        <v/>
      </c>
      <c r="J15" s="34" t="str">
        <f>IF(Master!M18="","",Master!M18)</f>
        <v/>
      </c>
      <c r="K15" s="38"/>
    </row>
    <row r="16" spans="1:20" s="10" customFormat="1" ht="24.95" customHeight="1">
      <c r="A16" s="32" t="str">
        <f>IF(Master!B19="","",Master!B19)</f>
        <v/>
      </c>
      <c r="B16" s="22" t="str">
        <f>IF(Master!C19="","",UPPER(Master!C19))</f>
        <v/>
      </c>
      <c r="C16" s="33" t="str">
        <f>IF(Master!D19="","",Master!D19)</f>
        <v/>
      </c>
      <c r="D16" s="34" t="str">
        <f>IF(Master!E19="","",Master!E19)</f>
        <v/>
      </c>
      <c r="E16" s="35" t="str">
        <f>IF(Master!F19="","",UPPER(Master!F19))</f>
        <v/>
      </c>
      <c r="F16" s="34" t="str">
        <f>IF(Master!G19="","",Master!G19)</f>
        <v/>
      </c>
      <c r="G16" s="34" t="str">
        <f>IF(Master!H19="","",Master!H19)</f>
        <v/>
      </c>
      <c r="H16" s="36" t="str">
        <f>IF(Master!I19="","",Master!I19)</f>
        <v/>
      </c>
      <c r="I16" s="37" t="str">
        <f>IF(Master!J19="","",Master!J19)</f>
        <v/>
      </c>
      <c r="J16" s="34" t="str">
        <f>IF(Master!M19="","",Master!M19)</f>
        <v/>
      </c>
      <c r="K16" s="38"/>
    </row>
    <row r="17" spans="1:114" s="10" customFormat="1" ht="24.95" customHeight="1">
      <c r="A17" s="32" t="str">
        <f>IF(Master!B20="","",Master!B20)</f>
        <v/>
      </c>
      <c r="B17" s="22" t="str">
        <f>IF(Master!C20="","",UPPER(Master!C20))</f>
        <v/>
      </c>
      <c r="C17" s="33" t="str">
        <f>IF(Master!D20="","",Master!D20)</f>
        <v/>
      </c>
      <c r="D17" s="34" t="str">
        <f>IF(Master!E20="","",Master!E20)</f>
        <v/>
      </c>
      <c r="E17" s="35" t="str">
        <f>IF(Master!F20="","",UPPER(Master!F20))</f>
        <v/>
      </c>
      <c r="F17" s="34" t="str">
        <f>IF(Master!G20="","",Master!G20)</f>
        <v/>
      </c>
      <c r="G17" s="34" t="str">
        <f>IF(Master!H20="","",Master!H20)</f>
        <v/>
      </c>
      <c r="H17" s="36" t="str">
        <f>IF(Master!I20="","",Master!I20)</f>
        <v/>
      </c>
      <c r="I17" s="37" t="str">
        <f>IF(Master!J20="","",Master!J20)</f>
        <v/>
      </c>
      <c r="J17" s="34" t="str">
        <f>IF(Master!M20="","",Master!M20)</f>
        <v/>
      </c>
      <c r="K17" s="38"/>
    </row>
    <row r="18" spans="1:114" s="41" customFormat="1" ht="20.25" customHeight="1"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</row>
    <row r="19" spans="1:114" s="41" customFormat="1" ht="17.25" customHeight="1">
      <c r="I19" s="174" t="s">
        <v>37</v>
      </c>
      <c r="J19" s="174"/>
      <c r="K19" s="174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</row>
    <row r="20" spans="1:114" s="41" customFormat="1" ht="17.25" customHeight="1">
      <c r="I20" s="174" t="s">
        <v>38</v>
      </c>
      <c r="J20" s="174"/>
      <c r="K20" s="174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</row>
    <row r="21" spans="1:114" s="41" customFormat="1" ht="17.25" customHeight="1">
      <c r="I21" s="174" t="s">
        <v>39</v>
      </c>
      <c r="J21" s="174"/>
      <c r="K21" s="174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</row>
    <row r="22" spans="1:114" s="41" customFormat="1" ht="18.75">
      <c r="A22" s="175" t="s">
        <v>34</v>
      </c>
      <c r="B22" s="175"/>
      <c r="C22" s="175"/>
      <c r="D22" s="40"/>
      <c r="E22" s="40"/>
      <c r="F22" s="40"/>
      <c r="G22" s="42" t="s">
        <v>33</v>
      </c>
      <c r="H22" s="42"/>
      <c r="I22" s="40"/>
      <c r="J22" s="42"/>
      <c r="K22" s="40"/>
      <c r="L22" s="39"/>
      <c r="M22" s="39"/>
      <c r="N22" s="39"/>
      <c r="O22" s="39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</row>
    <row r="23" spans="1:114" s="41" customFormat="1" ht="18.75">
      <c r="A23" s="175" t="s">
        <v>40</v>
      </c>
      <c r="B23" s="175"/>
      <c r="C23" s="175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</row>
    <row r="24" spans="1:114" s="41" customFormat="1" ht="18.75">
      <c r="A24" s="175" t="s">
        <v>41</v>
      </c>
      <c r="B24" s="175"/>
      <c r="C24" s="175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</row>
    <row r="25" spans="1:114" s="41" customFormat="1" ht="18.75">
      <c r="A25" s="175" t="s">
        <v>42</v>
      </c>
      <c r="B25" s="175"/>
      <c r="C25" s="175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</row>
    <row r="26" spans="1:114" s="41" customFormat="1" ht="18.75">
      <c r="A26" s="175" t="s">
        <v>43</v>
      </c>
      <c r="B26" s="175"/>
      <c r="C26" s="175"/>
      <c r="I26" s="174" t="s">
        <v>37</v>
      </c>
      <c r="J26" s="174"/>
      <c r="K26" s="174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</row>
    <row r="27" spans="1:114" s="41" customFormat="1" ht="18.75">
      <c r="A27" s="175" t="s">
        <v>44</v>
      </c>
      <c r="B27" s="175"/>
      <c r="C27" s="175"/>
      <c r="I27" s="174" t="s">
        <v>38</v>
      </c>
      <c r="J27" s="174"/>
      <c r="K27" s="174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</row>
    <row r="28" spans="1:114" s="41" customFormat="1" ht="18.75">
      <c r="I28" s="174" t="s">
        <v>39</v>
      </c>
      <c r="J28" s="174"/>
      <c r="K28" s="174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</row>
    <row r="29" spans="1:114" s="10" customFormat="1"/>
    <row r="30" spans="1:114" s="10" customFormat="1"/>
    <row r="31" spans="1:114" s="10" customFormat="1"/>
    <row r="32" spans="1:114" s="10" customFormat="1"/>
    <row r="33" s="10" customFormat="1"/>
    <row r="34" s="10" customFormat="1"/>
    <row r="35" s="10" customFormat="1"/>
    <row r="36" s="10" customFormat="1"/>
    <row r="37" s="10" customFormat="1"/>
    <row r="38" s="10" customFormat="1"/>
    <row r="39" s="10" customFormat="1"/>
    <row r="40" s="10" customFormat="1"/>
    <row r="41" s="10" customFormat="1"/>
    <row r="42" s="10" customFormat="1"/>
    <row r="43" s="10" customFormat="1"/>
    <row r="44" s="10" customFormat="1"/>
    <row r="45" s="10" customFormat="1"/>
    <row r="46" s="10" customFormat="1"/>
    <row r="47" s="10" customFormat="1"/>
    <row r="48" s="10" customFormat="1"/>
    <row r="49" s="10" customFormat="1"/>
    <row r="50" s="10" customFormat="1"/>
    <row r="51" s="10" customFormat="1"/>
    <row r="52" s="10" customFormat="1"/>
    <row r="53" s="10" customFormat="1"/>
    <row r="54" s="10" customFormat="1"/>
    <row r="55" s="10" customFormat="1"/>
    <row r="56" s="10" customFormat="1"/>
    <row r="57" s="10" customFormat="1"/>
    <row r="58" s="10" customFormat="1"/>
    <row r="59" s="10" customFormat="1"/>
    <row r="60" s="10" customFormat="1"/>
    <row r="61" s="10" customFormat="1"/>
    <row r="62" s="10" customFormat="1"/>
    <row r="63" s="10" customFormat="1"/>
    <row r="64" s="10" customFormat="1"/>
    <row r="65" s="10" customFormat="1"/>
    <row r="66" s="10" customFormat="1"/>
    <row r="67" s="10" customFormat="1"/>
    <row r="68" s="10" customFormat="1"/>
    <row r="69" s="10" customFormat="1"/>
    <row r="70" s="10" customFormat="1"/>
    <row r="71" s="10" customFormat="1"/>
    <row r="72" s="10" customFormat="1"/>
    <row r="73" s="10" customFormat="1"/>
    <row r="74" s="10" customFormat="1"/>
    <row r="75" s="10" customFormat="1"/>
    <row r="76" s="10" customFormat="1"/>
    <row r="77" s="10" customFormat="1"/>
    <row r="78" s="10" customFormat="1"/>
    <row r="79" s="10" customFormat="1"/>
    <row r="80" s="10" customFormat="1"/>
    <row r="81" s="10" customFormat="1"/>
    <row r="82" s="10" customFormat="1"/>
    <row r="83" s="10" customFormat="1"/>
    <row r="84" s="10" customFormat="1"/>
    <row r="85" s="10" customFormat="1"/>
    <row r="86" s="10" customFormat="1"/>
    <row r="87" s="10" customFormat="1"/>
    <row r="88" s="10" customFormat="1"/>
    <row r="89" s="10" customFormat="1"/>
    <row r="90" s="10" customFormat="1"/>
    <row r="91" s="10" customFormat="1"/>
    <row r="92" s="10" customFormat="1"/>
    <row r="93" s="10" customFormat="1"/>
    <row r="94" s="10" customFormat="1"/>
    <row r="95" s="10" customFormat="1"/>
    <row r="96" s="10" customFormat="1"/>
    <row r="97" s="10" customFormat="1"/>
    <row r="98" s="10" customFormat="1"/>
    <row r="99" s="10" customFormat="1"/>
    <row r="100" s="10" customFormat="1"/>
    <row r="101" s="10" customFormat="1"/>
    <row r="102" s="10" customFormat="1"/>
    <row r="103" s="10" customFormat="1"/>
    <row r="104" s="10" customFormat="1"/>
    <row r="105" s="10" customFormat="1"/>
    <row r="106" s="10" customFormat="1"/>
    <row r="107" s="10" customFormat="1"/>
    <row r="108" s="10" customFormat="1"/>
    <row r="109" s="10" customFormat="1"/>
    <row r="110" s="10" customFormat="1"/>
    <row r="111" s="10" customFormat="1"/>
    <row r="112" s="10" customFormat="1"/>
    <row r="113" s="10" customFormat="1"/>
    <row r="114" s="10" customFormat="1"/>
    <row r="115" s="10" customFormat="1"/>
    <row r="116" s="10" customFormat="1"/>
    <row r="117" s="10" customFormat="1"/>
    <row r="118" s="10" customFormat="1"/>
    <row r="119" s="10" customFormat="1"/>
    <row r="120" s="10" customFormat="1"/>
    <row r="121" s="10" customFormat="1"/>
    <row r="122" s="10" customFormat="1"/>
    <row r="123" s="10" customFormat="1"/>
    <row r="124" s="10" customFormat="1"/>
    <row r="125" s="10" customFormat="1"/>
    <row r="126" s="10" customFormat="1"/>
    <row r="127" s="10" customFormat="1"/>
    <row r="128" s="10" customFormat="1"/>
    <row r="129" s="10" customFormat="1"/>
    <row r="130" s="10" customFormat="1"/>
    <row r="131" s="10" customFormat="1"/>
    <row r="132" s="10" customFormat="1"/>
    <row r="133" s="10" customFormat="1"/>
    <row r="134" s="10" customFormat="1"/>
    <row r="135" s="10" customFormat="1"/>
    <row r="136" s="10" customFormat="1"/>
    <row r="137" s="10" customFormat="1"/>
    <row r="138" s="10" customFormat="1"/>
    <row r="139" s="10" customFormat="1"/>
    <row r="140" s="10" customFormat="1"/>
    <row r="141" s="10" customFormat="1"/>
    <row r="142" s="10" customFormat="1"/>
    <row r="143" s="10" customFormat="1"/>
    <row r="144" s="10" customFormat="1"/>
    <row r="145" s="10" customFormat="1"/>
    <row r="146" s="10" customFormat="1"/>
    <row r="147" s="10" customFormat="1"/>
    <row r="148" s="10" customFormat="1"/>
    <row r="149" s="10" customFormat="1"/>
    <row r="150" s="10" customFormat="1"/>
    <row r="151" s="10" customFormat="1"/>
    <row r="152" s="10" customFormat="1"/>
    <row r="153" s="10" customFormat="1"/>
    <row r="154" s="10" customFormat="1"/>
    <row r="155" s="10" customFormat="1"/>
    <row r="156" s="10" customFormat="1"/>
    <row r="157" s="10" customFormat="1"/>
    <row r="158" s="10" customFormat="1"/>
    <row r="159" s="10" customFormat="1"/>
    <row r="160" s="10" customFormat="1"/>
    <row r="161" s="10" customFormat="1"/>
    <row r="162" s="10" customFormat="1"/>
    <row r="163" s="10" customFormat="1"/>
    <row r="164" s="10" customFormat="1"/>
    <row r="165" s="10" customFormat="1"/>
    <row r="166" s="10" customFormat="1"/>
    <row r="167" s="10" customFormat="1"/>
    <row r="168" s="10" customFormat="1"/>
    <row r="169" s="10" customFormat="1"/>
    <row r="170" s="10" customFormat="1"/>
    <row r="171" s="10" customFormat="1"/>
    <row r="172" s="10" customFormat="1"/>
    <row r="173" s="10" customFormat="1"/>
    <row r="174" s="10" customFormat="1"/>
    <row r="175" s="10" customFormat="1"/>
    <row r="176" s="10" customFormat="1"/>
    <row r="177" s="10" customFormat="1"/>
    <row r="178" s="10" customFormat="1"/>
    <row r="179" s="10" customFormat="1"/>
    <row r="180" s="10" customFormat="1"/>
    <row r="181" s="10" customFormat="1"/>
    <row r="182" s="10" customFormat="1"/>
    <row r="183" s="10" customFormat="1"/>
    <row r="184" s="10" customFormat="1"/>
    <row r="185" s="10" customFormat="1"/>
    <row r="186" s="10" customFormat="1"/>
    <row r="187" s="10" customFormat="1"/>
    <row r="188" s="10" customFormat="1"/>
    <row r="189" s="10" customFormat="1"/>
    <row r="190" s="10" customFormat="1"/>
    <row r="191" s="10" customFormat="1"/>
    <row r="192" s="10" customFormat="1"/>
    <row r="193" s="10" customFormat="1"/>
    <row r="194" s="10" customFormat="1"/>
    <row r="195" s="10" customFormat="1"/>
    <row r="196" s="10" customFormat="1"/>
    <row r="197" s="10" customFormat="1"/>
    <row r="198" s="10" customFormat="1"/>
    <row r="199" s="10" customFormat="1"/>
    <row r="200" s="10" customFormat="1"/>
    <row r="201" s="10" customFormat="1"/>
    <row r="202" s="10" customFormat="1"/>
    <row r="203" s="10" customFormat="1"/>
    <row r="204" s="10" customFormat="1"/>
    <row r="205" s="10" customFormat="1"/>
    <row r="206" s="10" customFormat="1"/>
    <row r="207" s="10" customFormat="1"/>
    <row r="208" s="10" customFormat="1"/>
    <row r="209" s="10" customFormat="1"/>
    <row r="210" s="10" customFormat="1"/>
    <row r="211" s="10" customFormat="1"/>
    <row r="212" s="10" customFormat="1"/>
    <row r="213" s="10" customFormat="1"/>
    <row r="214" s="10" customFormat="1"/>
    <row r="215" s="10" customFormat="1"/>
    <row r="216" s="10" customFormat="1"/>
    <row r="217" s="10" customFormat="1"/>
    <row r="218" s="10" customFormat="1"/>
    <row r="219" s="10" customFormat="1"/>
    <row r="220" s="10" customFormat="1"/>
    <row r="221" s="10" customFormat="1"/>
    <row r="222" s="10" customFormat="1"/>
    <row r="223" s="10" customFormat="1"/>
    <row r="224" s="10" customFormat="1"/>
    <row r="225" s="10" customFormat="1"/>
    <row r="226" s="10" customFormat="1"/>
    <row r="227" s="10" customFormat="1"/>
    <row r="228" s="10" customFormat="1"/>
    <row r="229" s="10" customFormat="1"/>
    <row r="230" s="10" customFormat="1"/>
    <row r="231" s="10" customFormat="1"/>
    <row r="232" s="10" customFormat="1"/>
    <row r="233" s="10" customFormat="1"/>
    <row r="234" s="10" customFormat="1"/>
    <row r="235" s="10" customFormat="1"/>
    <row r="236" s="10" customFormat="1"/>
    <row r="237" s="10" customFormat="1"/>
    <row r="238" s="10" customFormat="1"/>
    <row r="239" s="10" customFormat="1"/>
    <row r="240" s="10" customFormat="1"/>
    <row r="241" s="10" customFormat="1"/>
    <row r="242" s="10" customFormat="1"/>
    <row r="243" s="10" customFormat="1"/>
    <row r="244" s="10" customFormat="1"/>
    <row r="245" s="10" customFormat="1"/>
    <row r="246" s="10" customFormat="1"/>
    <row r="247" s="10" customFormat="1"/>
    <row r="248" s="10" customFormat="1"/>
    <row r="249" s="10" customFormat="1"/>
    <row r="250" s="10" customFormat="1"/>
    <row r="251" s="10" customFormat="1"/>
    <row r="252" s="10" customFormat="1"/>
    <row r="253" s="10" customFormat="1"/>
    <row r="254" s="10" customFormat="1"/>
    <row r="255" s="10" customFormat="1"/>
    <row r="256" s="10" customFormat="1"/>
    <row r="257" s="10" customFormat="1"/>
    <row r="258" s="10" customFormat="1"/>
    <row r="259" s="10" customFormat="1"/>
    <row r="260" s="10" customFormat="1"/>
    <row r="261" s="10" customFormat="1"/>
    <row r="262" s="10" customFormat="1"/>
    <row r="263" s="10" customFormat="1"/>
    <row r="264" s="10" customFormat="1"/>
    <row r="265" s="10" customFormat="1"/>
    <row r="266" s="10" customFormat="1"/>
    <row r="267" s="10" customFormat="1"/>
    <row r="268" s="10" customFormat="1"/>
    <row r="269" s="10" customFormat="1"/>
    <row r="270" s="10" customFormat="1"/>
    <row r="271" s="10" customFormat="1"/>
    <row r="272" s="10" customFormat="1"/>
    <row r="273" s="10" customFormat="1"/>
    <row r="274" s="10" customFormat="1"/>
    <row r="275" s="10" customFormat="1"/>
    <row r="276" s="10" customFormat="1"/>
    <row r="277" s="10" customFormat="1"/>
    <row r="278" s="10" customFormat="1"/>
    <row r="279" s="10" customFormat="1"/>
    <row r="280" s="10" customFormat="1"/>
    <row r="281" s="10" customFormat="1"/>
    <row r="282" s="10" customFormat="1"/>
    <row r="283" s="10" customFormat="1"/>
    <row r="284" s="10" customFormat="1"/>
    <row r="285" s="10" customFormat="1"/>
    <row r="286" s="10" customFormat="1"/>
    <row r="287" s="10" customFormat="1"/>
    <row r="288" s="10" customFormat="1"/>
    <row r="289" s="10" customFormat="1"/>
    <row r="290" s="10" customFormat="1"/>
    <row r="291" s="10" customFormat="1"/>
    <row r="292" s="10" customFormat="1"/>
    <row r="293" s="10" customFormat="1"/>
    <row r="294" s="10" customFormat="1"/>
    <row r="295" s="10" customFormat="1"/>
    <row r="296" s="10" customFormat="1"/>
    <row r="297" s="10" customFormat="1"/>
    <row r="298" s="10" customFormat="1"/>
    <row r="299" s="10" customFormat="1"/>
    <row r="300" s="10" customFormat="1"/>
    <row r="301" s="10" customFormat="1"/>
    <row r="302" s="10" customFormat="1"/>
    <row r="303" s="10" customFormat="1"/>
    <row r="304" s="10" customFormat="1"/>
    <row r="305" s="10" customFormat="1"/>
    <row r="306" s="10" customFormat="1"/>
    <row r="307" s="10" customFormat="1"/>
    <row r="308" s="10" customFormat="1"/>
    <row r="309" s="10" customFormat="1"/>
    <row r="310" s="10" customFormat="1"/>
    <row r="311" s="10" customFormat="1"/>
    <row r="312" s="10" customFormat="1"/>
    <row r="313" s="10" customFormat="1"/>
    <row r="314" s="10" customFormat="1"/>
    <row r="315" s="10" customFormat="1"/>
    <row r="316" s="10" customFormat="1"/>
    <row r="317" s="10" customFormat="1"/>
    <row r="318" s="10" customFormat="1"/>
    <row r="319" s="10" customFormat="1"/>
    <row r="320" s="10" customFormat="1"/>
    <row r="321" s="10" customFormat="1"/>
    <row r="322" s="10" customFormat="1"/>
    <row r="323" s="10" customFormat="1"/>
    <row r="324" s="10" customFormat="1"/>
    <row r="325" s="10" customFormat="1"/>
    <row r="326" s="10" customFormat="1"/>
    <row r="327" s="10" customFormat="1"/>
    <row r="328" s="10" customFormat="1"/>
    <row r="329" s="10" customFormat="1"/>
    <row r="330" s="10" customFormat="1"/>
    <row r="331" s="10" customFormat="1"/>
    <row r="332" s="10" customFormat="1"/>
    <row r="333" s="10" customFormat="1"/>
    <row r="334" s="10" customFormat="1"/>
    <row r="335" s="10" customFormat="1"/>
    <row r="336" s="10" customFormat="1"/>
    <row r="337" s="10" customFormat="1"/>
    <row r="338" s="10" customFormat="1"/>
    <row r="339" s="10" customFormat="1"/>
    <row r="340" s="10" customFormat="1"/>
    <row r="341" s="10" customFormat="1"/>
    <row r="342" s="10" customFormat="1"/>
    <row r="343" s="10" customFormat="1"/>
    <row r="344" s="10" customFormat="1"/>
    <row r="345" s="10" customFormat="1"/>
    <row r="346" s="10" customFormat="1"/>
    <row r="347" s="10" customFormat="1"/>
    <row r="348" s="10" customFormat="1"/>
    <row r="349" s="10" customFormat="1"/>
    <row r="350" s="10" customFormat="1"/>
    <row r="351" s="10" customFormat="1"/>
    <row r="352" s="10" customFormat="1"/>
    <row r="353" s="10" customFormat="1"/>
    <row r="354" s="10" customFormat="1"/>
    <row r="355" s="10" customFormat="1"/>
    <row r="356" s="10" customFormat="1"/>
    <row r="357" s="10" customFormat="1"/>
    <row r="358" s="10" customFormat="1"/>
    <row r="359" s="10" customFormat="1"/>
    <row r="360" s="10" customFormat="1"/>
    <row r="361" s="10" customFormat="1"/>
    <row r="362" s="10" customFormat="1"/>
    <row r="363" s="10" customFormat="1"/>
    <row r="364" s="10" customFormat="1"/>
    <row r="365" s="10" customFormat="1"/>
    <row r="366" s="10" customFormat="1"/>
    <row r="367" s="10" customFormat="1"/>
    <row r="368" s="10" customFormat="1"/>
    <row r="369" s="10" customFormat="1"/>
    <row r="370" s="10" customFormat="1"/>
    <row r="371" s="10" customFormat="1"/>
    <row r="372" s="10" customFormat="1"/>
    <row r="373" s="10" customFormat="1"/>
    <row r="374" s="10" customFormat="1"/>
    <row r="375" s="10" customFormat="1"/>
    <row r="376" s="10" customFormat="1"/>
    <row r="377" s="10" customFormat="1"/>
    <row r="378" s="10" customFormat="1"/>
    <row r="379" s="10" customFormat="1"/>
    <row r="380" s="10" customFormat="1"/>
    <row r="381" s="10" customFormat="1"/>
    <row r="382" s="10" customFormat="1"/>
    <row r="383" s="10" customFormat="1"/>
    <row r="384" s="10" customFormat="1"/>
    <row r="385" s="10" customFormat="1"/>
    <row r="386" s="10" customFormat="1"/>
    <row r="387" s="10" customFormat="1"/>
    <row r="388" s="10" customFormat="1"/>
    <row r="389" s="10" customFormat="1"/>
    <row r="390" s="10" customFormat="1"/>
    <row r="391" s="10" customFormat="1"/>
    <row r="392" s="10" customFormat="1"/>
    <row r="393" s="10" customFormat="1"/>
    <row r="394" s="10" customFormat="1"/>
    <row r="395" s="10" customFormat="1"/>
    <row r="396" s="10" customFormat="1"/>
    <row r="397" s="10" customFormat="1"/>
    <row r="398" s="10" customFormat="1"/>
    <row r="399" s="10" customFormat="1"/>
    <row r="400" s="10" customFormat="1"/>
    <row r="401" s="10" customFormat="1"/>
    <row r="402" s="10" customFormat="1"/>
    <row r="403" s="10" customFormat="1"/>
    <row r="404" s="10" customFormat="1"/>
    <row r="405" s="10" customFormat="1"/>
    <row r="406" s="10" customFormat="1"/>
    <row r="407" s="10" customFormat="1"/>
    <row r="408" s="10" customFormat="1"/>
    <row r="409" s="10" customFormat="1"/>
    <row r="410" s="10" customFormat="1"/>
    <row r="411" s="10" customFormat="1"/>
    <row r="412" s="10" customFormat="1"/>
    <row r="413" s="10" customFormat="1"/>
    <row r="414" s="10" customFormat="1"/>
    <row r="415" s="10" customFormat="1"/>
    <row r="416" s="10" customFormat="1"/>
    <row r="417" s="10" customFormat="1"/>
    <row r="418" s="10" customFormat="1"/>
    <row r="419" s="10" customFormat="1"/>
    <row r="420" s="10" customFormat="1"/>
    <row r="421" s="10" customFormat="1"/>
    <row r="422" s="10" customFormat="1"/>
    <row r="423" s="10" customFormat="1"/>
    <row r="424" s="10" customFormat="1"/>
    <row r="425" s="10" customFormat="1"/>
    <row r="426" s="10" customFormat="1"/>
    <row r="427" s="10" customFormat="1"/>
    <row r="428" s="10" customFormat="1"/>
    <row r="429" s="10" customFormat="1"/>
    <row r="430" s="10" customFormat="1"/>
    <row r="431" s="10" customFormat="1"/>
    <row r="432" s="10" customFormat="1"/>
    <row r="433" s="10" customFormat="1"/>
    <row r="434" s="10" customFormat="1"/>
    <row r="435" s="10" customFormat="1"/>
    <row r="436" s="10" customFormat="1"/>
    <row r="437" s="10" customFormat="1"/>
    <row r="438" s="10" customFormat="1"/>
    <row r="439" s="10" customFormat="1"/>
    <row r="440" s="10" customFormat="1"/>
    <row r="441" s="10" customFormat="1"/>
    <row r="442" s="10" customFormat="1"/>
    <row r="443" s="10" customFormat="1"/>
    <row r="444" s="10" customFormat="1"/>
    <row r="445" s="10" customFormat="1"/>
    <row r="446" s="10" customFormat="1"/>
    <row r="447" s="10" customFormat="1"/>
    <row r="448" s="10" customFormat="1"/>
    <row r="449" s="10" customFormat="1"/>
    <row r="450" s="10" customFormat="1"/>
    <row r="451" s="10" customFormat="1"/>
    <row r="452" s="10" customFormat="1"/>
    <row r="453" s="10" customFormat="1"/>
    <row r="454" s="10" customFormat="1"/>
    <row r="455" s="10" customFormat="1"/>
    <row r="456" s="10" customFormat="1"/>
    <row r="457" s="10" customFormat="1"/>
    <row r="458" s="10" customFormat="1"/>
    <row r="459" s="10" customFormat="1"/>
    <row r="460" s="10" customFormat="1"/>
    <row r="461" s="10" customFormat="1"/>
    <row r="462" s="10" customFormat="1"/>
    <row r="463" s="10" customFormat="1"/>
    <row r="464" s="10" customFormat="1"/>
    <row r="465" s="10" customFormat="1"/>
    <row r="466" s="10" customFormat="1"/>
    <row r="467" s="10" customFormat="1"/>
    <row r="468" s="10" customFormat="1"/>
    <row r="469" s="10" customFormat="1"/>
    <row r="470" s="10" customFormat="1"/>
    <row r="471" s="10" customFormat="1"/>
    <row r="472" s="10" customFormat="1"/>
    <row r="473" s="10" customFormat="1"/>
    <row r="474" s="10" customFormat="1"/>
    <row r="475" s="10" customFormat="1"/>
    <row r="476" s="10" customFormat="1"/>
    <row r="477" s="10" customFormat="1"/>
    <row r="478" s="10" customFormat="1"/>
    <row r="479" s="10" customFormat="1"/>
    <row r="480" s="10" customFormat="1"/>
    <row r="481" s="10" customFormat="1"/>
    <row r="482" s="10" customFormat="1"/>
    <row r="483" s="10" customFormat="1"/>
    <row r="484" s="10" customFormat="1"/>
    <row r="485" s="10" customFormat="1"/>
    <row r="486" s="10" customFormat="1"/>
    <row r="487" s="10" customFormat="1"/>
    <row r="488" s="10" customFormat="1"/>
    <row r="489" s="10" customFormat="1"/>
    <row r="490" s="10" customFormat="1"/>
    <row r="491" s="10" customFormat="1"/>
    <row r="492" s="10" customFormat="1"/>
    <row r="493" s="10" customFormat="1"/>
    <row r="494" s="10" customFormat="1"/>
    <row r="495" s="10" customFormat="1"/>
    <row r="496" s="10" customFormat="1"/>
    <row r="497" s="10" customFormat="1"/>
    <row r="498" s="10" customFormat="1"/>
    <row r="499" s="10" customFormat="1"/>
    <row r="500" s="10" customFormat="1"/>
    <row r="501" s="10" customFormat="1"/>
    <row r="502" s="10" customFormat="1"/>
    <row r="503" s="10" customFormat="1"/>
    <row r="504" s="10" customFormat="1"/>
    <row r="505" s="10" customFormat="1"/>
    <row r="506" s="10" customFormat="1"/>
    <row r="507" s="10" customFormat="1"/>
    <row r="508" s="10" customFormat="1"/>
    <row r="509" s="10" customFormat="1"/>
    <row r="510" s="10" customFormat="1"/>
    <row r="511" s="10" customFormat="1"/>
    <row r="512" s="10" customFormat="1"/>
    <row r="513" s="10" customFormat="1"/>
    <row r="514" s="10" customFormat="1"/>
    <row r="515" s="10" customFormat="1"/>
    <row r="516" s="10" customFormat="1"/>
    <row r="517" s="10" customFormat="1"/>
    <row r="518" s="10" customFormat="1"/>
    <row r="519" s="10" customFormat="1"/>
    <row r="520" s="10" customFormat="1"/>
    <row r="521" s="10" customFormat="1"/>
    <row r="522" s="10" customFormat="1"/>
    <row r="523" s="10" customFormat="1"/>
    <row r="524" s="10" customFormat="1"/>
    <row r="525" s="10" customFormat="1"/>
    <row r="526" s="10" customFormat="1"/>
    <row r="527" s="10" customFormat="1"/>
    <row r="528" s="10" customFormat="1"/>
    <row r="529" s="10" customFormat="1"/>
    <row r="530" s="10" customFormat="1"/>
    <row r="531" s="10" customFormat="1"/>
    <row r="532" s="10" customFormat="1"/>
    <row r="533" s="10" customFormat="1"/>
    <row r="534" s="10" customFormat="1"/>
    <row r="535" s="10" customFormat="1"/>
    <row r="536" s="10" customFormat="1"/>
    <row r="537" s="10" customFormat="1"/>
    <row r="538" s="10" customFormat="1"/>
    <row r="539" s="10" customFormat="1"/>
    <row r="540" s="10" customFormat="1"/>
    <row r="541" s="10" customFormat="1"/>
    <row r="542" s="10" customFormat="1"/>
    <row r="543" s="10" customFormat="1"/>
    <row r="544" s="10" customFormat="1"/>
    <row r="545" s="10" customFormat="1"/>
    <row r="546" s="10" customFormat="1"/>
    <row r="547" s="10" customFormat="1"/>
    <row r="548" s="10" customFormat="1"/>
    <row r="549" s="10" customFormat="1"/>
    <row r="550" s="10" customFormat="1"/>
    <row r="551" s="10" customFormat="1"/>
    <row r="552" s="10" customFormat="1"/>
    <row r="553" s="10" customFormat="1"/>
    <row r="554" s="10" customFormat="1"/>
    <row r="555" s="10" customFormat="1"/>
    <row r="556" s="10" customFormat="1"/>
    <row r="557" s="10" customFormat="1"/>
    <row r="558" s="10" customFormat="1"/>
    <row r="559" s="10" customFormat="1"/>
    <row r="560" s="10" customFormat="1"/>
    <row r="561" s="10" customFormat="1"/>
    <row r="562" s="10" customFormat="1"/>
    <row r="563" s="10" customFormat="1"/>
    <row r="564" s="10" customFormat="1"/>
    <row r="565" s="10" customFormat="1"/>
    <row r="566" s="10" customFormat="1"/>
    <row r="567" s="10" customFormat="1"/>
    <row r="568" s="10" customFormat="1"/>
    <row r="569" s="10" customFormat="1"/>
    <row r="570" s="10" customFormat="1"/>
    <row r="571" s="10" customFormat="1"/>
    <row r="572" s="10" customFormat="1"/>
    <row r="573" s="10" customFormat="1"/>
    <row r="574" s="10" customFormat="1"/>
    <row r="575" s="10" customFormat="1"/>
    <row r="576" s="10" customFormat="1"/>
    <row r="577" s="10" customFormat="1"/>
    <row r="578" s="10" customFormat="1"/>
    <row r="579" s="10" customFormat="1"/>
    <row r="580" s="10" customFormat="1"/>
    <row r="581" s="10" customFormat="1"/>
    <row r="582" s="10" customFormat="1"/>
    <row r="583" s="10" customFormat="1"/>
    <row r="584" s="10" customFormat="1"/>
    <row r="585" s="10" customFormat="1"/>
    <row r="586" s="10" customFormat="1"/>
    <row r="587" s="10" customFormat="1"/>
    <row r="588" s="10" customFormat="1"/>
    <row r="589" s="10" customFormat="1"/>
    <row r="590" s="10" customFormat="1"/>
    <row r="591" s="10" customFormat="1"/>
    <row r="592" s="10" customFormat="1"/>
    <row r="593" s="10" customFormat="1"/>
    <row r="594" s="10" customFormat="1"/>
    <row r="595" s="10" customFormat="1"/>
    <row r="596" s="10" customFormat="1"/>
    <row r="597" s="10" customFormat="1"/>
    <row r="598" s="10" customFormat="1"/>
    <row r="599" s="10" customFormat="1"/>
    <row r="600" s="10" customFormat="1"/>
    <row r="601" s="10" customFormat="1"/>
    <row r="602" s="10" customFormat="1"/>
    <row r="603" s="10" customFormat="1"/>
    <row r="604" s="10" customFormat="1"/>
    <row r="605" s="10" customFormat="1"/>
    <row r="606" s="10" customFormat="1"/>
  </sheetData>
  <sheetProtection password="C1FB" sheet="1" objects="1" scenarios="1" formatCells="0" formatColumns="0" formatRows="0"/>
  <mergeCells count="18">
    <mergeCell ref="Q5:T5"/>
    <mergeCell ref="A1:C1"/>
    <mergeCell ref="D1:K1"/>
    <mergeCell ref="C3:I3"/>
    <mergeCell ref="A5:K5"/>
    <mergeCell ref="A2:C2"/>
    <mergeCell ref="I28:K28"/>
    <mergeCell ref="A22:C22"/>
    <mergeCell ref="I19:K19"/>
    <mergeCell ref="I20:K20"/>
    <mergeCell ref="I21:K21"/>
    <mergeCell ref="A23:C23"/>
    <mergeCell ref="A24:C24"/>
    <mergeCell ref="A25:C25"/>
    <mergeCell ref="A26:C26"/>
    <mergeCell ref="A27:C27"/>
    <mergeCell ref="I26:K26"/>
    <mergeCell ref="I27:K27"/>
  </mergeCells>
  <conditionalFormatting sqref="A8:A17">
    <cfRule type="cellIs" dxfId="3" priority="1" operator="equal">
      <formula>0</formula>
    </cfRule>
  </conditionalFormatting>
  <pageMargins left="0.5" right="0.45" top="0.75" bottom="0.75" header="0.3" footer="0.3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rgb="FF0070C0"/>
    <pageSetUpPr fitToPage="1"/>
  </sheetPr>
  <dimension ref="A1:S28"/>
  <sheetViews>
    <sheetView view="pageBreakPreview" zoomScaleSheetLayoutView="100" workbookViewId="0">
      <selection activeCell="L12" sqref="L12"/>
    </sheetView>
  </sheetViews>
  <sheetFormatPr defaultRowHeight="15"/>
  <cols>
    <col min="1" max="1" width="5" style="10" customWidth="1"/>
    <col min="2" max="2" width="17.875" style="10" customWidth="1"/>
    <col min="3" max="3" width="13.375" style="10" customWidth="1"/>
    <col min="4" max="4" width="10.75" style="10" customWidth="1"/>
    <col min="5" max="5" width="11.375" style="10" customWidth="1"/>
    <col min="6" max="6" width="10.625" style="10" customWidth="1"/>
    <col min="7" max="7" width="7.75" style="10" customWidth="1"/>
    <col min="8" max="8" width="10.375" style="10" customWidth="1"/>
    <col min="9" max="9" width="11" style="10" customWidth="1"/>
    <col min="10" max="10" width="11.625" style="10" customWidth="1"/>
    <col min="11" max="16384" width="9" style="10"/>
  </cols>
  <sheetData>
    <row r="1" spans="1:19" ht="27" customHeight="1">
      <c r="A1" s="179" t="str">
        <f>IF(Master!D3="","",CONCATENATE("कार्यालय ",Master!G6,"]"))</f>
        <v>कार्यालय प्रधानाचार्य ]</v>
      </c>
      <c r="B1" s="179"/>
      <c r="C1" s="179"/>
      <c r="D1" s="180" t="str">
        <f>IF(Master!D3="","",Master!D3)</f>
        <v>egkRek xka/kh jktdh; fo|ky; ¼vaxzsth ek/;e½ cj ] ikyh</v>
      </c>
      <c r="E1" s="180"/>
      <c r="F1" s="180"/>
      <c r="G1" s="180"/>
      <c r="H1" s="180"/>
      <c r="I1" s="180"/>
      <c r="J1" s="180"/>
      <c r="K1" s="39"/>
      <c r="L1" s="39"/>
      <c r="M1" s="39"/>
      <c r="N1" s="39"/>
    </row>
    <row r="2" spans="1:19" ht="18.75">
      <c r="A2" s="175" t="s">
        <v>34</v>
      </c>
      <c r="B2" s="175"/>
      <c r="C2" s="175"/>
      <c r="D2" s="39"/>
      <c r="E2" s="39"/>
      <c r="F2" s="39"/>
      <c r="G2" s="39"/>
      <c r="H2" s="39"/>
      <c r="I2" s="8" t="s">
        <v>33</v>
      </c>
      <c r="J2" s="40"/>
      <c r="K2" s="39"/>
      <c r="L2" s="39"/>
      <c r="M2" s="39"/>
      <c r="N2" s="39"/>
    </row>
    <row r="3" spans="1:19" ht="21" customHeight="1">
      <c r="A3" s="40"/>
      <c r="B3" s="40"/>
      <c r="C3" s="183" t="s">
        <v>23</v>
      </c>
      <c r="D3" s="183"/>
      <c r="E3" s="183"/>
      <c r="F3" s="183"/>
      <c r="G3" s="183"/>
      <c r="H3" s="183"/>
      <c r="I3" s="40"/>
      <c r="J3" s="40"/>
      <c r="K3" s="39"/>
      <c r="L3" s="39"/>
      <c r="M3" s="39"/>
      <c r="N3" s="39"/>
    </row>
    <row r="4" spans="1:19" ht="15.75" thickBot="1">
      <c r="A4" s="40"/>
      <c r="B4" s="40"/>
      <c r="C4" s="40"/>
      <c r="D4" s="40"/>
      <c r="E4" s="40"/>
      <c r="F4" s="40"/>
      <c r="G4" s="40"/>
      <c r="H4" s="40"/>
      <c r="I4" s="40"/>
      <c r="J4" s="40"/>
      <c r="K4" s="39"/>
      <c r="L4" s="39"/>
      <c r="M4" s="39"/>
      <c r="N4" s="39"/>
    </row>
    <row r="5" spans="1:19" ht="112.5" customHeight="1">
      <c r="A5" s="182" t="s">
        <v>76</v>
      </c>
      <c r="B5" s="182"/>
      <c r="C5" s="182"/>
      <c r="D5" s="182"/>
      <c r="E5" s="182"/>
      <c r="F5" s="182"/>
      <c r="G5" s="182"/>
      <c r="H5" s="182"/>
      <c r="I5" s="182"/>
      <c r="J5" s="182"/>
      <c r="K5" s="39"/>
      <c r="L5" s="39"/>
      <c r="M5" s="39"/>
      <c r="N5" s="39"/>
      <c r="P5" s="184" t="s">
        <v>102</v>
      </c>
      <c r="Q5" s="185"/>
      <c r="R5" s="185"/>
      <c r="S5" s="186"/>
    </row>
    <row r="6" spans="1:19" ht="15.75" thickBot="1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P6" s="187"/>
      <c r="Q6" s="188"/>
      <c r="R6" s="188"/>
      <c r="S6" s="189"/>
    </row>
    <row r="7" spans="1:19" ht="56.25">
      <c r="A7" s="43" t="s">
        <v>24</v>
      </c>
      <c r="B7" s="43" t="s">
        <v>25</v>
      </c>
      <c r="C7" s="43" t="s">
        <v>26</v>
      </c>
      <c r="D7" s="43" t="s">
        <v>27</v>
      </c>
      <c r="E7" s="43" t="s">
        <v>29</v>
      </c>
      <c r="F7" s="43" t="s">
        <v>30</v>
      </c>
      <c r="G7" s="43" t="s">
        <v>75</v>
      </c>
      <c r="H7" s="43" t="s">
        <v>36</v>
      </c>
      <c r="I7" s="43" t="s">
        <v>31</v>
      </c>
      <c r="J7" s="43" t="s">
        <v>32</v>
      </c>
      <c r="K7" s="39"/>
      <c r="L7" s="39"/>
      <c r="M7" s="39"/>
      <c r="N7" s="39"/>
    </row>
    <row r="8" spans="1:19" ht="24.95" customHeight="1">
      <c r="A8" s="32">
        <f>IF(Master!B11="","",Master!B11)</f>
        <v>1</v>
      </c>
      <c r="B8" s="22" t="str">
        <f>IF(Master!C11="","",UPPER(Master!C11))</f>
        <v>SHRI RAM</v>
      </c>
      <c r="C8" s="33" t="str">
        <f>IF(Master!D11="","",Master!D11)</f>
        <v xml:space="preserve">अध्यापक  तृतीय श्रेणी लेवल - 1 </v>
      </c>
      <c r="D8" s="34">
        <f>IF(Master!E11="","",Master!E11)</f>
        <v>31778</v>
      </c>
      <c r="E8" s="34">
        <f>IF(Master!G11="","",Master!G11)</f>
        <v>43372</v>
      </c>
      <c r="F8" s="34">
        <f>IF(Master!H11="","",Master!H11)</f>
        <v>44086</v>
      </c>
      <c r="G8" s="36">
        <f>IF(Master!I11="","",Master!I11)</f>
        <v>10</v>
      </c>
      <c r="H8" s="37">
        <f>IF(Master!J11="","",Master!J11)</f>
        <v>33800</v>
      </c>
      <c r="I8" s="34">
        <f>IF(Master!M11="","",Master!M11)</f>
        <v>44378</v>
      </c>
      <c r="J8" s="38"/>
      <c r="K8" s="39"/>
      <c r="L8" s="39"/>
      <c r="M8" s="39"/>
      <c r="N8" s="39"/>
    </row>
    <row r="9" spans="1:19" ht="24.95" customHeight="1">
      <c r="A9" s="32">
        <f>IF(Master!B12="","",Master!B12)</f>
        <v>2</v>
      </c>
      <c r="B9" s="22" t="str">
        <f>IF(Master!C12="","",UPPER(Master!C12))</f>
        <v>SAMPAT RAJ GAUR</v>
      </c>
      <c r="C9" s="33" t="str">
        <f>IF(Master!D12="","",Master!D12)</f>
        <v xml:space="preserve">अध्यापक  तृतीय श्रेणी लेवल - 2 </v>
      </c>
      <c r="D9" s="34">
        <f>IF(Master!E12="","",Master!E12)</f>
        <v>32874</v>
      </c>
      <c r="E9" s="34">
        <f>IF(Master!G12="","",Master!G12)</f>
        <v>44105</v>
      </c>
      <c r="F9" s="34">
        <f>IF(Master!H12="","",Master!H12)</f>
        <v>44105</v>
      </c>
      <c r="G9" s="36">
        <f>IF(Master!I12="","",Master!I12)</f>
        <v>10</v>
      </c>
      <c r="H9" s="37">
        <f>IF(Master!J12="","",Master!J12)</f>
        <v>33800</v>
      </c>
      <c r="I9" s="34">
        <f>IF(Master!M12="","",Master!M12)</f>
        <v>44378</v>
      </c>
      <c r="J9" s="38"/>
      <c r="K9" s="39"/>
      <c r="L9" s="39"/>
      <c r="M9" s="39"/>
      <c r="N9" s="39"/>
    </row>
    <row r="10" spans="1:19" ht="24.95" customHeight="1">
      <c r="A10" s="32">
        <f>IF(Master!B13="","",Master!B13)</f>
        <v>3</v>
      </c>
      <c r="B10" s="22" t="str">
        <f>IF(Master!C13="","",UPPER(Master!C13))</f>
        <v>MOHAN</v>
      </c>
      <c r="C10" s="33" t="str">
        <f>IF(Master!D13="","",Master!D13)</f>
        <v xml:space="preserve">वरिष्ठ अध्यापक </v>
      </c>
      <c r="D10" s="34">
        <f>IF(Master!E13="","",Master!E13)</f>
        <v>31959</v>
      </c>
      <c r="E10" s="34">
        <f>IF(Master!G13="","",Master!G13)</f>
        <v>43415</v>
      </c>
      <c r="F10" s="34">
        <f>IF(Master!H13="","",Master!H13)</f>
        <v>44146</v>
      </c>
      <c r="G10" s="36">
        <f>IF(Master!I13="","",Master!I13)</f>
        <v>11</v>
      </c>
      <c r="H10" s="37">
        <f>IF(Master!J13="","",Master!J13)</f>
        <v>37800</v>
      </c>
      <c r="I10" s="34">
        <f>IF(Master!M13="","",Master!M13)</f>
        <v>44378</v>
      </c>
      <c r="J10" s="38"/>
      <c r="K10" s="39"/>
      <c r="L10" s="39"/>
      <c r="M10" s="39"/>
      <c r="N10" s="39"/>
    </row>
    <row r="11" spans="1:19" ht="24.95" customHeight="1">
      <c r="A11" s="32">
        <f>IF(Master!B14="","",Master!B14)</f>
        <v>4</v>
      </c>
      <c r="B11" s="22" t="str">
        <f>IF(Master!C14="","",UPPER(Master!C14))</f>
        <v>SUMAN SAINI</v>
      </c>
      <c r="C11" s="33" t="str">
        <f>IF(Master!D14="","",Master!D14)</f>
        <v xml:space="preserve">वरिष्ठ अध्यापक </v>
      </c>
      <c r="D11" s="34">
        <f>IF(Master!E14="","",Master!E14)</f>
        <v>33604</v>
      </c>
      <c r="E11" s="34">
        <f>IF(Master!G14="","",Master!G14)</f>
        <v>43382</v>
      </c>
      <c r="F11" s="34">
        <f>IF(Master!H14="","",Master!H14)</f>
        <v>44113</v>
      </c>
      <c r="G11" s="36">
        <f>IF(Master!I14="","",Master!I14)</f>
        <v>11</v>
      </c>
      <c r="H11" s="37">
        <f>IF(Master!J14="","",Master!J14)</f>
        <v>37800</v>
      </c>
      <c r="I11" s="34">
        <f>IF(Master!M14="","",Master!M14)</f>
        <v>44378</v>
      </c>
      <c r="J11" s="38"/>
      <c r="K11" s="39"/>
      <c r="L11" s="39"/>
      <c r="M11" s="39"/>
      <c r="N11" s="39"/>
    </row>
    <row r="12" spans="1:19" ht="24.95" customHeight="1">
      <c r="A12" s="32" t="str">
        <f>IF(Master!B15="","",Master!B15)</f>
        <v/>
      </c>
      <c r="B12" s="22" t="str">
        <f>IF(Master!C15="","",UPPER(Master!C15))</f>
        <v/>
      </c>
      <c r="C12" s="33" t="str">
        <f>IF(Master!D15="","",Master!D15)</f>
        <v/>
      </c>
      <c r="D12" s="34" t="str">
        <f>IF(Master!E15="","",Master!E15)</f>
        <v/>
      </c>
      <c r="E12" s="34" t="str">
        <f>IF(Master!G15="","",Master!G15)</f>
        <v/>
      </c>
      <c r="F12" s="34" t="str">
        <f>IF(Master!H15="","",Master!H15)</f>
        <v/>
      </c>
      <c r="G12" s="36" t="str">
        <f>IF(Master!I15="","",Master!I15)</f>
        <v/>
      </c>
      <c r="H12" s="37" t="str">
        <f>IF(Master!J15="","",Master!J15)</f>
        <v/>
      </c>
      <c r="I12" s="34" t="str">
        <f>IF(Master!M15="","",Master!M15)</f>
        <v/>
      </c>
      <c r="J12" s="38"/>
    </row>
    <row r="13" spans="1:19" ht="24.95" customHeight="1">
      <c r="A13" s="32" t="str">
        <f>IF(Master!B16="","",Master!B16)</f>
        <v/>
      </c>
      <c r="B13" s="22" t="str">
        <f>IF(Master!C16="","",UPPER(Master!C16))</f>
        <v/>
      </c>
      <c r="C13" s="33" t="str">
        <f>IF(Master!D16="","",Master!D16)</f>
        <v/>
      </c>
      <c r="D13" s="34" t="str">
        <f>IF(Master!E16="","",Master!E16)</f>
        <v/>
      </c>
      <c r="E13" s="34" t="str">
        <f>IF(Master!G16="","",Master!G16)</f>
        <v/>
      </c>
      <c r="F13" s="34" t="str">
        <f>IF(Master!H16="","",Master!H16)</f>
        <v/>
      </c>
      <c r="G13" s="36" t="str">
        <f>IF(Master!I16="","",Master!I16)</f>
        <v/>
      </c>
      <c r="H13" s="37" t="str">
        <f>IF(Master!J16="","",Master!J16)</f>
        <v/>
      </c>
      <c r="I13" s="34" t="str">
        <f>IF(Master!M16="","",Master!M16)</f>
        <v/>
      </c>
      <c r="J13" s="38"/>
    </row>
    <row r="14" spans="1:19" ht="24.95" customHeight="1">
      <c r="A14" s="32" t="str">
        <f>IF(Master!B17="","",Master!B17)</f>
        <v/>
      </c>
      <c r="B14" s="22" t="str">
        <f>IF(Master!C17="","",UPPER(Master!C17))</f>
        <v/>
      </c>
      <c r="C14" s="33" t="str">
        <f>IF(Master!D17="","",Master!D17)</f>
        <v/>
      </c>
      <c r="D14" s="34" t="str">
        <f>IF(Master!E17="","",Master!E17)</f>
        <v/>
      </c>
      <c r="E14" s="34" t="str">
        <f>IF(Master!G17="","",Master!G17)</f>
        <v/>
      </c>
      <c r="F14" s="34" t="str">
        <f>IF(Master!H17="","",Master!H17)</f>
        <v/>
      </c>
      <c r="G14" s="36" t="str">
        <f>IF(Master!I17="","",Master!I17)</f>
        <v/>
      </c>
      <c r="H14" s="37" t="str">
        <f>IF(Master!J17="","",Master!J17)</f>
        <v/>
      </c>
      <c r="I14" s="34" t="str">
        <f>IF(Master!M17="","",Master!M17)</f>
        <v/>
      </c>
      <c r="J14" s="38"/>
    </row>
    <row r="15" spans="1:19" ht="24.95" customHeight="1">
      <c r="A15" s="32" t="str">
        <f>IF(Master!B18="","",Master!B18)</f>
        <v/>
      </c>
      <c r="B15" s="22" t="str">
        <f>IF(Master!C18="","",UPPER(Master!C18))</f>
        <v/>
      </c>
      <c r="C15" s="33" t="str">
        <f>IF(Master!D18="","",Master!D18)</f>
        <v/>
      </c>
      <c r="D15" s="34" t="str">
        <f>IF(Master!E18="","",Master!E18)</f>
        <v/>
      </c>
      <c r="E15" s="34" t="str">
        <f>IF(Master!G18="","",Master!G18)</f>
        <v/>
      </c>
      <c r="F15" s="34" t="str">
        <f>IF(Master!H18="","",Master!H18)</f>
        <v/>
      </c>
      <c r="G15" s="36" t="str">
        <f>IF(Master!I18="","",Master!I18)</f>
        <v/>
      </c>
      <c r="H15" s="37" t="str">
        <f>IF(Master!J18="","",Master!J18)</f>
        <v/>
      </c>
      <c r="I15" s="34" t="str">
        <f>IF(Master!M18="","",Master!M18)</f>
        <v/>
      </c>
      <c r="J15" s="38"/>
    </row>
    <row r="16" spans="1:19" ht="24.95" customHeight="1">
      <c r="A16" s="32" t="str">
        <f>IF(Master!B19="","",Master!B19)</f>
        <v/>
      </c>
      <c r="B16" s="22" t="str">
        <f>IF(Master!C19="","",UPPER(Master!C19))</f>
        <v/>
      </c>
      <c r="C16" s="33" t="str">
        <f>IF(Master!D19="","",Master!D19)</f>
        <v/>
      </c>
      <c r="D16" s="34" t="str">
        <f>IF(Master!E19="","",Master!E19)</f>
        <v/>
      </c>
      <c r="E16" s="34" t="str">
        <f>IF(Master!G19="","",Master!G19)</f>
        <v/>
      </c>
      <c r="F16" s="34" t="str">
        <f>IF(Master!H19="","",Master!H19)</f>
        <v/>
      </c>
      <c r="G16" s="36" t="str">
        <f>IF(Master!I19="","",Master!I19)</f>
        <v/>
      </c>
      <c r="H16" s="37" t="str">
        <f>IF(Master!J19="","",Master!J19)</f>
        <v/>
      </c>
      <c r="I16" s="34" t="str">
        <f>IF(Master!M19="","",Master!M19)</f>
        <v/>
      </c>
      <c r="J16" s="38"/>
    </row>
    <row r="17" spans="1:14" ht="24.95" customHeight="1">
      <c r="A17" s="32" t="str">
        <f>IF(Master!B20="","",Master!B20)</f>
        <v/>
      </c>
      <c r="B17" s="22" t="str">
        <f>IF(Master!C20="","",UPPER(Master!C20))</f>
        <v/>
      </c>
      <c r="C17" s="33" t="str">
        <f>IF(Master!D20="","",Master!D20)</f>
        <v/>
      </c>
      <c r="D17" s="34" t="str">
        <f>IF(Master!E20="","",Master!E20)</f>
        <v/>
      </c>
      <c r="E17" s="34" t="str">
        <f>IF(Master!G20="","",Master!G20)</f>
        <v/>
      </c>
      <c r="F17" s="34" t="str">
        <f>IF(Master!H20="","",Master!H20)</f>
        <v/>
      </c>
      <c r="G17" s="36" t="str">
        <f>IF(Master!I20="","",Master!I20)</f>
        <v/>
      </c>
      <c r="H17" s="37" t="str">
        <f>IF(Master!J20="","",Master!J20)</f>
        <v/>
      </c>
      <c r="I17" s="34" t="str">
        <f>IF(Master!M20="","",Master!M20)</f>
        <v/>
      </c>
      <c r="J17" s="38"/>
    </row>
    <row r="18" spans="1:14" ht="20.25" customHeight="1"/>
    <row r="19" spans="1:14" ht="17.25" customHeight="1">
      <c r="A19" s="41"/>
      <c r="B19" s="41"/>
      <c r="C19" s="41"/>
      <c r="D19" s="41"/>
      <c r="E19" s="41"/>
      <c r="F19" s="41"/>
      <c r="G19" s="41"/>
      <c r="H19" s="174" t="s">
        <v>46</v>
      </c>
      <c r="I19" s="174"/>
      <c r="J19" s="174"/>
    </row>
    <row r="20" spans="1:14" ht="17.25" customHeight="1">
      <c r="A20" s="41"/>
      <c r="B20" s="41"/>
      <c r="C20" s="41"/>
      <c r="D20" s="41"/>
      <c r="E20" s="41"/>
      <c r="F20" s="41"/>
      <c r="G20" s="41"/>
      <c r="H20" s="174" t="s">
        <v>38</v>
      </c>
      <c r="I20" s="174"/>
      <c r="J20" s="174"/>
    </row>
    <row r="21" spans="1:14" ht="17.25" customHeight="1">
      <c r="A21" s="41"/>
      <c r="B21" s="41"/>
      <c r="C21" s="41"/>
      <c r="D21" s="41"/>
      <c r="E21" s="41"/>
      <c r="F21" s="41"/>
      <c r="G21" s="41"/>
      <c r="H21" s="174" t="s">
        <v>39</v>
      </c>
      <c r="I21" s="174"/>
      <c r="J21" s="174"/>
    </row>
    <row r="22" spans="1:14" ht="18.75">
      <c r="A22" s="175" t="s">
        <v>34</v>
      </c>
      <c r="B22" s="175"/>
      <c r="C22" s="175"/>
      <c r="D22" s="40"/>
      <c r="E22" s="40"/>
      <c r="F22" s="42" t="s">
        <v>33</v>
      </c>
      <c r="G22" s="42"/>
      <c r="H22" s="40"/>
      <c r="I22" s="42"/>
      <c r="J22" s="40"/>
      <c r="K22" s="39"/>
      <c r="L22" s="39"/>
      <c r="M22" s="39"/>
      <c r="N22" s="39"/>
    </row>
    <row r="23" spans="1:14" ht="18.75">
      <c r="A23" s="175" t="s">
        <v>40</v>
      </c>
      <c r="B23" s="175"/>
      <c r="C23" s="175"/>
      <c r="D23" s="41"/>
      <c r="E23" s="41"/>
      <c r="F23" s="41"/>
      <c r="G23" s="41"/>
      <c r="H23" s="41"/>
      <c r="I23" s="41"/>
      <c r="J23" s="41"/>
    </row>
    <row r="24" spans="1:14" ht="18.75">
      <c r="A24" s="175" t="s">
        <v>41</v>
      </c>
      <c r="B24" s="175"/>
      <c r="C24" s="175"/>
      <c r="D24" s="41"/>
      <c r="E24" s="41"/>
      <c r="F24" s="41"/>
      <c r="G24" s="41"/>
      <c r="H24" s="41"/>
      <c r="I24" s="41"/>
      <c r="J24" s="41"/>
    </row>
    <row r="25" spans="1:14" ht="18.75">
      <c r="A25" s="175" t="s">
        <v>42</v>
      </c>
      <c r="B25" s="175"/>
      <c r="C25" s="175"/>
      <c r="D25" s="41"/>
      <c r="E25" s="41"/>
      <c r="F25" s="41"/>
      <c r="G25" s="41"/>
      <c r="H25" s="41"/>
      <c r="I25" s="41"/>
      <c r="J25" s="41"/>
    </row>
    <row r="26" spans="1:14" ht="18.75">
      <c r="A26" s="175" t="s">
        <v>43</v>
      </c>
      <c r="B26" s="175"/>
      <c r="C26" s="175"/>
      <c r="D26" s="41"/>
      <c r="E26" s="41"/>
      <c r="F26" s="41"/>
      <c r="G26" s="41"/>
      <c r="H26" s="174" t="s">
        <v>46</v>
      </c>
      <c r="I26" s="174"/>
      <c r="J26" s="174"/>
    </row>
    <row r="27" spans="1:14" ht="18.75">
      <c r="A27" s="175" t="s">
        <v>44</v>
      </c>
      <c r="B27" s="175"/>
      <c r="C27" s="175"/>
      <c r="D27" s="41"/>
      <c r="E27" s="41"/>
      <c r="F27" s="41"/>
      <c r="G27" s="41"/>
      <c r="H27" s="174" t="s">
        <v>38</v>
      </c>
      <c r="I27" s="174"/>
      <c r="J27" s="174"/>
    </row>
    <row r="28" spans="1:14" ht="18.75">
      <c r="A28" s="41"/>
      <c r="B28" s="41"/>
      <c r="C28" s="41"/>
      <c r="D28" s="41"/>
      <c r="E28" s="41"/>
      <c r="F28" s="41"/>
      <c r="G28" s="41"/>
      <c r="H28" s="174" t="s">
        <v>39</v>
      </c>
      <c r="I28" s="174"/>
      <c r="J28" s="174"/>
    </row>
  </sheetData>
  <sheetProtection password="C1FB" sheet="1" objects="1" scenarios="1" formatCells="0" formatColumns="0" formatRows="0"/>
  <mergeCells count="18">
    <mergeCell ref="P5:S6"/>
    <mergeCell ref="A26:C26"/>
    <mergeCell ref="H26:J26"/>
    <mergeCell ref="A27:C27"/>
    <mergeCell ref="H27:J27"/>
    <mergeCell ref="H28:J28"/>
    <mergeCell ref="A25:C25"/>
    <mergeCell ref="A1:C1"/>
    <mergeCell ref="D1:J1"/>
    <mergeCell ref="A2:C2"/>
    <mergeCell ref="C3:H3"/>
    <mergeCell ref="A5:J5"/>
    <mergeCell ref="H19:J19"/>
    <mergeCell ref="H20:J20"/>
    <mergeCell ref="H21:J21"/>
    <mergeCell ref="A22:C22"/>
    <mergeCell ref="A23:C23"/>
    <mergeCell ref="A24:C24"/>
  </mergeCells>
  <conditionalFormatting sqref="A8:A17">
    <cfRule type="cellIs" dxfId="2" priority="1" operator="equal">
      <formula>0</formula>
    </cfRule>
  </conditionalFormatting>
  <pageMargins left="0.7" right="0.45" top="0.5" bottom="0.5" header="0.3" footer="0.3"/>
  <pageSetup paperSize="9"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tabColor rgb="FF002060"/>
    <pageSetUpPr fitToPage="1"/>
  </sheetPr>
  <dimension ref="A1:S28"/>
  <sheetViews>
    <sheetView view="pageBreakPreview" zoomScaleSheetLayoutView="100" workbookViewId="0">
      <selection activeCell="F12" sqref="F12"/>
    </sheetView>
  </sheetViews>
  <sheetFormatPr defaultRowHeight="15"/>
  <cols>
    <col min="1" max="1" width="5" style="92" customWidth="1"/>
    <col min="2" max="2" width="17.875" style="92" customWidth="1"/>
    <col min="3" max="3" width="13.375" style="92" customWidth="1"/>
    <col min="4" max="4" width="10.75" style="92" customWidth="1"/>
    <col min="5" max="5" width="11.375" style="92" customWidth="1"/>
    <col min="6" max="6" width="10.625" style="92" customWidth="1"/>
    <col min="7" max="7" width="7.75" style="92" customWidth="1"/>
    <col min="8" max="8" width="10.375" style="92" customWidth="1"/>
    <col min="9" max="9" width="11" style="92" customWidth="1"/>
    <col min="10" max="10" width="11.625" style="92" customWidth="1"/>
    <col min="11" max="16384" width="9" style="92"/>
  </cols>
  <sheetData>
    <row r="1" spans="1:19" ht="27" customHeight="1">
      <c r="A1" s="179" t="str">
        <f>IF(Master!D3="","",CONCATENATE("कार्यालय ",Master!G6,"]"))</f>
        <v>कार्यालय प्रधानाचार्य ]</v>
      </c>
      <c r="B1" s="179"/>
      <c r="C1" s="179"/>
      <c r="D1" s="180" t="str">
        <f>IF(Master!D3="","",Master!D3)</f>
        <v>egkRek xka/kh jktdh; fo|ky; ¼vaxzsth ek/;e½ cj ] ikyh</v>
      </c>
      <c r="E1" s="180"/>
      <c r="F1" s="180"/>
      <c r="G1" s="180"/>
      <c r="H1" s="180"/>
      <c r="I1" s="180"/>
      <c r="J1" s="180"/>
      <c r="K1" s="39"/>
      <c r="L1" s="39"/>
      <c r="M1" s="39"/>
      <c r="N1" s="39"/>
    </row>
    <row r="2" spans="1:19" ht="18.75">
      <c r="A2" s="175" t="s">
        <v>34</v>
      </c>
      <c r="B2" s="175"/>
      <c r="C2" s="175"/>
      <c r="D2" s="39"/>
      <c r="E2" s="39"/>
      <c r="F2" s="39"/>
      <c r="G2" s="39"/>
      <c r="H2" s="39"/>
      <c r="I2" s="8" t="s">
        <v>33</v>
      </c>
      <c r="J2" s="40"/>
      <c r="K2" s="39"/>
      <c r="L2" s="39"/>
      <c r="M2" s="39"/>
      <c r="N2" s="39"/>
    </row>
    <row r="3" spans="1:19" ht="21" customHeight="1">
      <c r="A3" s="40"/>
      <c r="B3" s="40"/>
      <c r="C3" s="183" t="s">
        <v>23</v>
      </c>
      <c r="D3" s="183"/>
      <c r="E3" s="183"/>
      <c r="F3" s="183"/>
      <c r="G3" s="183"/>
      <c r="H3" s="183"/>
      <c r="I3" s="40"/>
      <c r="J3" s="40"/>
      <c r="K3" s="39"/>
      <c r="L3" s="39"/>
      <c r="M3" s="39"/>
      <c r="N3" s="39"/>
    </row>
    <row r="4" spans="1:19" ht="15.75" thickBot="1">
      <c r="A4" s="40"/>
      <c r="B4" s="40"/>
      <c r="C4" s="40"/>
      <c r="D4" s="40"/>
      <c r="E4" s="40"/>
      <c r="F4" s="40"/>
      <c r="G4" s="40"/>
      <c r="H4" s="40"/>
      <c r="I4" s="40"/>
      <c r="J4" s="40"/>
      <c r="K4" s="39"/>
      <c r="L4" s="39"/>
      <c r="M4" s="39"/>
      <c r="N4" s="39"/>
    </row>
    <row r="5" spans="1:19" ht="112.5" customHeight="1">
      <c r="A5" s="182" t="s">
        <v>119</v>
      </c>
      <c r="B5" s="182"/>
      <c r="C5" s="182"/>
      <c r="D5" s="182"/>
      <c r="E5" s="182"/>
      <c r="F5" s="182"/>
      <c r="G5" s="182"/>
      <c r="H5" s="182"/>
      <c r="I5" s="182"/>
      <c r="J5" s="182"/>
      <c r="K5" s="39"/>
      <c r="L5" s="39"/>
      <c r="M5" s="39"/>
      <c r="N5" s="39"/>
      <c r="P5" s="184" t="s">
        <v>102</v>
      </c>
      <c r="Q5" s="185"/>
      <c r="R5" s="185"/>
      <c r="S5" s="186"/>
    </row>
    <row r="6" spans="1:19" ht="15.75" thickBot="1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P6" s="187"/>
      <c r="Q6" s="188"/>
      <c r="R6" s="188"/>
      <c r="S6" s="189"/>
    </row>
    <row r="7" spans="1:19" ht="56.25">
      <c r="A7" s="43" t="s">
        <v>24</v>
      </c>
      <c r="B7" s="43" t="s">
        <v>25</v>
      </c>
      <c r="C7" s="43" t="s">
        <v>26</v>
      </c>
      <c r="D7" s="43" t="s">
        <v>27</v>
      </c>
      <c r="E7" s="43" t="s">
        <v>29</v>
      </c>
      <c r="F7" s="43" t="s">
        <v>30</v>
      </c>
      <c r="G7" s="43" t="s">
        <v>75</v>
      </c>
      <c r="H7" s="43" t="s">
        <v>36</v>
      </c>
      <c r="I7" s="43" t="s">
        <v>31</v>
      </c>
      <c r="J7" s="43" t="s">
        <v>32</v>
      </c>
      <c r="K7" s="39"/>
      <c r="L7" s="39"/>
      <c r="M7" s="39"/>
      <c r="N7" s="39"/>
    </row>
    <row r="8" spans="1:19" ht="24.95" customHeight="1">
      <c r="A8" s="32">
        <f>IF(Master!B11="","",Master!B11)</f>
        <v>1</v>
      </c>
      <c r="B8" s="22" t="str">
        <f>IF(Master!C11="","",UPPER(Master!C11))</f>
        <v>SHRI RAM</v>
      </c>
      <c r="C8" s="33" t="str">
        <f>IF(Master!D11="","",Master!D11)</f>
        <v xml:space="preserve">अध्यापक  तृतीय श्रेणी लेवल - 1 </v>
      </c>
      <c r="D8" s="34">
        <f>IF(Master!E11="","",Master!E11)</f>
        <v>31778</v>
      </c>
      <c r="E8" s="34">
        <f>IF(Master!G11="","",Master!G11)</f>
        <v>43372</v>
      </c>
      <c r="F8" s="34">
        <f>IF(Master!H11="","",Master!H11)</f>
        <v>44086</v>
      </c>
      <c r="G8" s="36">
        <f>IF(Master!I11="","",Master!I11)</f>
        <v>10</v>
      </c>
      <c r="H8" s="37">
        <f>IF(Master!J11="","",Master!J11)</f>
        <v>33800</v>
      </c>
      <c r="I8" s="34">
        <f>IF(Master!M11="","",Master!M11)</f>
        <v>44378</v>
      </c>
      <c r="J8" s="38"/>
      <c r="K8" s="39"/>
      <c r="L8" s="39"/>
      <c r="M8" s="39"/>
      <c r="N8" s="39"/>
    </row>
    <row r="9" spans="1:19" ht="24.95" customHeight="1">
      <c r="A9" s="32">
        <f>IF(Master!B12="","",Master!B12)</f>
        <v>2</v>
      </c>
      <c r="B9" s="22" t="str">
        <f>IF(Master!C12="","",UPPER(Master!C12))</f>
        <v>SAMPAT RAJ GAUR</v>
      </c>
      <c r="C9" s="33" t="str">
        <f>IF(Master!D12="","",Master!D12)</f>
        <v xml:space="preserve">अध्यापक  तृतीय श्रेणी लेवल - 2 </v>
      </c>
      <c r="D9" s="34">
        <f>IF(Master!E12="","",Master!E12)</f>
        <v>32874</v>
      </c>
      <c r="E9" s="34">
        <f>IF(Master!G12="","",Master!G12)</f>
        <v>44105</v>
      </c>
      <c r="F9" s="34">
        <f>IF(Master!H12="","",Master!H12)</f>
        <v>44105</v>
      </c>
      <c r="G9" s="36">
        <f>IF(Master!I12="","",Master!I12)</f>
        <v>10</v>
      </c>
      <c r="H9" s="37">
        <f>IF(Master!J12="","",Master!J12)</f>
        <v>33800</v>
      </c>
      <c r="I9" s="34">
        <f>IF(Master!M12="","",Master!M12)</f>
        <v>44378</v>
      </c>
      <c r="J9" s="38"/>
      <c r="K9" s="39"/>
      <c r="L9" s="39"/>
      <c r="M9" s="39"/>
      <c r="N9" s="39"/>
    </row>
    <row r="10" spans="1:19" ht="24.95" customHeight="1">
      <c r="A10" s="32">
        <f>IF(Master!B13="","",Master!B13)</f>
        <v>3</v>
      </c>
      <c r="B10" s="22" t="str">
        <f>IF(Master!C13="","",UPPER(Master!C13))</f>
        <v>MOHAN</v>
      </c>
      <c r="C10" s="33" t="str">
        <f>IF(Master!D13="","",Master!D13)</f>
        <v xml:space="preserve">वरिष्ठ अध्यापक </v>
      </c>
      <c r="D10" s="34">
        <f>IF(Master!E13="","",Master!E13)</f>
        <v>31959</v>
      </c>
      <c r="E10" s="34">
        <f>IF(Master!G13="","",Master!G13)</f>
        <v>43415</v>
      </c>
      <c r="F10" s="34">
        <f>IF(Master!H13="","",Master!H13)</f>
        <v>44146</v>
      </c>
      <c r="G10" s="36">
        <f>IF(Master!I13="","",Master!I13)</f>
        <v>11</v>
      </c>
      <c r="H10" s="37">
        <f>IF(Master!J13="","",Master!J13)</f>
        <v>37800</v>
      </c>
      <c r="I10" s="34">
        <f>IF(Master!M13="","",Master!M13)</f>
        <v>44378</v>
      </c>
      <c r="J10" s="38"/>
      <c r="K10" s="39"/>
      <c r="L10" s="39"/>
      <c r="M10" s="39"/>
      <c r="N10" s="39"/>
    </row>
    <row r="11" spans="1:19" ht="24.95" customHeight="1">
      <c r="A11" s="32">
        <f>IF(Master!B14="","",Master!B14)</f>
        <v>4</v>
      </c>
      <c r="B11" s="22" t="str">
        <f>IF(Master!C14="","",UPPER(Master!C14))</f>
        <v>SUMAN SAINI</v>
      </c>
      <c r="C11" s="33" t="str">
        <f>IF(Master!D14="","",Master!D14)</f>
        <v xml:space="preserve">वरिष्ठ अध्यापक </v>
      </c>
      <c r="D11" s="34">
        <f>IF(Master!E14="","",Master!E14)</f>
        <v>33604</v>
      </c>
      <c r="E11" s="34">
        <f>IF(Master!G14="","",Master!G14)</f>
        <v>43382</v>
      </c>
      <c r="F11" s="34">
        <f>IF(Master!H14="","",Master!H14)</f>
        <v>44113</v>
      </c>
      <c r="G11" s="36">
        <f>IF(Master!I14="","",Master!I14)</f>
        <v>11</v>
      </c>
      <c r="H11" s="37">
        <f>IF(Master!J14="","",Master!J14)</f>
        <v>37800</v>
      </c>
      <c r="I11" s="34">
        <f>IF(Master!M14="","",Master!M14)</f>
        <v>44378</v>
      </c>
      <c r="J11" s="38"/>
      <c r="K11" s="39"/>
      <c r="L11" s="39"/>
      <c r="M11" s="39"/>
      <c r="N11" s="39"/>
    </row>
    <row r="12" spans="1:19" ht="24.95" customHeight="1">
      <c r="A12" s="32" t="str">
        <f>IF(Master!B15="","",Master!B15)</f>
        <v/>
      </c>
      <c r="B12" s="22" t="str">
        <f>IF(Master!C15="","",UPPER(Master!C15))</f>
        <v/>
      </c>
      <c r="C12" s="33" t="str">
        <f>IF(Master!D15="","",Master!D15)</f>
        <v/>
      </c>
      <c r="D12" s="34" t="str">
        <f>IF(Master!E15="","",Master!E15)</f>
        <v/>
      </c>
      <c r="E12" s="34" t="str">
        <f>IF(Master!G15="","",Master!G15)</f>
        <v/>
      </c>
      <c r="F12" s="34" t="str">
        <f>IF(Master!H15="","",Master!H15)</f>
        <v/>
      </c>
      <c r="G12" s="36" t="str">
        <f>IF(Master!I15="","",Master!I15)</f>
        <v/>
      </c>
      <c r="H12" s="37" t="str">
        <f>IF(Master!J15="","",Master!J15)</f>
        <v/>
      </c>
      <c r="I12" s="34" t="str">
        <f>IF(Master!M15="","",Master!M15)</f>
        <v/>
      </c>
      <c r="J12" s="38"/>
    </row>
    <row r="13" spans="1:19" ht="24.95" customHeight="1">
      <c r="A13" s="32" t="str">
        <f>IF(Master!B16="","",Master!B16)</f>
        <v/>
      </c>
      <c r="B13" s="22" t="str">
        <f>IF(Master!C16="","",UPPER(Master!C16))</f>
        <v/>
      </c>
      <c r="C13" s="33" t="str">
        <f>IF(Master!D16="","",Master!D16)</f>
        <v/>
      </c>
      <c r="D13" s="34" t="str">
        <f>IF(Master!E16="","",Master!E16)</f>
        <v/>
      </c>
      <c r="E13" s="34" t="str">
        <f>IF(Master!G16="","",Master!G16)</f>
        <v/>
      </c>
      <c r="F13" s="34" t="str">
        <f>IF(Master!H16="","",Master!H16)</f>
        <v/>
      </c>
      <c r="G13" s="36" t="str">
        <f>IF(Master!I16="","",Master!I16)</f>
        <v/>
      </c>
      <c r="H13" s="37" t="str">
        <f>IF(Master!J16="","",Master!J16)</f>
        <v/>
      </c>
      <c r="I13" s="34" t="str">
        <f>IF(Master!M16="","",Master!M16)</f>
        <v/>
      </c>
      <c r="J13" s="38"/>
    </row>
    <row r="14" spans="1:19" ht="24.95" customHeight="1">
      <c r="A14" s="32" t="str">
        <f>IF(Master!B17="","",Master!B17)</f>
        <v/>
      </c>
      <c r="B14" s="22" t="str">
        <f>IF(Master!C17="","",UPPER(Master!C17))</f>
        <v/>
      </c>
      <c r="C14" s="33" t="str">
        <f>IF(Master!D17="","",Master!D17)</f>
        <v/>
      </c>
      <c r="D14" s="34" t="str">
        <f>IF(Master!E17="","",Master!E17)</f>
        <v/>
      </c>
      <c r="E14" s="34" t="str">
        <f>IF(Master!G17="","",Master!G17)</f>
        <v/>
      </c>
      <c r="F14" s="34" t="str">
        <f>IF(Master!H17="","",Master!H17)</f>
        <v/>
      </c>
      <c r="G14" s="36" t="str">
        <f>IF(Master!I17="","",Master!I17)</f>
        <v/>
      </c>
      <c r="H14" s="37" t="str">
        <f>IF(Master!J17="","",Master!J17)</f>
        <v/>
      </c>
      <c r="I14" s="34" t="str">
        <f>IF(Master!M17="","",Master!M17)</f>
        <v/>
      </c>
      <c r="J14" s="38"/>
    </row>
    <row r="15" spans="1:19" ht="24.95" customHeight="1">
      <c r="A15" s="32" t="str">
        <f>IF(Master!B18="","",Master!B18)</f>
        <v/>
      </c>
      <c r="B15" s="22" t="str">
        <f>IF(Master!C18="","",UPPER(Master!C18))</f>
        <v/>
      </c>
      <c r="C15" s="33" t="str">
        <f>IF(Master!D18="","",Master!D18)</f>
        <v/>
      </c>
      <c r="D15" s="34" t="str">
        <f>IF(Master!E18="","",Master!E18)</f>
        <v/>
      </c>
      <c r="E15" s="34" t="str">
        <f>IF(Master!G18="","",Master!G18)</f>
        <v/>
      </c>
      <c r="F15" s="34" t="str">
        <f>IF(Master!H18="","",Master!H18)</f>
        <v/>
      </c>
      <c r="G15" s="36" t="str">
        <f>IF(Master!I18="","",Master!I18)</f>
        <v/>
      </c>
      <c r="H15" s="37" t="str">
        <f>IF(Master!J18="","",Master!J18)</f>
        <v/>
      </c>
      <c r="I15" s="34" t="str">
        <f>IF(Master!M18="","",Master!M18)</f>
        <v/>
      </c>
      <c r="J15" s="38"/>
    </row>
    <row r="16" spans="1:19" ht="24.95" customHeight="1">
      <c r="A16" s="32" t="str">
        <f>IF(Master!B19="","",Master!B19)</f>
        <v/>
      </c>
      <c r="B16" s="22" t="str">
        <f>IF(Master!C19="","",UPPER(Master!C19))</f>
        <v/>
      </c>
      <c r="C16" s="33" t="str">
        <f>IF(Master!D19="","",Master!D19)</f>
        <v/>
      </c>
      <c r="D16" s="34" t="str">
        <f>IF(Master!E19="","",Master!E19)</f>
        <v/>
      </c>
      <c r="E16" s="34" t="str">
        <f>IF(Master!G19="","",Master!G19)</f>
        <v/>
      </c>
      <c r="F16" s="34" t="str">
        <f>IF(Master!H19="","",Master!H19)</f>
        <v/>
      </c>
      <c r="G16" s="36" t="str">
        <f>IF(Master!I19="","",Master!I19)</f>
        <v/>
      </c>
      <c r="H16" s="37" t="str">
        <f>IF(Master!J19="","",Master!J19)</f>
        <v/>
      </c>
      <c r="I16" s="34" t="str">
        <f>IF(Master!M19="","",Master!M19)</f>
        <v/>
      </c>
      <c r="J16" s="38"/>
    </row>
    <row r="17" spans="1:14" ht="24.95" customHeight="1">
      <c r="A17" s="32" t="str">
        <f>IF(Master!B20="","",Master!B20)</f>
        <v/>
      </c>
      <c r="B17" s="22" t="str">
        <f>IF(Master!C20="","",UPPER(Master!C20))</f>
        <v/>
      </c>
      <c r="C17" s="33" t="str">
        <f>IF(Master!D20="","",Master!D20)</f>
        <v/>
      </c>
      <c r="D17" s="34" t="str">
        <f>IF(Master!E20="","",Master!E20)</f>
        <v/>
      </c>
      <c r="E17" s="34" t="str">
        <f>IF(Master!G20="","",Master!G20)</f>
        <v/>
      </c>
      <c r="F17" s="34" t="str">
        <f>IF(Master!H20="","",Master!H20)</f>
        <v/>
      </c>
      <c r="G17" s="36" t="str">
        <f>IF(Master!I20="","",Master!I20)</f>
        <v/>
      </c>
      <c r="H17" s="37" t="str">
        <f>IF(Master!J20="","",Master!J20)</f>
        <v/>
      </c>
      <c r="I17" s="34" t="str">
        <f>IF(Master!M20="","",Master!M20)</f>
        <v/>
      </c>
      <c r="J17" s="38"/>
    </row>
    <row r="18" spans="1:14" ht="20.25" customHeight="1"/>
    <row r="19" spans="1:14" ht="17.25" customHeight="1">
      <c r="A19" s="41"/>
      <c r="B19" s="41"/>
      <c r="C19" s="41"/>
      <c r="D19" s="41"/>
      <c r="E19" s="41"/>
      <c r="F19" s="41"/>
      <c r="G19" s="41"/>
      <c r="H19" s="174" t="s">
        <v>46</v>
      </c>
      <c r="I19" s="174"/>
      <c r="J19" s="174"/>
    </row>
    <row r="20" spans="1:14" ht="17.25" customHeight="1">
      <c r="A20" s="41"/>
      <c r="B20" s="41"/>
      <c r="C20" s="41"/>
      <c r="D20" s="41"/>
      <c r="E20" s="41"/>
      <c r="F20" s="41"/>
      <c r="G20" s="41"/>
      <c r="H20" s="174" t="s">
        <v>120</v>
      </c>
      <c r="I20" s="174"/>
      <c r="J20" s="174"/>
    </row>
    <row r="21" spans="1:14" ht="17.25" customHeight="1">
      <c r="A21" s="41"/>
      <c r="B21" s="41"/>
      <c r="C21" s="41"/>
      <c r="D21" s="41"/>
      <c r="E21" s="41"/>
      <c r="F21" s="41"/>
      <c r="G21" s="41"/>
      <c r="H21" s="174" t="s">
        <v>121</v>
      </c>
      <c r="I21" s="174"/>
      <c r="J21" s="174"/>
    </row>
    <row r="22" spans="1:14" ht="18.75">
      <c r="A22" s="175" t="s">
        <v>122</v>
      </c>
      <c r="B22" s="175"/>
      <c r="C22" s="175"/>
      <c r="D22" s="40"/>
      <c r="E22" s="40"/>
      <c r="F22" s="42" t="s">
        <v>33</v>
      </c>
      <c r="G22" s="42"/>
      <c r="H22" s="40"/>
      <c r="I22" s="42"/>
      <c r="J22" s="40"/>
      <c r="K22" s="39"/>
      <c r="L22" s="39"/>
      <c r="M22" s="39"/>
      <c r="N22" s="39"/>
    </row>
    <row r="23" spans="1:14" ht="18.75">
      <c r="A23" s="175" t="s">
        <v>40</v>
      </c>
      <c r="B23" s="175"/>
      <c r="C23" s="175"/>
      <c r="D23" s="41"/>
      <c r="E23" s="41"/>
      <c r="F23" s="41"/>
      <c r="G23" s="41"/>
      <c r="H23" s="41"/>
      <c r="I23" s="41"/>
      <c r="J23" s="41"/>
    </row>
    <row r="24" spans="1:14" ht="18.75">
      <c r="A24" s="175" t="s">
        <v>123</v>
      </c>
      <c r="B24" s="175"/>
      <c r="C24" s="175"/>
      <c r="D24" s="41"/>
      <c r="E24" s="41"/>
      <c r="F24" s="41"/>
      <c r="G24" s="41"/>
      <c r="H24" s="41"/>
      <c r="I24" s="41"/>
      <c r="J24" s="41"/>
    </row>
    <row r="25" spans="1:14" ht="18.75">
      <c r="A25" s="175" t="s">
        <v>42</v>
      </c>
      <c r="B25" s="175"/>
      <c r="C25" s="175"/>
      <c r="D25" s="41"/>
      <c r="E25" s="41"/>
      <c r="F25" s="41"/>
      <c r="G25" s="41"/>
      <c r="H25" s="41"/>
      <c r="I25" s="41"/>
      <c r="J25" s="41"/>
    </row>
    <row r="26" spans="1:14" ht="18.75">
      <c r="A26" s="175" t="s">
        <v>43</v>
      </c>
      <c r="B26" s="175"/>
      <c r="C26" s="175"/>
      <c r="D26" s="41"/>
      <c r="E26" s="41"/>
      <c r="F26" s="41"/>
      <c r="G26" s="41"/>
      <c r="H26" s="174" t="s">
        <v>46</v>
      </c>
      <c r="I26" s="174"/>
      <c r="J26" s="174"/>
    </row>
    <row r="27" spans="1:14" ht="18.75">
      <c r="A27" s="175" t="s">
        <v>44</v>
      </c>
      <c r="B27" s="175"/>
      <c r="C27" s="175"/>
      <c r="D27" s="41"/>
      <c r="E27" s="41"/>
      <c r="F27" s="41"/>
      <c r="G27" s="41"/>
      <c r="H27" s="174" t="str">
        <f>H20</f>
        <v xml:space="preserve">jktdh; mPp ek/;fed fo|ky; </v>
      </c>
      <c r="I27" s="174"/>
      <c r="J27" s="174"/>
    </row>
    <row r="28" spans="1:14" ht="18.75">
      <c r="A28" s="41"/>
      <c r="B28" s="41"/>
      <c r="C28" s="41"/>
      <c r="D28" s="41"/>
      <c r="E28" s="41"/>
      <c r="F28" s="41"/>
      <c r="G28" s="41"/>
      <c r="H28" s="174" t="str">
        <f>H21</f>
        <v>fxnkuh ¼nwnw½ ] t;iqj</v>
      </c>
      <c r="I28" s="174"/>
      <c r="J28" s="174"/>
    </row>
  </sheetData>
  <sheetProtection password="C1FB" sheet="1" objects="1" scenarios="1" formatCells="0" formatColumns="0" formatRows="0"/>
  <mergeCells count="18">
    <mergeCell ref="P5:S6"/>
    <mergeCell ref="A1:C1"/>
    <mergeCell ref="D1:J1"/>
    <mergeCell ref="A2:C2"/>
    <mergeCell ref="C3:H3"/>
    <mergeCell ref="A5:J5"/>
    <mergeCell ref="H28:J28"/>
    <mergeCell ref="H19:J19"/>
    <mergeCell ref="H20:J20"/>
    <mergeCell ref="H21:J21"/>
    <mergeCell ref="A22:C22"/>
    <mergeCell ref="A23:C23"/>
    <mergeCell ref="A24:C24"/>
    <mergeCell ref="A25:C25"/>
    <mergeCell ref="A26:C26"/>
    <mergeCell ref="H26:J26"/>
    <mergeCell ref="A27:C27"/>
    <mergeCell ref="H27:J27"/>
  </mergeCells>
  <conditionalFormatting sqref="A8:A17">
    <cfRule type="cellIs" dxfId="1" priority="1" operator="equal">
      <formula>0</formula>
    </cfRule>
  </conditionalFormatting>
  <pageMargins left="0.7" right="0.45" top="0.5" bottom="0.5" header="0.3" footer="0.3"/>
  <pageSetup paperSize="9" scale="8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tabColor rgb="FF00B050"/>
    <pageSetUpPr fitToPage="1"/>
  </sheetPr>
  <dimension ref="A1:AV52"/>
  <sheetViews>
    <sheetView showGridLines="0" view="pageBreakPreview" zoomScaleSheetLayoutView="100" workbookViewId="0">
      <selection activeCell="S10" sqref="S10"/>
    </sheetView>
  </sheetViews>
  <sheetFormatPr defaultColWidth="9.125" defaultRowHeight="12.75"/>
  <cols>
    <col min="1" max="1" width="4.75" style="44" customWidth="1"/>
    <col min="2" max="2" width="8.625" style="79" customWidth="1"/>
    <col min="3" max="3" width="8.125" style="80" customWidth="1"/>
    <col min="4" max="14" width="6.625" style="80" customWidth="1"/>
    <col min="15" max="24" width="5.625" style="80" customWidth="1"/>
    <col min="25" max="25" width="7.625" style="44" customWidth="1"/>
    <col min="26" max="26" width="7.375" style="44" customWidth="1"/>
    <col min="27" max="34" width="9.125" style="44"/>
    <col min="35" max="35" width="9.125" style="44" customWidth="1"/>
    <col min="36" max="47" width="9.125" style="44" hidden="1" customWidth="1"/>
    <col min="48" max="50" width="0" style="44" hidden="1" customWidth="1"/>
    <col min="51" max="16384" width="9.125" style="44"/>
  </cols>
  <sheetData>
    <row r="1" spans="1:48" ht="22.5">
      <c r="B1" s="195" t="str">
        <f>IF(Master!D4="","",CONCATENATE("Office ",Master!G7,", ",Master!D4))</f>
        <v>Office Principal , Mahtma Gandhi Government School (English Medium) Bar, PALI</v>
      </c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P1" s="44">
        <f>IF(AO9="","",ROUND((AL9/AP3)*AP4,0)+IF($AL$13=$AL$15,ROUND((AL14/AP3)*AN4,0),ROUND((AL10/AP3)*AN4,0)))</f>
        <v>30097</v>
      </c>
      <c r="AQ1" s="44">
        <f>IF(AO9="","",IF($AL$13=$AL$15,ROUND((AL14/AP3)*AP4,0),ROUND((AL9/AP3)*AP4,0)))</f>
        <v>21407</v>
      </c>
      <c r="AS1" s="44">
        <f>IFERROR(IF(AO10=$AL$3,MROUND(AL9*1.03,100),AL9),"")</f>
        <v>33800</v>
      </c>
    </row>
    <row r="2" spans="1:48" ht="20.25">
      <c r="B2" s="196" t="s">
        <v>45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</row>
    <row r="3" spans="1:48" s="45" customFormat="1" ht="24" customHeight="1">
      <c r="B3" s="199" t="s">
        <v>77</v>
      </c>
      <c r="C3" s="199"/>
      <c r="D3" s="199"/>
      <c r="E3" s="200" t="str">
        <f>IFERROR(UPPER(VLOOKUP(E4,ram,2,0)),"")</f>
        <v>SHRI RAM</v>
      </c>
      <c r="F3" s="200"/>
      <c r="G3" s="200"/>
      <c r="H3" s="200"/>
      <c r="I3" s="200"/>
      <c r="J3" s="200"/>
      <c r="K3" s="200"/>
      <c r="L3" s="201" t="s">
        <v>0</v>
      </c>
      <c r="M3" s="201"/>
      <c r="N3" s="233" t="str">
        <f>IFERROR(UPPER(VLOOKUP(E4,ram,3,0)),"")</f>
        <v xml:space="preserve">अध्यापक  तृतीय श्रेणी लेवल - 1 </v>
      </c>
      <c r="O3" s="233"/>
      <c r="P3" s="233"/>
      <c r="Q3" s="233"/>
      <c r="R3" s="233"/>
      <c r="S3" s="202" t="s">
        <v>78</v>
      </c>
      <c r="T3" s="202"/>
      <c r="U3" s="202"/>
      <c r="V3" s="234" t="str">
        <f>IFERROR(CONCATENATE("L - ",VLOOKUP(E4,ram,8,0)),"")</f>
        <v>L - 10</v>
      </c>
      <c r="W3" s="234"/>
      <c r="X3" s="202" t="s">
        <v>79</v>
      </c>
      <c r="Y3" s="202"/>
      <c r="Z3" s="202"/>
      <c r="AA3" s="237">
        <f>IFERROR(VLOOKUP(E4,ram,7,0),"")</f>
        <v>44086</v>
      </c>
      <c r="AB3" s="237"/>
      <c r="AL3" s="49">
        <v>44378</v>
      </c>
      <c r="AN3" s="45">
        <f>IFERROR(IF(AM4="",0,MONTH(AM4)),"")</f>
        <v>9</v>
      </c>
      <c r="AP3" s="46">
        <f>IF(AN3=1,31,IF(AN3=2,28,IF(AN3=3,31,IF(AN3=4,30,IF(AN3=5,31,IF(AN3=6,30,IF(AN3=7,31,IF(AN3=8,31,IF(AN3=9,30,IF(AN3=10,31,IF(AN3=11,30,IF(AN3=12,31,0))))))))))))</f>
        <v>30</v>
      </c>
    </row>
    <row r="4" spans="1:48" s="45" customFormat="1" ht="24" customHeight="1">
      <c r="B4" s="199" t="s">
        <v>80</v>
      </c>
      <c r="C4" s="199"/>
      <c r="D4" s="199"/>
      <c r="E4" s="81">
        <v>1</v>
      </c>
      <c r="F4" s="47"/>
      <c r="G4" s="199" t="s">
        <v>81</v>
      </c>
      <c r="H4" s="199"/>
      <c r="I4" s="199"/>
      <c r="J4" s="199"/>
      <c r="K4" s="199"/>
      <c r="L4" s="199"/>
      <c r="M4" s="235">
        <f>IFERROR(VLOOKUP(E4,ram,10,0),"")</f>
        <v>44075</v>
      </c>
      <c r="N4" s="235"/>
      <c r="O4" s="235"/>
      <c r="P4" s="48" t="s">
        <v>82</v>
      </c>
      <c r="Q4" s="235">
        <f>IFERROR(VLOOKUP(E4,ram,11,0),"")</f>
        <v>44409</v>
      </c>
      <c r="R4" s="235"/>
      <c r="S4" s="235"/>
      <c r="T4" s="201" t="s">
        <v>83</v>
      </c>
      <c r="U4" s="201"/>
      <c r="V4" s="201"/>
      <c r="W4" s="236" t="str">
        <f>IFERROR(UPPER(VLOOKUP(E4,ram,5,0)),"")</f>
        <v>GUPS BAR</v>
      </c>
      <c r="X4" s="236"/>
      <c r="Y4" s="236"/>
      <c r="Z4" s="236"/>
      <c r="AA4" s="236"/>
      <c r="AB4" s="236"/>
      <c r="AL4" s="49">
        <v>44377</v>
      </c>
      <c r="AM4" s="49">
        <f>IFERROR(VLOOKUP(E4,ram,7,0),"")</f>
        <v>44086</v>
      </c>
      <c r="AN4" s="45">
        <f>IFERROR(IF(AM4="",0,DAY(AM4)-1),"")</f>
        <v>11</v>
      </c>
      <c r="AP4" s="45">
        <f>IFERROR(SUM(AP3-AN4),"")</f>
        <v>19</v>
      </c>
    </row>
    <row r="5" spans="1:48" ht="9.75" customHeight="1">
      <c r="B5" s="50"/>
      <c r="C5" s="50"/>
      <c r="D5" s="50"/>
      <c r="E5" s="50"/>
      <c r="F5" s="50"/>
      <c r="G5" s="50"/>
      <c r="H5" s="50"/>
      <c r="I5" s="50"/>
      <c r="J5" s="50"/>
      <c r="K5" s="50"/>
      <c r="L5" s="51"/>
      <c r="M5" s="51"/>
      <c r="N5" s="51"/>
      <c r="O5" s="52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</row>
    <row r="6" spans="1:48" ht="24.75" customHeight="1">
      <c r="A6" s="205" t="s">
        <v>22</v>
      </c>
      <c r="B6" s="197" t="s">
        <v>1</v>
      </c>
      <c r="C6" s="197" t="s">
        <v>2</v>
      </c>
      <c r="D6" s="197"/>
      <c r="E6" s="197"/>
      <c r="F6" s="197"/>
      <c r="G6" s="197" t="s">
        <v>3</v>
      </c>
      <c r="H6" s="197"/>
      <c r="I6" s="197"/>
      <c r="J6" s="197"/>
      <c r="K6" s="197" t="s">
        <v>4</v>
      </c>
      <c r="L6" s="197"/>
      <c r="M6" s="197"/>
      <c r="N6" s="197"/>
      <c r="O6" s="197" t="s">
        <v>20</v>
      </c>
      <c r="P6" s="197"/>
      <c r="Q6" s="197"/>
      <c r="R6" s="197" t="s">
        <v>5</v>
      </c>
      <c r="S6" s="197"/>
      <c r="T6" s="197"/>
      <c r="U6" s="197" t="s">
        <v>21</v>
      </c>
      <c r="V6" s="197"/>
      <c r="W6" s="197"/>
      <c r="X6" s="198" t="s">
        <v>6</v>
      </c>
      <c r="Y6" s="198" t="s">
        <v>7</v>
      </c>
      <c r="Z6" s="198" t="s">
        <v>8</v>
      </c>
      <c r="AA6" s="198" t="s">
        <v>9</v>
      </c>
      <c r="AB6" s="198" t="s">
        <v>10</v>
      </c>
      <c r="AJ6" s="53">
        <v>44075</v>
      </c>
      <c r="AK6" s="53">
        <v>44105</v>
      </c>
      <c r="AL6" s="53">
        <f>IFERROR(VLOOKUP(E4,ram,10,0),"")</f>
        <v>44075</v>
      </c>
      <c r="AM6" s="53">
        <f>IFERROR(VLOOKUP(E4,ram,11,0),"")</f>
        <v>44409</v>
      </c>
      <c r="AN6" s="44">
        <f>IFERROR(VLOOKUP(E4,ram,14,0),"")</f>
        <v>0</v>
      </c>
      <c r="AP6" s="54">
        <f>IF(Master!K6="","",Master!K6)</f>
        <v>8</v>
      </c>
    </row>
    <row r="7" spans="1:48" ht="45.75" customHeight="1">
      <c r="A7" s="206"/>
      <c r="B7" s="197"/>
      <c r="C7" s="55" t="s">
        <v>11</v>
      </c>
      <c r="D7" s="55" t="s">
        <v>12</v>
      </c>
      <c r="E7" s="56" t="s">
        <v>13</v>
      </c>
      <c r="F7" s="56" t="s">
        <v>14</v>
      </c>
      <c r="G7" s="56" t="s">
        <v>11</v>
      </c>
      <c r="H7" s="56" t="s">
        <v>12</v>
      </c>
      <c r="I7" s="56" t="s">
        <v>13</v>
      </c>
      <c r="J7" s="56" t="s">
        <v>14</v>
      </c>
      <c r="K7" s="56" t="s">
        <v>11</v>
      </c>
      <c r="L7" s="56" t="s">
        <v>12</v>
      </c>
      <c r="M7" s="56" t="s">
        <v>13</v>
      </c>
      <c r="N7" s="56" t="s">
        <v>14</v>
      </c>
      <c r="O7" s="56" t="s">
        <v>15</v>
      </c>
      <c r="P7" s="56" t="s">
        <v>16</v>
      </c>
      <c r="Q7" s="56" t="s">
        <v>17</v>
      </c>
      <c r="R7" s="56" t="s">
        <v>15</v>
      </c>
      <c r="S7" s="56" t="s">
        <v>16</v>
      </c>
      <c r="T7" s="56" t="s">
        <v>17</v>
      </c>
      <c r="U7" s="56" t="s">
        <v>15</v>
      </c>
      <c r="V7" s="56" t="s">
        <v>16</v>
      </c>
      <c r="W7" s="56" t="s">
        <v>17</v>
      </c>
      <c r="X7" s="198"/>
      <c r="Y7" s="198"/>
      <c r="Z7" s="198"/>
      <c r="AA7" s="198"/>
      <c r="AB7" s="198"/>
      <c r="AK7" s="53">
        <v>44256</v>
      </c>
    </row>
    <row r="8" spans="1:48" s="64" customFormat="1" ht="25.5" customHeight="1">
      <c r="A8" s="57">
        <f>IF(LEN(B8)&gt;=2,1,0)</f>
        <v>1</v>
      </c>
      <c r="B8" s="58">
        <f>IFERROR(IF(AO9="","",AO9),"")</f>
        <v>44075</v>
      </c>
      <c r="C8" s="59">
        <f>IFERROR(IF(AP9="","",AP9),"")</f>
        <v>21407</v>
      </c>
      <c r="D8" s="59">
        <f>IFERROR(IF(AQ9="","",AQ9),"")</f>
        <v>3639</v>
      </c>
      <c r="E8" s="59">
        <f>IFERROR(IF(AR9="","",AR9),"")</f>
        <v>1713</v>
      </c>
      <c r="F8" s="60">
        <f>IF(B8="","",SUM(C8:E8))</f>
        <v>26759</v>
      </c>
      <c r="G8" s="59">
        <f>IFERROR(IF(AT9="","",AT9),"")</f>
        <v>15010</v>
      </c>
      <c r="H8" s="59">
        <f t="shared" ref="H8:I8" si="0">IFERROR(IF(AU9="","",AU9),"")</f>
        <v>0</v>
      </c>
      <c r="I8" s="59">
        <f t="shared" si="0"/>
        <v>0</v>
      </c>
      <c r="J8" s="60">
        <f>IF(B8="","",SUM(G8:I8))</f>
        <v>15010</v>
      </c>
      <c r="K8" s="60">
        <f>IFERROR(IF(B8="","",IF(C8="","",IF(G8="","",SUM(C8-G8)))),"")</f>
        <v>6397</v>
      </c>
      <c r="L8" s="60">
        <f>IFERROR(IF(B8="","",IF(D8="","",IF(H8="","",SUM(D8-H8)))),"")</f>
        <v>3639</v>
      </c>
      <c r="M8" s="60">
        <f>IFERROR(IF(B8="","",IF(E8="","",IF(I8="","",SUM(E8-I8)))),"")</f>
        <v>1713</v>
      </c>
      <c r="N8" s="60">
        <f>IFERROR(IF(B8="","",IF(F8="","",IF(J8="","",SUM(F8-J8)))),"")</f>
        <v>11749</v>
      </c>
      <c r="O8" s="60">
        <f>IFERROR(IF(B8="","",ROUND((C8+D8)*10%,0)),"")</f>
        <v>2505</v>
      </c>
      <c r="P8" s="61">
        <f>IFERROR(IF(B8="","",IF(G8="","",IF(H8="","",ROUND((G8+H8)*10%,0)))),"")</f>
        <v>1501</v>
      </c>
      <c r="Q8" s="62">
        <f>IFERROR(IF(B8="","",SUM(O8-P8)),"")</f>
        <v>1004</v>
      </c>
      <c r="R8" s="86">
        <f>IF($AL$13=$AL$15,$AL$16,IF(AND(B8=$AK$7,$AL$19=$AL$15),$AL$20,0))</f>
        <v>0</v>
      </c>
      <c r="S8" s="86">
        <f>IF($AL$13=$AL$15,$AL$16,0)</f>
        <v>0</v>
      </c>
      <c r="T8" s="62">
        <f>IFERROR(IF(B8="","",SUM(R8-S8)),"")</f>
        <v>0</v>
      </c>
      <c r="U8" s="60">
        <f>IF(B8="","",IF(B8=$AJ$6,ROUND((F8)*1/30,0),IF(B8=$AK$6,ROUND((F8)*1/31,0),"")))</f>
        <v>892</v>
      </c>
      <c r="V8" s="60">
        <f>IF(B8="","",IF(B8=$AJ$6,ROUND((J8)*1/30,0),IF(B8=$AK$6,ROUND((J8)*1/31,0),"")))</f>
        <v>500</v>
      </c>
      <c r="W8" s="62">
        <f>IFERROR(IF(B8="","",SUM(U8-V8)),"")</f>
        <v>392</v>
      </c>
      <c r="X8" s="60">
        <f>IFERROR(IF(B8="","",ROUND(N8*$AN$6%,0)),"")</f>
        <v>0</v>
      </c>
      <c r="Y8" s="60">
        <f>IFERROR(IF(B8="","",SUM(Q8,T8,W8,X8)),"")</f>
        <v>1396</v>
      </c>
      <c r="Z8" s="63">
        <f>IFERROR(IF(B8="","",SUM(N8-Y8)),"")</f>
        <v>10353</v>
      </c>
      <c r="AA8" s="87"/>
      <c r="AB8" s="88"/>
      <c r="AD8" s="65"/>
      <c r="AE8" s="66"/>
      <c r="AF8" s="66"/>
      <c r="AG8" s="66"/>
      <c r="AH8" s="66"/>
      <c r="AI8" s="65"/>
    </row>
    <row r="9" spans="1:48" s="67" customFormat="1" ht="25.5" customHeight="1">
      <c r="A9" s="57">
        <f>IF(LEN(B9)&gt;=2,A8+1,0)</f>
        <v>2</v>
      </c>
      <c r="B9" s="58">
        <f t="shared" ref="B9:B19" si="1">IFERROR(IF(AO10="","",AO10),"")</f>
        <v>44105</v>
      </c>
      <c r="C9" s="59">
        <f t="shared" ref="C9:C19" si="2">IFERROR(IF(AP10="","",AP10),"")</f>
        <v>33800</v>
      </c>
      <c r="D9" s="59">
        <f t="shared" ref="D9:D19" si="3">IFERROR(IF(AQ10="","",AQ10),"")</f>
        <v>5746</v>
      </c>
      <c r="E9" s="59">
        <f t="shared" ref="E9:E19" si="4">IFERROR(IF(AR10="","",AR10),"")</f>
        <v>2704</v>
      </c>
      <c r="F9" s="60">
        <f t="shared" ref="F9:F19" si="5">IF(B9="","",SUM(C9:E9))</f>
        <v>42250</v>
      </c>
      <c r="G9" s="59">
        <f t="shared" ref="G9:G19" si="6">IFERROR(IF(AT10="","",AT10),"")</f>
        <v>23700</v>
      </c>
      <c r="H9" s="59">
        <f t="shared" ref="H9:H19" si="7">IFERROR(IF(AU10="","",AU10),"")</f>
        <v>0</v>
      </c>
      <c r="I9" s="59">
        <f t="shared" ref="I9:I19" si="8">IFERROR(IF(AV10="","",AV10),"")</f>
        <v>0</v>
      </c>
      <c r="J9" s="60">
        <f t="shared" ref="J9:J19" si="9">IF(B9="","",SUM(G9:I9))</f>
        <v>23700</v>
      </c>
      <c r="K9" s="60">
        <f t="shared" ref="K9:K19" si="10">IFERROR(IF(B9="","",IF(C9="","",IF(G9="","",SUM(C9-G9)))),"")</f>
        <v>10100</v>
      </c>
      <c r="L9" s="60">
        <f t="shared" ref="L9:L19" si="11">IFERROR(IF(B9="","",IF(D9="","",IF(H9="","",SUM(D9-H9)))),"")</f>
        <v>5746</v>
      </c>
      <c r="M9" s="60">
        <f t="shared" ref="M9:M19" si="12">IFERROR(IF(B9="","",IF(E9="","",IF(I9="","",SUM(E9-I9)))),"")</f>
        <v>2704</v>
      </c>
      <c r="N9" s="60">
        <f t="shared" ref="N9:N19" si="13">IFERROR(IF(B9="","",IF(F9="","",IF(J9="","",SUM(F9-J9)))),"")</f>
        <v>18550</v>
      </c>
      <c r="O9" s="60">
        <f t="shared" ref="O9:O19" si="14">IFERROR(IF(B9="","",ROUND((C9+D9)*10%,0)),"")</f>
        <v>3955</v>
      </c>
      <c r="P9" s="61">
        <f t="shared" ref="P9:P19" si="15">IFERROR(IF(B9="","",IF(G9="","",IF(H9="","",ROUND((G9+H9)*10%,0)))),"")</f>
        <v>2370</v>
      </c>
      <c r="Q9" s="62">
        <f t="shared" ref="Q9:Q19" si="16">IFERROR(IF(B9="","",SUM(O9-P9)),"")</f>
        <v>1585</v>
      </c>
      <c r="R9" s="232">
        <f>IF(B9="","",IF(AND(B9=$AK$7,$AL$19=$AL$15),$AL$20,R8))</f>
        <v>0</v>
      </c>
      <c r="S9" s="232">
        <f>IFERROR(IF(B9="","",IF($AL$13=$AL$15,$AL$16,S8)),"")</f>
        <v>0</v>
      </c>
      <c r="T9" s="62">
        <f>IFERROR(IF(B9="","",SUM(R9-S9)),"")</f>
        <v>0</v>
      </c>
      <c r="U9" s="60">
        <f t="shared" ref="U9:U19" si="17">IF(B9="","",IF(B9=$AJ$6,ROUND((F9)*1/30,0),IF(B9=$AK$6,ROUND((F9)*1/31,0),"")))</f>
        <v>1363</v>
      </c>
      <c r="V9" s="60">
        <f t="shared" ref="V9:V19" si="18">IF(B9="","",IF(B9=$AJ$6,ROUND((J9)*1/30,0),IF(B9=$AK$6,ROUND((J9)*1/31,0),"")))</f>
        <v>765</v>
      </c>
      <c r="W9" s="62">
        <f t="shared" ref="W9:W19" si="19">IFERROR(IF(B9="","",SUM(U9-V9)),"")</f>
        <v>598</v>
      </c>
      <c r="X9" s="60">
        <f t="shared" ref="X9:X19" si="20">IFERROR(IF(B9="","",ROUND(N9*$AN$6%,0)),"")</f>
        <v>0</v>
      </c>
      <c r="Y9" s="60">
        <f t="shared" ref="Y9:Y19" si="21">IFERROR(IF(B9="","",SUM(Q9,T9,W9,X9)),"")</f>
        <v>2183</v>
      </c>
      <c r="Z9" s="63">
        <f t="shared" ref="Z9:Z19" si="22">IFERROR(IF(B9="","",SUM(N9-Y9)),"")</f>
        <v>16367</v>
      </c>
      <c r="AA9" s="89"/>
      <c r="AB9" s="89"/>
      <c r="AD9" s="10"/>
      <c r="AE9" s="10"/>
      <c r="AF9" s="10"/>
      <c r="AG9" s="10"/>
      <c r="AH9" s="10"/>
      <c r="AI9" s="10"/>
      <c r="AK9" s="68">
        <v>44075</v>
      </c>
      <c r="AL9" s="67">
        <f>IFERROR(VLOOKUP(E4,ram,9,0),"")</f>
        <v>33800</v>
      </c>
      <c r="AM9" s="68">
        <f>IF(AND($AL$6&gt;$AM$6),"",DATE(YEAR(AL6),MONTH(AL6),DAY(AL6)))</f>
        <v>44075</v>
      </c>
      <c r="AN9" s="68">
        <f>IF(AND(AM9=""),"",IF(AND(AM9=$AK$9),$AK$9,IF(AND(AM9=$AK$10),$AK$10,IF(AND(AM9=$AK$11),$AK$11,IF(AND(AM9=$AK$12),$AK$12,IF(AND(AM9=$AK$13),$AK$13,IF(AND(AM9=$AK$14),$AK$14,IF(AND(AM9=$AK$15),$AK$15,IF(AND(AM9=$AK$16),$AK$16,IF(AND(AM9=$AK$17),$AK$17,IF(AND(AM9=$AK$18),$AK$18,IF(AND(AM9=$AK$19),$AK$19,IF(AND(AM9=$AK$20),$AK$20,"")))))))))))))</f>
        <v>44075</v>
      </c>
      <c r="AO9" s="68">
        <f>IFERROR(IF(AN9="","",IF(AN9&gt;$AM$6,"",AN9)),"")</f>
        <v>44075</v>
      </c>
      <c r="AP9" s="67">
        <f>IF(AO9="","",ROUND((AL9/AP3)*AP4,0))</f>
        <v>21407</v>
      </c>
      <c r="AQ9" s="67">
        <f>IF(AO9="","",IF(AP9="","",ROUND(AP9*17%,0)))</f>
        <v>3639</v>
      </c>
      <c r="AR9" s="67">
        <f>IF(AO9="","",IF(AP9="","",ROUND(AP9*$AP$6%,0)))</f>
        <v>1713</v>
      </c>
      <c r="AT9" s="67">
        <f>IF(AO9="","",IF($AL$13=$AL$15,ROUND((AL14/AP3)*AP4,0),ROUND(($AL$10/$AP$3)*$AP$4,0)))</f>
        <v>15010</v>
      </c>
      <c r="AU9" s="67">
        <f>IFERROR(IF(AO9="","",IF($AL$13=$AL$15,ROUND(AT9*17%,0),0)),"")</f>
        <v>0</v>
      </c>
      <c r="AV9" s="67">
        <f>IFERROR(IF(AO9="","",IF($AL$13=$AL$15,ROUND(AT9*$AP$6%,0),0)),"")</f>
        <v>0</v>
      </c>
    </row>
    <row r="10" spans="1:48" s="67" customFormat="1" ht="25.5" customHeight="1">
      <c r="A10" s="57">
        <f t="shared" ref="A10:A19" si="23">IF(LEN(B10)&gt;=2,A9+1,0)</f>
        <v>3</v>
      </c>
      <c r="B10" s="58">
        <f t="shared" si="1"/>
        <v>44136</v>
      </c>
      <c r="C10" s="59">
        <f t="shared" si="2"/>
        <v>33800</v>
      </c>
      <c r="D10" s="59">
        <f t="shared" si="3"/>
        <v>5746</v>
      </c>
      <c r="E10" s="59">
        <f t="shared" si="4"/>
        <v>2704</v>
      </c>
      <c r="F10" s="60">
        <f t="shared" si="5"/>
        <v>42250</v>
      </c>
      <c r="G10" s="59">
        <f t="shared" si="6"/>
        <v>23700</v>
      </c>
      <c r="H10" s="59">
        <f t="shared" si="7"/>
        <v>0</v>
      </c>
      <c r="I10" s="59">
        <f t="shared" si="8"/>
        <v>0</v>
      </c>
      <c r="J10" s="60">
        <f t="shared" si="9"/>
        <v>23700</v>
      </c>
      <c r="K10" s="60">
        <f t="shared" si="10"/>
        <v>10100</v>
      </c>
      <c r="L10" s="60">
        <f t="shared" si="11"/>
        <v>5746</v>
      </c>
      <c r="M10" s="60">
        <f t="shared" si="12"/>
        <v>2704</v>
      </c>
      <c r="N10" s="60">
        <f t="shared" si="13"/>
        <v>18550</v>
      </c>
      <c r="O10" s="60">
        <f t="shared" si="14"/>
        <v>3955</v>
      </c>
      <c r="P10" s="61">
        <f t="shared" si="15"/>
        <v>2370</v>
      </c>
      <c r="Q10" s="62">
        <f t="shared" si="16"/>
        <v>1585</v>
      </c>
      <c r="R10" s="232">
        <f>IF(B10="","",IF(AND(B10=$AK$7,$AL$19=$AL$15),$AL$20,R9))</f>
        <v>0</v>
      </c>
      <c r="S10" s="232">
        <f t="shared" ref="S10:S16" si="24">IFERROR(IF(B10="","",IF($AL$13=$AL$15,$AL$16,S9)),"")</f>
        <v>0</v>
      </c>
      <c r="T10" s="62">
        <f t="shared" ref="T10:T19" si="25">IFERROR(IF(B10="","",SUM(R10-S10)),"")</f>
        <v>0</v>
      </c>
      <c r="U10" s="60" t="str">
        <f t="shared" si="17"/>
        <v/>
      </c>
      <c r="V10" s="60" t="str">
        <f t="shared" si="18"/>
        <v/>
      </c>
      <c r="W10" s="62" t="str">
        <f t="shared" si="19"/>
        <v/>
      </c>
      <c r="X10" s="60">
        <f>IFERROR(IF(B10="","",ROUND(N10*$AN$6%,0)),"")</f>
        <v>0</v>
      </c>
      <c r="Y10" s="60">
        <f t="shared" si="21"/>
        <v>1585</v>
      </c>
      <c r="Z10" s="63">
        <f t="shared" si="22"/>
        <v>16965</v>
      </c>
      <c r="AA10" s="89"/>
      <c r="AB10" s="89"/>
      <c r="AD10" s="10"/>
      <c r="AE10" s="10"/>
      <c r="AF10" s="10"/>
      <c r="AG10" s="10"/>
      <c r="AH10" s="10"/>
      <c r="AI10" s="10"/>
      <c r="AK10" s="68">
        <v>44105</v>
      </c>
      <c r="AL10" s="67">
        <f>IFERROR(VLOOKUP(E4,ram,13,0),"")</f>
        <v>23700</v>
      </c>
      <c r="AM10" s="68">
        <f>IF(AND($AL$6&gt;$AM$6),"",DATE(YEAR(AM9),MONTH(AM9)+1,DAY(AM9)))</f>
        <v>44105</v>
      </c>
      <c r="AN10" s="68">
        <f t="shared" ref="AN10:AN20" si="26">IF(AND(AM10=""),"",IF(AND(AM10=$AK$9),$AK$9,IF(AND(AM10=$AK$10),$AK$10,IF(AND(AM10=$AK$11),$AK$11,IF(AND(AM10=$AK$12),$AK$12,IF(AND(AM10=$AK$13),$AK$13,IF(AND(AM10=$AK$14),$AK$14,IF(AND(AM10=$AK$15),$AK$15,IF(AND(AM10=$AK$16),$AK$16,IF(AND(AM10=$AK$17),$AK$17,IF(AND(AM10=$AK$18),$AK$18,IF(AND(AM10=$AK$19),$AK$19,IF(AND(AM10=$AK$20),$AK$20,"")))))))))))))</f>
        <v>44105</v>
      </c>
      <c r="AO10" s="68">
        <f t="shared" ref="AO10:AO22" si="27">IFERROR(IF(AN10="","",IF(AN10&gt;$AM$6,"",AN10)),"")</f>
        <v>44105</v>
      </c>
      <c r="AP10" s="67">
        <f>IFERROR(IF(AO10="","",IF(AO10=$AL$3,MROUND(AL9*1.03,100),AL9)),"")</f>
        <v>33800</v>
      </c>
      <c r="AQ10" s="67">
        <f t="shared" ref="AQ10:AQ22" si="28">IF(AO10="","",IF(AP10="","",ROUND(AP10*17%,0)))</f>
        <v>5746</v>
      </c>
      <c r="AR10" s="67">
        <f t="shared" ref="AR10:AR22" si="29">IF(AO10="","",IF(AP10="","",ROUND(AP10*$AP$6%,0)))</f>
        <v>2704</v>
      </c>
      <c r="AT10" s="67">
        <f>IF(AO10="","",IF($AL$13=$AL$15,$AL$14,$AL$10))</f>
        <v>23700</v>
      </c>
      <c r="AU10" s="67">
        <f t="shared" ref="AU10:AU22" si="30">IFERROR(IF(AO10="","",IF($AL$13=$AL$15,ROUND(AT10*17%,0),0)),"")</f>
        <v>0</v>
      </c>
      <c r="AV10" s="67">
        <f t="shared" ref="AV10:AV22" si="31">IFERROR(IF(AO10="","",IF($AL$13=$AL$15,ROUND(AT10*$AP$6%,0),0)),"")</f>
        <v>0</v>
      </c>
    </row>
    <row r="11" spans="1:48" s="67" customFormat="1" ht="25.5" customHeight="1">
      <c r="A11" s="57">
        <f t="shared" si="23"/>
        <v>4</v>
      </c>
      <c r="B11" s="58">
        <f t="shared" si="1"/>
        <v>44166</v>
      </c>
      <c r="C11" s="59">
        <f t="shared" si="2"/>
        <v>33800</v>
      </c>
      <c r="D11" s="59">
        <f t="shared" si="3"/>
        <v>5746</v>
      </c>
      <c r="E11" s="59">
        <f t="shared" si="4"/>
        <v>2704</v>
      </c>
      <c r="F11" s="60">
        <f t="shared" si="5"/>
        <v>42250</v>
      </c>
      <c r="G11" s="59">
        <f t="shared" si="6"/>
        <v>23700</v>
      </c>
      <c r="H11" s="59">
        <f t="shared" si="7"/>
        <v>0</v>
      </c>
      <c r="I11" s="59">
        <f t="shared" si="8"/>
        <v>0</v>
      </c>
      <c r="J11" s="60">
        <f t="shared" si="9"/>
        <v>23700</v>
      </c>
      <c r="K11" s="60">
        <f t="shared" si="10"/>
        <v>10100</v>
      </c>
      <c r="L11" s="60">
        <f t="shared" si="11"/>
        <v>5746</v>
      </c>
      <c r="M11" s="60">
        <f t="shared" si="12"/>
        <v>2704</v>
      </c>
      <c r="N11" s="60">
        <f t="shared" si="13"/>
        <v>18550</v>
      </c>
      <c r="O11" s="60">
        <f t="shared" si="14"/>
        <v>3955</v>
      </c>
      <c r="P11" s="61">
        <f t="shared" si="15"/>
        <v>2370</v>
      </c>
      <c r="Q11" s="62">
        <f t="shared" si="16"/>
        <v>1585</v>
      </c>
      <c r="R11" s="232">
        <f>IF(B11="","",IF(AND(B11=$AK$7,$AL$19=$AL$15),$AL$20,R10))</f>
        <v>0</v>
      </c>
      <c r="S11" s="232">
        <f t="shared" si="24"/>
        <v>0</v>
      </c>
      <c r="T11" s="62">
        <f t="shared" si="25"/>
        <v>0</v>
      </c>
      <c r="U11" s="60" t="str">
        <f t="shared" ref="U11:U19" si="32">IF(B11="","",IF(B11=$AJ$6,ROUND((F11)*1/30,0),IF(B11=$AK$6,ROUND((F11)*1/31,0),"")))</f>
        <v/>
      </c>
      <c r="V11" s="60" t="str">
        <f t="shared" ref="V11:V19" si="33">IF(B11="","",IF(B11=$AJ$6,ROUND((J11)*1/30,0),IF(B11=$AK$6,ROUND((J11)*1/31,0),"")))</f>
        <v/>
      </c>
      <c r="W11" s="62" t="str">
        <f t="shared" ref="W11:W19" si="34">IFERROR(IF(B11="","",SUM(U11-V11)),"")</f>
        <v/>
      </c>
      <c r="X11" s="60">
        <f t="shared" ref="X11:X19" si="35">IFERROR(IF(B11="","",ROUND(N11*$AN$6%,0)),"")</f>
        <v>0</v>
      </c>
      <c r="Y11" s="60">
        <f t="shared" si="21"/>
        <v>1585</v>
      </c>
      <c r="Z11" s="63">
        <f t="shared" si="22"/>
        <v>16965</v>
      </c>
      <c r="AA11" s="89"/>
      <c r="AB11" s="89"/>
      <c r="AD11" s="10"/>
      <c r="AE11" s="10"/>
      <c r="AF11" s="10"/>
      <c r="AG11" s="10"/>
      <c r="AH11" s="10"/>
      <c r="AI11" s="10"/>
      <c r="AJ11" s="67">
        <f>ROUND((AL11+AQ9)*10%,0)</f>
        <v>2505</v>
      </c>
      <c r="AK11" s="68">
        <v>44136</v>
      </c>
      <c r="AL11" s="67">
        <f>IFERROR(ROUND((AL9/AP3)*AP4,0),"")</f>
        <v>21407</v>
      </c>
      <c r="AM11" s="68">
        <f t="shared" ref="AM11:AM22" si="36">IF(AND($AL$6&gt;$AM$6),"",DATE(YEAR(AM10),MONTH(AM10)+1,DAY(AM10)))</f>
        <v>44136</v>
      </c>
      <c r="AN11" s="68">
        <f t="shared" si="26"/>
        <v>44136</v>
      </c>
      <c r="AO11" s="68">
        <f t="shared" si="27"/>
        <v>44136</v>
      </c>
      <c r="AP11" s="67">
        <f>IFERROR(IF(AO11="","",IF(AO11=$AL$3,MROUND(AP10*1.03,100),AP10)),"")</f>
        <v>33800</v>
      </c>
      <c r="AQ11" s="67">
        <f t="shared" si="28"/>
        <v>5746</v>
      </c>
      <c r="AR11" s="67">
        <f t="shared" si="29"/>
        <v>2704</v>
      </c>
      <c r="AT11" s="67">
        <f t="shared" ref="AT11:AT22" si="37">IF(AO11="","",IF($AL$13=$AL$15,$AL$14,$AL$10))</f>
        <v>23700</v>
      </c>
      <c r="AU11" s="67">
        <f t="shared" si="30"/>
        <v>0</v>
      </c>
      <c r="AV11" s="67">
        <f t="shared" si="31"/>
        <v>0</v>
      </c>
    </row>
    <row r="12" spans="1:48" s="67" customFormat="1" ht="25.5" customHeight="1">
      <c r="A12" s="57">
        <f t="shared" si="23"/>
        <v>5</v>
      </c>
      <c r="B12" s="58">
        <f t="shared" si="1"/>
        <v>44197</v>
      </c>
      <c r="C12" s="59">
        <f t="shared" si="2"/>
        <v>33800</v>
      </c>
      <c r="D12" s="59">
        <f t="shared" si="3"/>
        <v>5746</v>
      </c>
      <c r="E12" s="59">
        <f t="shared" si="4"/>
        <v>2704</v>
      </c>
      <c r="F12" s="60">
        <f t="shared" si="5"/>
        <v>42250</v>
      </c>
      <c r="G12" s="59">
        <f t="shared" si="6"/>
        <v>23700</v>
      </c>
      <c r="H12" s="59">
        <f t="shared" si="7"/>
        <v>0</v>
      </c>
      <c r="I12" s="59">
        <f t="shared" si="8"/>
        <v>0</v>
      </c>
      <c r="J12" s="60">
        <f t="shared" si="9"/>
        <v>23700</v>
      </c>
      <c r="K12" s="60">
        <f t="shared" si="10"/>
        <v>10100</v>
      </c>
      <c r="L12" s="60">
        <f t="shared" si="11"/>
        <v>5746</v>
      </c>
      <c r="M12" s="60">
        <f t="shared" si="12"/>
        <v>2704</v>
      </c>
      <c r="N12" s="60">
        <f t="shared" si="13"/>
        <v>18550</v>
      </c>
      <c r="O12" s="60">
        <f t="shared" si="14"/>
        <v>3955</v>
      </c>
      <c r="P12" s="61">
        <f t="shared" si="15"/>
        <v>2370</v>
      </c>
      <c r="Q12" s="62">
        <f t="shared" si="16"/>
        <v>1585</v>
      </c>
      <c r="R12" s="232">
        <f>IF(B12="","",IF(AND(B12=$AK$7,$AL$19=$AL$15),$AL$20,R11))</f>
        <v>0</v>
      </c>
      <c r="S12" s="232">
        <f t="shared" si="24"/>
        <v>0</v>
      </c>
      <c r="T12" s="62">
        <f t="shared" si="25"/>
        <v>0</v>
      </c>
      <c r="U12" s="60" t="str">
        <f t="shared" si="32"/>
        <v/>
      </c>
      <c r="V12" s="60" t="str">
        <f t="shared" si="33"/>
        <v/>
      </c>
      <c r="W12" s="62" t="str">
        <f t="shared" si="34"/>
        <v/>
      </c>
      <c r="X12" s="60">
        <f t="shared" si="35"/>
        <v>0</v>
      </c>
      <c r="Y12" s="60">
        <f t="shared" si="21"/>
        <v>1585</v>
      </c>
      <c r="Z12" s="63">
        <f t="shared" si="22"/>
        <v>16965</v>
      </c>
      <c r="AA12" s="89"/>
      <c r="AB12" s="89"/>
      <c r="AD12" s="10"/>
      <c r="AE12" s="10"/>
      <c r="AF12" s="10"/>
      <c r="AG12" s="10"/>
      <c r="AH12" s="10"/>
      <c r="AI12" s="10"/>
      <c r="AJ12" s="67">
        <f>ROUND((AL12)*10%,0)</f>
        <v>869</v>
      </c>
      <c r="AK12" s="68">
        <v>44166</v>
      </c>
      <c r="AL12" s="67">
        <f>IFERROR(IF($AL$13=$AL$15,ROUND((AL14/AP3)*AN4,0),ROUND((AL10/AP3)*AN4,0)),"")</f>
        <v>8690</v>
      </c>
      <c r="AM12" s="68">
        <f t="shared" si="36"/>
        <v>44166</v>
      </c>
      <c r="AN12" s="68">
        <f t="shared" si="26"/>
        <v>44166</v>
      </c>
      <c r="AO12" s="68">
        <f t="shared" si="27"/>
        <v>44166</v>
      </c>
      <c r="AP12" s="67">
        <f t="shared" ref="AP12:AP23" si="38">IFERROR(IF(AO12="","",IF(AO12=$AL$3,MROUND(AP11*1.03,100),AP11)),"")</f>
        <v>33800</v>
      </c>
      <c r="AQ12" s="67">
        <f t="shared" si="28"/>
        <v>5746</v>
      </c>
      <c r="AR12" s="67">
        <f t="shared" si="29"/>
        <v>2704</v>
      </c>
      <c r="AT12" s="67">
        <f t="shared" si="37"/>
        <v>23700</v>
      </c>
      <c r="AU12" s="67">
        <f t="shared" si="30"/>
        <v>0</v>
      </c>
      <c r="AV12" s="67">
        <f t="shared" si="31"/>
        <v>0</v>
      </c>
    </row>
    <row r="13" spans="1:48" s="67" customFormat="1" ht="25.5" customHeight="1">
      <c r="A13" s="57">
        <f t="shared" si="23"/>
        <v>6</v>
      </c>
      <c r="B13" s="58">
        <f t="shared" si="1"/>
        <v>44228</v>
      </c>
      <c r="C13" s="59">
        <f t="shared" si="2"/>
        <v>33800</v>
      </c>
      <c r="D13" s="59">
        <f t="shared" si="3"/>
        <v>5746</v>
      </c>
      <c r="E13" s="59">
        <f t="shared" si="4"/>
        <v>2704</v>
      </c>
      <c r="F13" s="60">
        <f t="shared" si="5"/>
        <v>42250</v>
      </c>
      <c r="G13" s="59">
        <f t="shared" si="6"/>
        <v>23700</v>
      </c>
      <c r="H13" s="59">
        <f t="shared" si="7"/>
        <v>0</v>
      </c>
      <c r="I13" s="59">
        <f t="shared" si="8"/>
        <v>0</v>
      </c>
      <c r="J13" s="60">
        <f t="shared" si="9"/>
        <v>23700</v>
      </c>
      <c r="K13" s="60">
        <f t="shared" si="10"/>
        <v>10100</v>
      </c>
      <c r="L13" s="60">
        <f t="shared" si="11"/>
        <v>5746</v>
      </c>
      <c r="M13" s="60">
        <f t="shared" si="12"/>
        <v>2704</v>
      </c>
      <c r="N13" s="60">
        <f t="shared" si="13"/>
        <v>18550</v>
      </c>
      <c r="O13" s="60">
        <f t="shared" si="14"/>
        <v>3955</v>
      </c>
      <c r="P13" s="61">
        <f t="shared" si="15"/>
        <v>2370</v>
      </c>
      <c r="Q13" s="62">
        <f t="shared" si="16"/>
        <v>1585</v>
      </c>
      <c r="R13" s="232">
        <f>IF(B13="","",IF(AND(B13=$AK$7,$AL$19=$AL$15),$AL$20,R12))</f>
        <v>0</v>
      </c>
      <c r="S13" s="232">
        <f t="shared" si="24"/>
        <v>0</v>
      </c>
      <c r="T13" s="62">
        <f t="shared" si="25"/>
        <v>0</v>
      </c>
      <c r="U13" s="60" t="str">
        <f t="shared" si="32"/>
        <v/>
      </c>
      <c r="V13" s="60" t="str">
        <f t="shared" si="33"/>
        <v/>
      </c>
      <c r="W13" s="62" t="str">
        <f t="shared" si="34"/>
        <v/>
      </c>
      <c r="X13" s="60">
        <f t="shared" si="35"/>
        <v>0</v>
      </c>
      <c r="Y13" s="60">
        <f t="shared" si="21"/>
        <v>1585</v>
      </c>
      <c r="Z13" s="63">
        <f t="shared" si="22"/>
        <v>16965</v>
      </c>
      <c r="AA13" s="89"/>
      <c r="AB13" s="89"/>
      <c r="AD13" s="10"/>
      <c r="AE13" s="10"/>
      <c r="AF13" s="10"/>
      <c r="AG13" s="10"/>
      <c r="AH13" s="10"/>
      <c r="AI13" s="10"/>
      <c r="AK13" s="68">
        <v>44197</v>
      </c>
      <c r="AL13" s="79">
        <f>IFERROR(VLOOKUP(E4,ram,15,0),"")</f>
        <v>0</v>
      </c>
      <c r="AM13" s="68">
        <f t="shared" si="36"/>
        <v>44197</v>
      </c>
      <c r="AN13" s="68">
        <f t="shared" si="26"/>
        <v>44197</v>
      </c>
      <c r="AO13" s="68">
        <f t="shared" si="27"/>
        <v>44197</v>
      </c>
      <c r="AP13" s="67">
        <f t="shared" si="38"/>
        <v>33800</v>
      </c>
      <c r="AQ13" s="67">
        <f t="shared" si="28"/>
        <v>5746</v>
      </c>
      <c r="AR13" s="67">
        <f t="shared" si="29"/>
        <v>2704</v>
      </c>
      <c r="AT13" s="67">
        <f t="shared" si="37"/>
        <v>23700</v>
      </c>
      <c r="AU13" s="67">
        <f t="shared" si="30"/>
        <v>0</v>
      </c>
      <c r="AV13" s="67">
        <f t="shared" si="31"/>
        <v>0</v>
      </c>
    </row>
    <row r="14" spans="1:48" s="67" customFormat="1" ht="25.5" customHeight="1">
      <c r="A14" s="57">
        <f t="shared" si="23"/>
        <v>7</v>
      </c>
      <c r="B14" s="58">
        <f t="shared" si="1"/>
        <v>44256</v>
      </c>
      <c r="C14" s="59">
        <f>IFERROR(IF(AP15="","",AP15),"")</f>
        <v>33800</v>
      </c>
      <c r="D14" s="59">
        <f t="shared" si="3"/>
        <v>5746</v>
      </c>
      <c r="E14" s="59">
        <f t="shared" si="4"/>
        <v>2704</v>
      </c>
      <c r="F14" s="60">
        <f t="shared" si="5"/>
        <v>42250</v>
      </c>
      <c r="G14" s="59">
        <f t="shared" si="6"/>
        <v>23700</v>
      </c>
      <c r="H14" s="59">
        <f t="shared" si="7"/>
        <v>0</v>
      </c>
      <c r="I14" s="59">
        <f t="shared" si="8"/>
        <v>0</v>
      </c>
      <c r="J14" s="60">
        <f t="shared" si="9"/>
        <v>23700</v>
      </c>
      <c r="K14" s="60">
        <f t="shared" si="10"/>
        <v>10100</v>
      </c>
      <c r="L14" s="60">
        <f t="shared" si="11"/>
        <v>5746</v>
      </c>
      <c r="M14" s="60">
        <f t="shared" si="12"/>
        <v>2704</v>
      </c>
      <c r="N14" s="60">
        <f t="shared" si="13"/>
        <v>18550</v>
      </c>
      <c r="O14" s="60">
        <f t="shared" si="14"/>
        <v>3955</v>
      </c>
      <c r="P14" s="61">
        <f t="shared" si="15"/>
        <v>2370</v>
      </c>
      <c r="Q14" s="62">
        <f t="shared" si="16"/>
        <v>1585</v>
      </c>
      <c r="R14" s="232">
        <f>IF(B14="","",IF(AND(B14=$AK$7,$AL$19=$AL$15),$AL$20,R13))</f>
        <v>0</v>
      </c>
      <c r="S14" s="232">
        <f t="shared" si="24"/>
        <v>0</v>
      </c>
      <c r="T14" s="62">
        <f t="shared" si="25"/>
        <v>0</v>
      </c>
      <c r="U14" s="60" t="str">
        <f t="shared" si="32"/>
        <v/>
      </c>
      <c r="V14" s="60" t="str">
        <f t="shared" si="33"/>
        <v/>
      </c>
      <c r="W14" s="62" t="str">
        <f t="shared" si="34"/>
        <v/>
      </c>
      <c r="X14" s="60">
        <f t="shared" si="35"/>
        <v>0</v>
      </c>
      <c r="Y14" s="60">
        <f>IFERROR(IF(B14="","",SUM(Q14,T14,W14,X14)),"")</f>
        <v>1585</v>
      </c>
      <c r="Z14" s="63">
        <f t="shared" si="22"/>
        <v>16965</v>
      </c>
      <c r="AA14" s="89"/>
      <c r="AB14" s="89"/>
      <c r="AD14" s="10"/>
      <c r="AE14" s="10"/>
      <c r="AF14" s="10"/>
      <c r="AG14" s="10"/>
      <c r="AH14" s="10"/>
      <c r="AI14" s="10"/>
      <c r="AK14" s="68">
        <v>44228</v>
      </c>
      <c r="AL14" s="67">
        <f>IFERROR(VLOOKUP(E4,ram,16,0),"")</f>
        <v>0</v>
      </c>
      <c r="AM14" s="68">
        <f t="shared" si="36"/>
        <v>44228</v>
      </c>
      <c r="AN14" s="68">
        <f t="shared" si="26"/>
        <v>44228</v>
      </c>
      <c r="AO14" s="68">
        <f t="shared" si="27"/>
        <v>44228</v>
      </c>
      <c r="AP14" s="67">
        <f t="shared" si="38"/>
        <v>33800</v>
      </c>
      <c r="AQ14" s="67">
        <f t="shared" si="28"/>
        <v>5746</v>
      </c>
      <c r="AR14" s="67">
        <f t="shared" si="29"/>
        <v>2704</v>
      </c>
      <c r="AT14" s="67">
        <f t="shared" si="37"/>
        <v>23700</v>
      </c>
      <c r="AU14" s="67">
        <f t="shared" si="30"/>
        <v>0</v>
      </c>
      <c r="AV14" s="67">
        <f t="shared" si="31"/>
        <v>0</v>
      </c>
    </row>
    <row r="15" spans="1:48" s="67" customFormat="1" ht="25.5" customHeight="1">
      <c r="A15" s="57">
        <f t="shared" si="23"/>
        <v>8</v>
      </c>
      <c r="B15" s="58">
        <f t="shared" si="1"/>
        <v>44287</v>
      </c>
      <c r="C15" s="59">
        <f t="shared" ref="C15:C19" si="39">IFERROR(IF(AP16="","",AP16),"")</f>
        <v>33800</v>
      </c>
      <c r="D15" s="59">
        <f t="shared" ref="D15:D19" si="40">IFERROR(IF(AQ16="","",AQ16),"")</f>
        <v>5746</v>
      </c>
      <c r="E15" s="59">
        <f t="shared" ref="E15:E19" si="41">IFERROR(IF(AR16="","",AR16),"")</f>
        <v>2704</v>
      </c>
      <c r="F15" s="60">
        <f t="shared" ref="F15:F19" si="42">IF(B15="","",SUM(C15:E15))</f>
        <v>42250</v>
      </c>
      <c r="G15" s="59">
        <f t="shared" si="6"/>
        <v>23700</v>
      </c>
      <c r="H15" s="59">
        <f t="shared" si="7"/>
        <v>0</v>
      </c>
      <c r="I15" s="59">
        <f t="shared" si="8"/>
        <v>0</v>
      </c>
      <c r="J15" s="60">
        <f t="shared" si="9"/>
        <v>23700</v>
      </c>
      <c r="K15" s="60">
        <f t="shared" ref="K15:K19" si="43">IFERROR(IF(B15="","",IF(C15="","",IF(G15="","",SUM(C15-G15)))),"")</f>
        <v>10100</v>
      </c>
      <c r="L15" s="60">
        <f t="shared" ref="L15:L19" si="44">IFERROR(IF(B15="","",IF(D15="","",IF(H15="","",SUM(D15-H15)))),"")</f>
        <v>5746</v>
      </c>
      <c r="M15" s="60">
        <f t="shared" ref="M15:M19" si="45">IFERROR(IF(B15="","",IF(E15="","",IF(I15="","",SUM(E15-I15)))),"")</f>
        <v>2704</v>
      </c>
      <c r="N15" s="60">
        <f t="shared" ref="N15:N19" si="46">IFERROR(IF(B15="","",IF(F15="","",IF(J15="","",SUM(F15-J15)))),"")</f>
        <v>18550</v>
      </c>
      <c r="O15" s="60">
        <f t="shared" ref="O15:O19" si="47">IFERROR(IF(B15="","",ROUND((C15+D15)*10%,0)),"")</f>
        <v>3955</v>
      </c>
      <c r="P15" s="61">
        <f t="shared" ref="P15:P19" si="48">IFERROR(IF(B15="","",IF(G15="","",IF(H15="","",ROUND((G15+H15)*10%,0)))),"")</f>
        <v>2370</v>
      </c>
      <c r="Q15" s="62">
        <f t="shared" ref="Q15:Q19" si="49">IFERROR(IF(B15="","",SUM(O15-P15)),"")</f>
        <v>1585</v>
      </c>
      <c r="R15" s="232">
        <f t="shared" ref="R15:R19" si="50">IF(B15="","",IF(AND(B15=$AK$7,$AL$19=$AL$15),$AL$20,R14))</f>
        <v>0</v>
      </c>
      <c r="S15" s="232">
        <f t="shared" ref="S15:S19" si="51">IFERROR(IF(B15="","",IF($AL$13=$AL$15,$AL$16,S14)),"")</f>
        <v>0</v>
      </c>
      <c r="T15" s="62">
        <f t="shared" ref="T15:T19" si="52">IFERROR(IF(B15="","",SUM(R15-S15)),"")</f>
        <v>0</v>
      </c>
      <c r="U15" s="60" t="str">
        <f t="shared" si="32"/>
        <v/>
      </c>
      <c r="V15" s="60" t="str">
        <f t="shared" si="33"/>
        <v/>
      </c>
      <c r="W15" s="62" t="str">
        <f t="shared" si="34"/>
        <v/>
      </c>
      <c r="X15" s="60">
        <f t="shared" si="35"/>
        <v>0</v>
      </c>
      <c r="Y15" s="60">
        <f t="shared" ref="Y15:Y19" si="53">IFERROR(IF(B15="","",SUM(Q15,T15,W15,X15)),"")</f>
        <v>1585</v>
      </c>
      <c r="Z15" s="63">
        <f t="shared" ref="Z15:Z19" si="54">IFERROR(IF(B15="","",SUM(N15-Y15)),"")</f>
        <v>16965</v>
      </c>
      <c r="AA15" s="89"/>
      <c r="AB15" s="89"/>
      <c r="AD15" s="10"/>
      <c r="AE15" s="10"/>
      <c r="AF15" s="10"/>
      <c r="AG15" s="10"/>
      <c r="AH15" s="10"/>
      <c r="AI15" s="10"/>
      <c r="AK15" s="68">
        <v>44256</v>
      </c>
      <c r="AL15" s="79" t="s">
        <v>107</v>
      </c>
      <c r="AM15" s="68">
        <f t="shared" si="36"/>
        <v>44256</v>
      </c>
      <c r="AN15" s="68">
        <f t="shared" si="26"/>
        <v>44256</v>
      </c>
      <c r="AO15" s="68">
        <f t="shared" si="27"/>
        <v>44256</v>
      </c>
      <c r="AP15" s="67">
        <f t="shared" si="38"/>
        <v>33800</v>
      </c>
      <c r="AQ15" s="67">
        <f t="shared" si="28"/>
        <v>5746</v>
      </c>
      <c r="AR15" s="67">
        <f t="shared" si="29"/>
        <v>2704</v>
      </c>
      <c r="AT15" s="67">
        <f t="shared" si="37"/>
        <v>23700</v>
      </c>
      <c r="AU15" s="67">
        <f t="shared" si="30"/>
        <v>0</v>
      </c>
      <c r="AV15" s="67">
        <f t="shared" si="31"/>
        <v>0</v>
      </c>
    </row>
    <row r="16" spans="1:48" s="67" customFormat="1" ht="25.5" customHeight="1">
      <c r="A16" s="57">
        <f t="shared" si="23"/>
        <v>9</v>
      </c>
      <c r="B16" s="58">
        <f t="shared" si="1"/>
        <v>44317</v>
      </c>
      <c r="C16" s="59">
        <f t="shared" si="39"/>
        <v>33800</v>
      </c>
      <c r="D16" s="59">
        <f t="shared" si="40"/>
        <v>5746</v>
      </c>
      <c r="E16" s="59">
        <f t="shared" si="41"/>
        <v>2704</v>
      </c>
      <c r="F16" s="60">
        <f t="shared" si="42"/>
        <v>42250</v>
      </c>
      <c r="G16" s="59">
        <f t="shared" si="6"/>
        <v>23700</v>
      </c>
      <c r="H16" s="59">
        <f t="shared" si="7"/>
        <v>0</v>
      </c>
      <c r="I16" s="59">
        <f t="shared" si="8"/>
        <v>0</v>
      </c>
      <c r="J16" s="60">
        <f t="shared" si="9"/>
        <v>23700</v>
      </c>
      <c r="K16" s="60">
        <f t="shared" si="43"/>
        <v>10100</v>
      </c>
      <c r="L16" s="60">
        <f t="shared" si="44"/>
        <v>5746</v>
      </c>
      <c r="M16" s="60">
        <f t="shared" si="45"/>
        <v>2704</v>
      </c>
      <c r="N16" s="60">
        <f t="shared" si="46"/>
        <v>18550</v>
      </c>
      <c r="O16" s="60">
        <f t="shared" si="47"/>
        <v>3955</v>
      </c>
      <c r="P16" s="61">
        <f t="shared" si="48"/>
        <v>2370</v>
      </c>
      <c r="Q16" s="62">
        <f t="shared" si="49"/>
        <v>1585</v>
      </c>
      <c r="R16" s="232">
        <f t="shared" si="50"/>
        <v>0</v>
      </c>
      <c r="S16" s="232">
        <f t="shared" si="51"/>
        <v>0</v>
      </c>
      <c r="T16" s="62">
        <f t="shared" si="52"/>
        <v>0</v>
      </c>
      <c r="U16" s="60" t="str">
        <f t="shared" si="32"/>
        <v/>
      </c>
      <c r="V16" s="60" t="str">
        <f t="shared" si="33"/>
        <v/>
      </c>
      <c r="W16" s="62" t="str">
        <f t="shared" si="34"/>
        <v/>
      </c>
      <c r="X16" s="60">
        <f t="shared" si="35"/>
        <v>0</v>
      </c>
      <c r="Y16" s="60">
        <f t="shared" si="53"/>
        <v>1585</v>
      </c>
      <c r="Z16" s="63">
        <f t="shared" si="54"/>
        <v>16965</v>
      </c>
      <c r="AA16" s="89"/>
      <c r="AB16" s="89"/>
      <c r="AD16" s="10"/>
      <c r="AE16" s="10"/>
      <c r="AF16" s="10"/>
      <c r="AG16" s="10"/>
      <c r="AH16" s="10"/>
      <c r="AI16" s="10"/>
      <c r="AK16" s="68">
        <v>44287</v>
      </c>
      <c r="AL16" s="67">
        <f>IFERROR(VLOOKUP(E4,ram,17,0),"")</f>
        <v>0</v>
      </c>
      <c r="AM16" s="68">
        <f t="shared" si="36"/>
        <v>44287</v>
      </c>
      <c r="AN16" s="68">
        <f t="shared" si="26"/>
        <v>44287</v>
      </c>
      <c r="AO16" s="68">
        <f t="shared" si="27"/>
        <v>44287</v>
      </c>
      <c r="AP16" s="67">
        <f t="shared" ref="AP16:AP20" si="55">IFERROR(IF(AO16="","",IF(AO16=$AL$3,MROUND(AP15*1.03,100),AP15)),"")</f>
        <v>33800</v>
      </c>
      <c r="AQ16" s="67">
        <f t="shared" ref="AQ16:AQ20" si="56">IF(AO16="","",IF(AP16="","",ROUND(AP16*17%,0)))</f>
        <v>5746</v>
      </c>
      <c r="AR16" s="67">
        <f t="shared" ref="AR16:AR20" si="57">IF(AO16="","",IF(AP16="","",ROUND(AP16*$AP$6%,0)))</f>
        <v>2704</v>
      </c>
      <c r="AT16" s="67">
        <f t="shared" ref="AT16:AT20" si="58">IF(AO16="","",IF($AL$13=$AL$15,$AL$14,$AL$10))</f>
        <v>23700</v>
      </c>
      <c r="AU16" s="67">
        <f t="shared" ref="AU16:AU20" si="59">IFERROR(IF(AO16="","",IF($AL$13=$AL$15,ROUND(AT16*17%,0),0)),"")</f>
        <v>0</v>
      </c>
      <c r="AV16" s="67">
        <f t="shared" ref="AV16:AV20" si="60">IFERROR(IF(AO16="","",IF($AL$13=$AL$15,ROUND(AT16*$AP$6%,0),0)),"")</f>
        <v>0</v>
      </c>
    </row>
    <row r="17" spans="1:48" s="67" customFormat="1" ht="25.5" customHeight="1">
      <c r="A17" s="57">
        <f t="shared" si="23"/>
        <v>10</v>
      </c>
      <c r="B17" s="58">
        <f t="shared" si="1"/>
        <v>44348</v>
      </c>
      <c r="C17" s="59">
        <f t="shared" si="39"/>
        <v>33800</v>
      </c>
      <c r="D17" s="59">
        <f t="shared" si="40"/>
        <v>5746</v>
      </c>
      <c r="E17" s="59">
        <f t="shared" si="41"/>
        <v>2704</v>
      </c>
      <c r="F17" s="60">
        <f t="shared" si="42"/>
        <v>42250</v>
      </c>
      <c r="G17" s="59">
        <f t="shared" si="6"/>
        <v>23700</v>
      </c>
      <c r="H17" s="59">
        <f t="shared" si="7"/>
        <v>0</v>
      </c>
      <c r="I17" s="59">
        <f t="shared" si="8"/>
        <v>0</v>
      </c>
      <c r="J17" s="60">
        <f t="shared" si="9"/>
        <v>23700</v>
      </c>
      <c r="K17" s="60">
        <f t="shared" si="43"/>
        <v>10100</v>
      </c>
      <c r="L17" s="60">
        <f t="shared" si="44"/>
        <v>5746</v>
      </c>
      <c r="M17" s="60">
        <f t="shared" si="45"/>
        <v>2704</v>
      </c>
      <c r="N17" s="60">
        <f t="shared" si="46"/>
        <v>18550</v>
      </c>
      <c r="O17" s="60">
        <f t="shared" si="47"/>
        <v>3955</v>
      </c>
      <c r="P17" s="61">
        <f t="shared" si="48"/>
        <v>2370</v>
      </c>
      <c r="Q17" s="62">
        <f t="shared" si="49"/>
        <v>1585</v>
      </c>
      <c r="R17" s="232">
        <f t="shared" si="50"/>
        <v>0</v>
      </c>
      <c r="S17" s="232">
        <f t="shared" si="51"/>
        <v>0</v>
      </c>
      <c r="T17" s="62">
        <f t="shared" si="52"/>
        <v>0</v>
      </c>
      <c r="U17" s="60" t="str">
        <f t="shared" si="32"/>
        <v/>
      </c>
      <c r="V17" s="60" t="str">
        <f t="shared" si="33"/>
        <v/>
      </c>
      <c r="W17" s="62" t="str">
        <f t="shared" si="34"/>
        <v/>
      </c>
      <c r="X17" s="60">
        <f t="shared" si="35"/>
        <v>0</v>
      </c>
      <c r="Y17" s="60">
        <f t="shared" si="53"/>
        <v>1585</v>
      </c>
      <c r="Z17" s="63">
        <f t="shared" si="54"/>
        <v>16965</v>
      </c>
      <c r="AA17" s="89"/>
      <c r="AB17" s="89"/>
      <c r="AD17" s="161"/>
      <c r="AE17" s="161"/>
      <c r="AF17" s="161"/>
      <c r="AG17" s="161"/>
      <c r="AH17" s="161"/>
      <c r="AI17" s="161"/>
      <c r="AK17" s="68">
        <v>44317</v>
      </c>
      <c r="AM17" s="68">
        <f t="shared" si="36"/>
        <v>44317</v>
      </c>
      <c r="AN17" s="68">
        <f t="shared" si="26"/>
        <v>44317</v>
      </c>
      <c r="AO17" s="68">
        <f t="shared" si="27"/>
        <v>44317</v>
      </c>
      <c r="AP17" s="67">
        <f t="shared" si="55"/>
        <v>33800</v>
      </c>
      <c r="AQ17" s="67">
        <f t="shared" si="56"/>
        <v>5746</v>
      </c>
      <c r="AR17" s="67">
        <f t="shared" si="57"/>
        <v>2704</v>
      </c>
      <c r="AT17" s="67">
        <f t="shared" si="58"/>
        <v>23700</v>
      </c>
      <c r="AU17" s="67">
        <f t="shared" si="59"/>
        <v>0</v>
      </c>
      <c r="AV17" s="67">
        <f t="shared" si="60"/>
        <v>0</v>
      </c>
    </row>
    <row r="18" spans="1:48" s="67" customFormat="1" ht="25.5" customHeight="1">
      <c r="A18" s="57">
        <f t="shared" si="23"/>
        <v>11</v>
      </c>
      <c r="B18" s="58">
        <f t="shared" si="1"/>
        <v>44378</v>
      </c>
      <c r="C18" s="59">
        <f t="shared" si="39"/>
        <v>34800</v>
      </c>
      <c r="D18" s="59">
        <f t="shared" si="40"/>
        <v>5916</v>
      </c>
      <c r="E18" s="59">
        <f t="shared" si="41"/>
        <v>2784</v>
      </c>
      <c r="F18" s="60">
        <f t="shared" si="42"/>
        <v>43500</v>
      </c>
      <c r="G18" s="59">
        <f t="shared" si="6"/>
        <v>23700</v>
      </c>
      <c r="H18" s="59">
        <f t="shared" si="7"/>
        <v>0</v>
      </c>
      <c r="I18" s="59">
        <f t="shared" si="8"/>
        <v>0</v>
      </c>
      <c r="J18" s="60">
        <f t="shared" si="9"/>
        <v>23700</v>
      </c>
      <c r="K18" s="60">
        <f t="shared" si="43"/>
        <v>11100</v>
      </c>
      <c r="L18" s="60">
        <f t="shared" si="44"/>
        <v>5916</v>
      </c>
      <c r="M18" s="60">
        <f t="shared" si="45"/>
        <v>2784</v>
      </c>
      <c r="N18" s="60">
        <f t="shared" si="46"/>
        <v>19800</v>
      </c>
      <c r="O18" s="60">
        <f t="shared" si="47"/>
        <v>4072</v>
      </c>
      <c r="P18" s="61">
        <f t="shared" si="48"/>
        <v>2370</v>
      </c>
      <c r="Q18" s="62">
        <f t="shared" si="49"/>
        <v>1702</v>
      </c>
      <c r="R18" s="232">
        <f t="shared" si="50"/>
        <v>0</v>
      </c>
      <c r="S18" s="232">
        <f t="shared" si="51"/>
        <v>0</v>
      </c>
      <c r="T18" s="62">
        <f t="shared" si="52"/>
        <v>0</v>
      </c>
      <c r="U18" s="60" t="str">
        <f t="shared" si="32"/>
        <v/>
      </c>
      <c r="V18" s="60" t="str">
        <f t="shared" si="33"/>
        <v/>
      </c>
      <c r="W18" s="62" t="str">
        <f t="shared" si="34"/>
        <v/>
      </c>
      <c r="X18" s="60">
        <f t="shared" si="35"/>
        <v>0</v>
      </c>
      <c r="Y18" s="60">
        <f t="shared" si="53"/>
        <v>1702</v>
      </c>
      <c r="Z18" s="63">
        <f t="shared" si="54"/>
        <v>18098</v>
      </c>
      <c r="AA18" s="89"/>
      <c r="AB18" s="89"/>
      <c r="AD18" s="161"/>
      <c r="AE18" s="161"/>
      <c r="AF18" s="161"/>
      <c r="AG18" s="161"/>
      <c r="AH18" s="161"/>
      <c r="AI18" s="161"/>
      <c r="AK18" s="68">
        <v>44348</v>
      </c>
      <c r="AM18" s="68">
        <f t="shared" si="36"/>
        <v>44348</v>
      </c>
      <c r="AN18" s="68">
        <f t="shared" si="26"/>
        <v>44348</v>
      </c>
      <c r="AO18" s="68">
        <f t="shared" si="27"/>
        <v>44348</v>
      </c>
      <c r="AP18" s="67">
        <f t="shared" si="55"/>
        <v>33800</v>
      </c>
      <c r="AQ18" s="67">
        <f t="shared" si="56"/>
        <v>5746</v>
      </c>
      <c r="AR18" s="67">
        <f t="shared" si="57"/>
        <v>2704</v>
      </c>
      <c r="AT18" s="67">
        <f t="shared" si="58"/>
        <v>23700</v>
      </c>
      <c r="AU18" s="67">
        <f t="shared" si="59"/>
        <v>0</v>
      </c>
      <c r="AV18" s="67">
        <f t="shared" si="60"/>
        <v>0</v>
      </c>
    </row>
    <row r="19" spans="1:48" s="67" customFormat="1" ht="25.5" customHeight="1">
      <c r="A19" s="57">
        <f t="shared" si="23"/>
        <v>12</v>
      </c>
      <c r="B19" s="58">
        <f t="shared" si="1"/>
        <v>44409</v>
      </c>
      <c r="C19" s="59">
        <f t="shared" si="39"/>
        <v>34800</v>
      </c>
      <c r="D19" s="59">
        <f t="shared" si="40"/>
        <v>5916</v>
      </c>
      <c r="E19" s="59">
        <f t="shared" si="41"/>
        <v>2784</v>
      </c>
      <c r="F19" s="60">
        <f t="shared" si="42"/>
        <v>43500</v>
      </c>
      <c r="G19" s="59">
        <f t="shared" si="6"/>
        <v>23700</v>
      </c>
      <c r="H19" s="59">
        <f t="shared" si="7"/>
        <v>0</v>
      </c>
      <c r="I19" s="59">
        <f t="shared" si="8"/>
        <v>0</v>
      </c>
      <c r="J19" s="60">
        <f t="shared" si="9"/>
        <v>23700</v>
      </c>
      <c r="K19" s="60">
        <f t="shared" si="43"/>
        <v>11100</v>
      </c>
      <c r="L19" s="60">
        <f t="shared" si="44"/>
        <v>5916</v>
      </c>
      <c r="M19" s="60">
        <f t="shared" si="45"/>
        <v>2784</v>
      </c>
      <c r="N19" s="60">
        <f t="shared" si="46"/>
        <v>19800</v>
      </c>
      <c r="O19" s="60">
        <f t="shared" si="47"/>
        <v>4072</v>
      </c>
      <c r="P19" s="61">
        <f t="shared" si="48"/>
        <v>2370</v>
      </c>
      <c r="Q19" s="62">
        <f t="shared" si="49"/>
        <v>1702</v>
      </c>
      <c r="R19" s="232">
        <f t="shared" si="50"/>
        <v>0</v>
      </c>
      <c r="S19" s="232">
        <f t="shared" si="51"/>
        <v>0</v>
      </c>
      <c r="T19" s="62">
        <f t="shared" si="52"/>
        <v>0</v>
      </c>
      <c r="U19" s="60" t="str">
        <f t="shared" si="32"/>
        <v/>
      </c>
      <c r="V19" s="60" t="str">
        <f t="shared" si="33"/>
        <v/>
      </c>
      <c r="W19" s="62" t="str">
        <f t="shared" si="34"/>
        <v/>
      </c>
      <c r="X19" s="60">
        <f t="shared" si="35"/>
        <v>0</v>
      </c>
      <c r="Y19" s="60">
        <f t="shared" si="53"/>
        <v>1702</v>
      </c>
      <c r="Z19" s="63">
        <f t="shared" si="54"/>
        <v>18098</v>
      </c>
      <c r="AA19" s="89"/>
      <c r="AB19" s="89"/>
      <c r="AD19" s="10"/>
      <c r="AE19" s="10"/>
      <c r="AF19" s="10"/>
      <c r="AG19" s="10"/>
      <c r="AH19" s="10"/>
      <c r="AI19" s="10"/>
      <c r="AK19" s="68">
        <v>44378</v>
      </c>
      <c r="AL19" s="67">
        <f>IFERROR(VLOOKUP(E4,ram,18,0),"")</f>
        <v>0</v>
      </c>
      <c r="AM19" s="68">
        <f t="shared" si="36"/>
        <v>44378</v>
      </c>
      <c r="AN19" s="68">
        <f t="shared" si="26"/>
        <v>44378</v>
      </c>
      <c r="AO19" s="68">
        <f t="shared" si="27"/>
        <v>44378</v>
      </c>
      <c r="AP19" s="67">
        <f t="shared" si="55"/>
        <v>34800</v>
      </c>
      <c r="AQ19" s="67">
        <f t="shared" si="56"/>
        <v>5916</v>
      </c>
      <c r="AR19" s="67">
        <f t="shared" si="57"/>
        <v>2784</v>
      </c>
      <c r="AT19" s="67">
        <f t="shared" si="58"/>
        <v>23700</v>
      </c>
      <c r="AU19" s="67">
        <f t="shared" si="59"/>
        <v>0</v>
      </c>
      <c r="AV19" s="67">
        <f t="shared" si="60"/>
        <v>0</v>
      </c>
    </row>
    <row r="20" spans="1:48" s="67" customFormat="1" ht="27" customHeight="1">
      <c r="A20" s="207" t="s">
        <v>18</v>
      </c>
      <c r="B20" s="208"/>
      <c r="C20" s="69">
        <f>IF($E$4="","",SUM(C8:C19))</f>
        <v>395207</v>
      </c>
      <c r="D20" s="69">
        <f t="shared" ref="D20:Z20" si="61">IF($E$4="","",SUM(D8:D19))</f>
        <v>67185</v>
      </c>
      <c r="E20" s="69">
        <f t="shared" si="61"/>
        <v>31617</v>
      </c>
      <c r="F20" s="69">
        <f t="shared" si="61"/>
        <v>494009</v>
      </c>
      <c r="G20" s="69">
        <f t="shared" si="61"/>
        <v>275710</v>
      </c>
      <c r="H20" s="69">
        <f t="shared" si="61"/>
        <v>0</v>
      </c>
      <c r="I20" s="69">
        <f t="shared" si="61"/>
        <v>0</v>
      </c>
      <c r="J20" s="69">
        <f t="shared" si="61"/>
        <v>275710</v>
      </c>
      <c r="K20" s="69">
        <f t="shared" si="61"/>
        <v>119497</v>
      </c>
      <c r="L20" s="69">
        <f t="shared" si="61"/>
        <v>67185</v>
      </c>
      <c r="M20" s="69">
        <f t="shared" si="61"/>
        <v>31617</v>
      </c>
      <c r="N20" s="69">
        <f t="shared" si="61"/>
        <v>218299</v>
      </c>
      <c r="O20" s="69">
        <f t="shared" si="61"/>
        <v>46244</v>
      </c>
      <c r="P20" s="69">
        <f t="shared" si="61"/>
        <v>27571</v>
      </c>
      <c r="Q20" s="69">
        <f t="shared" si="61"/>
        <v>18673</v>
      </c>
      <c r="R20" s="69">
        <f t="shared" si="61"/>
        <v>0</v>
      </c>
      <c r="S20" s="69">
        <f t="shared" si="61"/>
        <v>0</v>
      </c>
      <c r="T20" s="69">
        <f t="shared" si="61"/>
        <v>0</v>
      </c>
      <c r="U20" s="69">
        <f t="shared" si="61"/>
        <v>2255</v>
      </c>
      <c r="V20" s="69">
        <f t="shared" si="61"/>
        <v>1265</v>
      </c>
      <c r="W20" s="69">
        <f t="shared" si="61"/>
        <v>990</v>
      </c>
      <c r="X20" s="69">
        <f t="shared" si="61"/>
        <v>0</v>
      </c>
      <c r="Y20" s="69">
        <f t="shared" si="61"/>
        <v>19663</v>
      </c>
      <c r="Z20" s="70">
        <f t="shared" si="61"/>
        <v>198636</v>
      </c>
      <c r="AA20" s="71"/>
      <c r="AB20" s="71"/>
      <c r="AD20" s="203"/>
      <c r="AE20" s="204"/>
      <c r="AF20" s="204"/>
      <c r="AG20" s="204"/>
      <c r="AH20" s="204"/>
      <c r="AI20" s="203"/>
      <c r="AK20" s="68">
        <v>44409</v>
      </c>
      <c r="AL20" s="67">
        <f>IFERROR(VLOOKUP(E4,ram,19,0),"")</f>
        <v>0</v>
      </c>
      <c r="AM20" s="68">
        <f t="shared" si="36"/>
        <v>44409</v>
      </c>
      <c r="AN20" s="68">
        <f t="shared" si="26"/>
        <v>44409</v>
      </c>
      <c r="AO20" s="68">
        <f t="shared" si="27"/>
        <v>44409</v>
      </c>
      <c r="AP20" s="67">
        <f t="shared" si="55"/>
        <v>34800</v>
      </c>
      <c r="AQ20" s="67">
        <f t="shared" si="56"/>
        <v>5916</v>
      </c>
      <c r="AR20" s="67">
        <f t="shared" si="57"/>
        <v>2784</v>
      </c>
      <c r="AT20" s="67">
        <f t="shared" si="58"/>
        <v>23700</v>
      </c>
      <c r="AU20" s="67">
        <f t="shared" si="59"/>
        <v>0</v>
      </c>
      <c r="AV20" s="67">
        <f t="shared" si="60"/>
        <v>0</v>
      </c>
    </row>
    <row r="21" spans="1:48" s="67" customFormat="1" ht="33" customHeight="1">
      <c r="A21" s="72"/>
      <c r="B21" s="72"/>
      <c r="C21" s="73"/>
      <c r="D21" s="73"/>
      <c r="E21" s="73"/>
      <c r="F21" s="73"/>
      <c r="G21" s="191" t="s">
        <v>99</v>
      </c>
      <c r="H21" s="191"/>
      <c r="I21" s="192" t="str">
        <f>IF(OR(LEN(FLOOR(Z20,1))=13,FLOOR(Z20,1)&lt;=0),"Out of range",PROPER(SUBSTITUTE(CONCATENATE(CHOOSE(MID(TEXT(INT(Z20),REPT(0,12)),1,1)+1,"","one hundred ","two hundred ","three hundred ","four hundred ","five hundred ","six hundred ","seven hundred ","eight hundred ","nine hundred "),CHOOSE(MID(TEXT(INT(Z20),REPT(0,12)),2,1)+1,"",CHOOSE(MID(TEXT(INT(Z20),REPT(0,12)),3,1)+1,"ten","eleven","twelve","thirteen","fourteen","fifteen","sixteen","seventeen","eighteen","nineteen"),"twenty","thirty","forty","fifty","sixty","seventy","eighty","ninety"),IF(VALUE(MID(TEXT(INT(Z20),REPT(0,12)),2,1))&gt;1,CHOOSE(MID(TEXT(INT(Z20),REPT(0,12)),3,1)+1,"","-one","-two","-three","-four","-five","-six","-seven","-eight","-nine"),IF(VALUE(MID(TEXT(INT(Z20),REPT(0,12)),2,1))=0,CHOOSE(MID(TEXT(INT(Z20),REPT(0,12)),3,1)+1,"","one","two","three","four","five","six","seven","eight","nine"),"")),IF(Z20&gt;=10^9," billion ",""),CHOOSE(MID(TEXT(INT(Z20),REPT(0,12)),4,1)+1,"","one hundred ","two hundred ","three hundred ","four hundred ","five hundred ","six hundred ","seven hundred ","eight hundred ","nine hundred "),CHOOSE(MID(TEXT(INT(Z20),REPT(0,12)),5,1)+1,"",CHOOSE(MID(TEXT(INT(Z20),REPT(0,12)),6,1)+1,"ten","eleven","twelve","thirteen","fourteen","fifteen","sixteen","seventeen","eighteen","nineteen"),"twenty","thirty","forty","fifty","sixty","seventy","eighty","ninety"),IF(VALUE(MID(TEXT(INT(Z20),REPT(0,12)),5,1))&gt;1,CHOOSE(MID(TEXT(INT(Z20),REPT(0,12)),6,1)+1,"","-one","-two","-three","-four","-five","-six","-seven","-eight","-nine"),IF(VALUE(MID(TEXT(INT(Z20),REPT(0,12)),5,1))=0,CHOOSE(MID(TEXT(INT(Z20),REPT(0,12)),6,1)+1,"","one","two","three","four","five","six","seven","eight","nine"),"")),IF(VALUE(MID(TEXT(INT(Z20),REPT(0,12)),4,3))&gt;0," million ",""),CHOOSE(MID(TEXT(INT(Z20),REPT(0,12)),7,1)+1,"","one hundred ","two hundred ","three hundred ","four hundred ","five hundred ","six hundred ","seven hundred ","eight hundred ","nine hundred "),CHOOSE(MID(TEXT(INT(Z20),REPT(0,12)),8,1)+1,"",CHOOSE(MID(TEXT(INT(Z20),REPT(0,12)),9,1)+1,"ten","eleven","twelve","thirteen","fourteen","fifteen","sixteen","seventeen","eighteen","nineteen"),"twenty","thirty","forty","fifty","sixty","seventy","eighty","ninety"),IF(VALUE(MID(TEXT(INT(Z20),REPT(0,12)),8,1))&gt;1,CHOOSE(MID(TEXT(INT(Z20),REPT(0,12)),9,1)+1,"","-one","-two","-three","-four","-five","-six","-seven","-eight","-nine"),IF(VALUE(MID(TEXT(INT(Z20),REPT(0,12)),8,1))=0,CHOOSE(MID(TEXT(INT(Z20),REPT(0,12)),9,1)+1,"","one","two","three","four","five","six","seven","eight","nine"),"")),IF(VALUE(MID(TEXT(INT(Z20),REPT(0,12)),7,3))," thousand ",""),CHOOSE(MID(TEXT(INT(Z20),REPT(0,12)),10,1)+1,"","one hundred ","two hundred ","three hundred ","four hundred ","five hundred ","six hundred ","seven hundred ","eight hundred ","nine hundred "),CHOOSE(MID(TEXT(INT(Z20),REPT(0,12)),11,1)+1,"",CHOOSE(MID(TEXT(INT(Z20),REPT(0,12)),12,1)+1,"ten","eleven","twelve","thirteen","fourteen","fifteen","sixteen","seventeen","eighteen","nineteen"),"twenty","thirty","forty","fifty","sixty","seventy","eighty","ninety"),IF(VALUE(MID(TEXT(INT(Z20),REPT(0,12)),11,1))&gt;1,CHOOSE(MID(TEXT(INT(Z20),REPT(0,12)),12,1)+1,"","-one","-two","-three","-four","-five","-six","-seven","-eight","-nine"),IF(VALUE(MID(TEXT(INT(Z20),REPT(0,12)),11,1))=0,CHOOSE(MID(TEXT(INT(Z20),REPT(0,12)),12,1)+1,"","one","two","three","four","five","six","seven","eight","nine"),""))),"  "," ")&amp;IF(FLOOR(Z20,1)&gt;1," Rupees"," Rupees"))&amp;IF(ISERROR(FIND(".",Z20,1)),""," and "&amp;PROPER(IF(LEN(LEFT(TRIM(MID(SUBSTITUTE('[1]16 NO.'!$B$62,".",REPT(" ",255)),255,200)),2))=1,CHOOSE(1*LEFT(TRIM(MID(SUBSTITUTE('[1]16 NO.'!$B$62,".",REPT(" ",255)),255,200)),2),"ten","twenty","thirty","forty","fifty","sixty","seventy","eighty","ninety")&amp;" Paise","")&amp;CONCATENATE(CHOOSE(MID(TEXT(INT(LEFT(TRIM(MID(SUBSTITUTE('[1]16 NO.'!$B$62,".",REPT(" ",255)),255,200)),2)),REPT(0,12)),11,1)+1,"",CHOOSE(MID(TEXT(INT(LEFT(TRIM(MID(SUBSTITUTE('[1]16 NO.'!$B$62,".",REPT(" ",255)),255,200)),2)),REPT(0,12)),12,1)+1,"ten","eleven","twelve","thirteen","fourteen","fifteen","sixteen","seventeen","eighteen","nineteen"),"twenty","thirty","forty","fifty","sixty","seventy","eighty","ninety"),IF(VALUE(MID(TEXT(INT(LEFT(TRIM(MID(SUBSTITUTE('[1]16 NO.'!$B$62,".",REPT(" ",255)),255,200)),2)),REPT(0,12)),11,1))&gt;1,CHOOSE(MID(TEXT(INT(LEFT(TRIM(MID(SUBSTITUTE('[1]16 NO.'!$B$62,".",REPT(" ",255)),255,200)),2)),REPT(0,12)),12,1)+1,"","-one","-two","-three","-four","-five","-six","-seven","-eight","-nine")&amp;" Paise",IF(LEFT(TRIM(MID(SUBSTITUTE('[1]16 NO.'!$B$62,".",REPT(" ",255)),255,200)),2)="01","one Paise",IF(LEFT(TRIM(MID(SUBSTITUTE('[1]16 NO.'!$B$62,".",REPT(" ",255)),255,200)),1)="0",CHOOSE(MID(TEXT(INT(LEFT(TRIM(MID(SUBSTITUTE('[1]16 NO.'!$B$62,".",REPT(" ",255)),255,200)),2)),REPT(0,12)),12,1)+1,"","one","two","three","four","five","six","seven","eight","nine")&amp;" Paise","")))))))</f>
        <v>One Hundred Ninety-Eight Thousand Six Hundred Thirty-Six Rupees</v>
      </c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74"/>
      <c r="AD21" s="203"/>
      <c r="AE21" s="204"/>
      <c r="AF21" s="204"/>
      <c r="AG21" s="204"/>
      <c r="AH21" s="204"/>
      <c r="AI21" s="203"/>
      <c r="AK21" s="68"/>
      <c r="AM21" s="68"/>
      <c r="AN21" s="68" t="str">
        <f t="shared" ref="AN10:AN22" si="62">IF(AND(AM21=""),"",IF(AND(AM21=$AK$9),$AK$9,IF(AND(AM21=$AK$10),$AK$10,IF(AND(AM21=$AK$11),$AK$11,IF(AND(AM21=$AK$12),$AK$12,IF(AND(AM21=$AK$13),$AK$13,IF(AND(AM21=$AK$14),$AK$14,IF(AND(AM21=$AK$15),$AK$15,IF(AND(AM21=$AK$16),$AK$16,IF(AND(AM21=$AK$19),$AK$19,IF(AND(AM21=$AK$20),$AK$20,IF(AND(AM21=$AK$21),$AK$21,IF(AND(AM21=$AK$22),$AK$22,"")))))))))))))</f>
        <v/>
      </c>
      <c r="AO21" s="68" t="str">
        <f t="shared" si="27"/>
        <v/>
      </c>
      <c r="AP21" s="67" t="str">
        <f t="shared" si="38"/>
        <v/>
      </c>
      <c r="AQ21" s="67" t="str">
        <f t="shared" si="28"/>
        <v/>
      </c>
      <c r="AR21" s="67" t="str">
        <f t="shared" si="29"/>
        <v/>
      </c>
      <c r="AT21" s="67" t="str">
        <f t="shared" si="37"/>
        <v/>
      </c>
      <c r="AU21" s="67" t="str">
        <f t="shared" si="30"/>
        <v/>
      </c>
      <c r="AV21" s="67" t="str">
        <f t="shared" si="31"/>
        <v/>
      </c>
    </row>
    <row r="22" spans="1:48" s="67" customFormat="1" ht="19.5" customHeight="1">
      <c r="A22" s="72"/>
      <c r="B22" s="72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193"/>
      <c r="V22" s="193"/>
      <c r="W22" s="193"/>
      <c r="X22" s="193"/>
      <c r="Y22" s="193"/>
      <c r="Z22" s="193"/>
      <c r="AA22" s="193"/>
      <c r="AB22" s="74"/>
      <c r="AD22" s="203"/>
      <c r="AE22" s="204"/>
      <c r="AF22" s="204"/>
      <c r="AG22" s="204"/>
      <c r="AH22" s="204"/>
      <c r="AI22" s="203"/>
      <c r="AK22" s="68"/>
      <c r="AM22" s="68"/>
      <c r="AN22" s="68" t="str">
        <f t="shared" si="62"/>
        <v/>
      </c>
      <c r="AO22" s="68" t="str">
        <f t="shared" si="27"/>
        <v/>
      </c>
      <c r="AP22" s="67" t="str">
        <f t="shared" si="38"/>
        <v/>
      </c>
      <c r="AQ22" s="67" t="str">
        <f t="shared" si="28"/>
        <v/>
      </c>
      <c r="AR22" s="67" t="str">
        <f t="shared" si="29"/>
        <v/>
      </c>
      <c r="AT22" s="67" t="str">
        <f t="shared" si="37"/>
        <v/>
      </c>
      <c r="AU22" s="67" t="str">
        <f t="shared" si="30"/>
        <v/>
      </c>
      <c r="AV22" s="67" t="str">
        <f t="shared" si="31"/>
        <v/>
      </c>
    </row>
    <row r="23" spans="1:48" s="67" customFormat="1" ht="21" customHeight="1">
      <c r="A23" s="6"/>
      <c r="B23" s="7" t="s">
        <v>92</v>
      </c>
      <c r="C23" s="210"/>
      <c r="D23" s="210"/>
      <c r="E23" s="210"/>
      <c r="F23" s="210"/>
      <c r="G23" s="210"/>
      <c r="H23" s="8"/>
      <c r="I23" s="9" t="s">
        <v>93</v>
      </c>
      <c r="J23" s="214"/>
      <c r="K23" s="214"/>
      <c r="L23" s="73"/>
      <c r="M23" s="73"/>
      <c r="N23" s="73"/>
      <c r="O23" s="73"/>
      <c r="P23" s="73"/>
      <c r="Q23" s="73"/>
      <c r="R23" s="73"/>
      <c r="S23" s="73"/>
      <c r="T23" s="73"/>
      <c r="U23" s="209"/>
      <c r="V23" s="209"/>
      <c r="W23" s="209"/>
      <c r="X23" s="209"/>
      <c r="Y23" s="209"/>
      <c r="Z23" s="209"/>
      <c r="AA23" s="209"/>
      <c r="AB23" s="74"/>
      <c r="AD23" s="203"/>
      <c r="AE23" s="204"/>
      <c r="AF23" s="204"/>
      <c r="AG23" s="204"/>
      <c r="AH23" s="204"/>
      <c r="AI23" s="203"/>
      <c r="AK23" s="68"/>
      <c r="AM23" s="68"/>
      <c r="AN23" s="68"/>
      <c r="AO23" s="68"/>
      <c r="AP23" s="67" t="str">
        <f t="shared" si="38"/>
        <v/>
      </c>
    </row>
    <row r="24" spans="1:48" s="67" customFormat="1" ht="20.25" customHeight="1">
      <c r="A24" s="6"/>
      <c r="B24" s="212" t="s">
        <v>94</v>
      </c>
      <c r="C24" s="212"/>
      <c r="D24" s="212"/>
      <c r="E24" s="212"/>
      <c r="F24" s="212"/>
      <c r="G24" s="212"/>
      <c r="H24" s="212"/>
      <c r="I24" s="11"/>
      <c r="J24" s="10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5"/>
      <c r="AA24" s="74"/>
      <c r="AB24" s="74"/>
      <c r="AD24" s="203"/>
      <c r="AE24" s="204"/>
      <c r="AF24" s="204"/>
      <c r="AG24" s="204"/>
      <c r="AH24" s="204"/>
      <c r="AI24" s="203"/>
      <c r="AK24" s="68"/>
      <c r="AM24" s="68"/>
      <c r="AN24" s="68"/>
      <c r="AO24" s="68"/>
    </row>
    <row r="25" spans="1:48" s="67" customFormat="1" ht="17.100000000000001" customHeight="1">
      <c r="A25" s="12">
        <v>1</v>
      </c>
      <c r="B25" s="194" t="s">
        <v>95</v>
      </c>
      <c r="C25" s="194"/>
      <c r="D25" s="194"/>
      <c r="E25" s="194"/>
      <c r="F25" s="194"/>
      <c r="G25" s="194"/>
      <c r="H25" s="8"/>
      <c r="I25" s="6"/>
      <c r="J25" s="10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193" t="str">
        <f>IF(AND(E4=""),"",CONCATENATE("( ",Master!D7," ) "))</f>
        <v xml:space="preserve">( USHA PALIYA ) </v>
      </c>
      <c r="V25" s="193"/>
      <c r="W25" s="193"/>
      <c r="X25" s="193"/>
      <c r="Y25" s="193"/>
      <c r="Z25" s="193"/>
      <c r="AA25" s="193"/>
      <c r="AB25" s="74"/>
      <c r="AD25" s="203"/>
      <c r="AE25" s="204"/>
      <c r="AF25" s="204"/>
      <c r="AG25" s="204"/>
      <c r="AH25" s="204"/>
      <c r="AI25" s="203"/>
      <c r="AK25" s="68"/>
      <c r="AM25" s="68"/>
      <c r="AN25" s="68"/>
      <c r="AO25" s="68"/>
    </row>
    <row r="26" spans="1:48" s="67" customFormat="1" ht="17.100000000000001" customHeight="1">
      <c r="A26" s="13">
        <v>2</v>
      </c>
      <c r="B26" s="190" t="s">
        <v>96</v>
      </c>
      <c r="C26" s="190"/>
      <c r="D26" s="190"/>
      <c r="E26" s="190"/>
      <c r="F26" s="213" t="str">
        <f>IF(AND(E4=""),"",CONCATENATE(E3,",","  ",N3))</f>
        <v xml:space="preserve">SHRI RAM,  अध्यापक  तृतीय श्रेणी लेवल - 1 </v>
      </c>
      <c r="G26" s="213"/>
      <c r="H26" s="213"/>
      <c r="I26" s="213"/>
      <c r="J26" s="213"/>
      <c r="K26" s="213"/>
      <c r="L26" s="213"/>
      <c r="M26" s="213"/>
      <c r="N26" s="213"/>
      <c r="O26" s="213"/>
      <c r="P26" s="73"/>
      <c r="Q26" s="73"/>
      <c r="R26" s="76"/>
      <c r="S26" s="73"/>
      <c r="T26" s="73"/>
      <c r="U26" s="209" t="s">
        <v>91</v>
      </c>
      <c r="V26" s="209"/>
      <c r="W26" s="209"/>
      <c r="X26" s="209"/>
      <c r="Y26" s="209"/>
      <c r="Z26" s="209"/>
      <c r="AA26" s="209"/>
      <c r="AB26" s="74"/>
      <c r="AD26" s="203"/>
      <c r="AE26" s="204"/>
      <c r="AF26" s="204"/>
      <c r="AG26" s="204"/>
      <c r="AH26" s="204"/>
      <c r="AI26" s="203"/>
      <c r="AK26" s="68"/>
      <c r="AM26" s="68"/>
      <c r="AN26" s="68"/>
      <c r="AO26" s="68"/>
    </row>
    <row r="27" spans="1:48" s="67" customFormat="1" ht="21" customHeight="1">
      <c r="A27" s="12">
        <v>3</v>
      </c>
      <c r="B27" s="190" t="s">
        <v>97</v>
      </c>
      <c r="C27" s="190"/>
      <c r="D27" s="14"/>
      <c r="E27" s="14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73"/>
      <c r="Q27" s="73"/>
      <c r="R27" s="73"/>
      <c r="S27" s="73"/>
      <c r="T27" s="73"/>
      <c r="U27" s="211" t="str">
        <f>IF(Master!D4="","",Master!D4)</f>
        <v>Mahtma Gandhi Government School (English Medium) Bar, PALI</v>
      </c>
      <c r="V27" s="211"/>
      <c r="W27" s="211"/>
      <c r="X27" s="211"/>
      <c r="Y27" s="211"/>
      <c r="Z27" s="211"/>
      <c r="AA27" s="211"/>
      <c r="AB27" s="74"/>
      <c r="AD27" s="203"/>
      <c r="AE27" s="204"/>
      <c r="AF27" s="204"/>
      <c r="AG27" s="204"/>
      <c r="AH27" s="204"/>
      <c r="AI27" s="203"/>
      <c r="AK27" s="68"/>
      <c r="AM27" s="68"/>
      <c r="AN27" s="68"/>
      <c r="AO27" s="68"/>
    </row>
    <row r="28" spans="1:48" s="67" customFormat="1" ht="20.25" customHeight="1">
      <c r="A28" s="12"/>
      <c r="B28" s="19"/>
      <c r="C28" s="19"/>
      <c r="D28" s="14"/>
      <c r="E28" s="14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73"/>
      <c r="Q28" s="73"/>
      <c r="R28" s="73"/>
      <c r="S28" s="73"/>
      <c r="T28" s="73"/>
      <c r="U28" s="211"/>
      <c r="V28" s="211"/>
      <c r="W28" s="211"/>
      <c r="X28" s="211"/>
      <c r="Y28" s="211"/>
      <c r="Z28" s="211"/>
      <c r="AA28" s="211"/>
      <c r="AB28" s="74"/>
      <c r="AD28" s="203"/>
      <c r="AE28" s="204"/>
      <c r="AF28" s="204"/>
      <c r="AG28" s="204"/>
      <c r="AH28" s="204"/>
      <c r="AI28" s="203"/>
      <c r="AK28" s="68"/>
      <c r="AM28" s="68"/>
      <c r="AN28" s="68"/>
      <c r="AO28" s="68"/>
    </row>
    <row r="29" spans="1:48" s="67" customFormat="1" ht="17.100000000000001" customHeight="1">
      <c r="A29" s="12"/>
      <c r="B29" s="190"/>
      <c r="C29" s="190"/>
      <c r="D29" s="15"/>
      <c r="E29" s="15"/>
      <c r="F29" s="6"/>
      <c r="G29" s="6"/>
      <c r="H29" s="16"/>
      <c r="I29" s="17"/>
      <c r="J29" s="10"/>
      <c r="K29" s="77" t="s">
        <v>19</v>
      </c>
      <c r="L29" s="77"/>
      <c r="M29" s="77"/>
      <c r="N29" s="77"/>
      <c r="O29" s="77"/>
      <c r="P29" s="77"/>
      <c r="Q29" s="77"/>
      <c r="R29" s="77"/>
      <c r="S29" s="5"/>
      <c r="T29" s="77"/>
      <c r="U29" s="77"/>
      <c r="V29" s="77"/>
      <c r="W29" s="77"/>
      <c r="X29" s="77"/>
      <c r="Y29" s="77"/>
      <c r="Z29" s="78"/>
      <c r="AA29" s="77"/>
      <c r="AB29" s="77"/>
      <c r="AD29" s="204"/>
      <c r="AE29" s="204"/>
      <c r="AF29" s="204"/>
      <c r="AG29" s="204"/>
      <c r="AH29" s="204"/>
      <c r="AI29" s="204"/>
    </row>
    <row r="30" spans="1:48" s="67" customFormat="1">
      <c r="B30" s="79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</row>
    <row r="31" spans="1:48" s="67" customFormat="1">
      <c r="B31" s="79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</row>
    <row r="32" spans="1:48" s="67" customFormat="1">
      <c r="B32" s="79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</row>
    <row r="33" spans="2:28" s="67" customFormat="1">
      <c r="B33" s="79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</row>
    <row r="34" spans="2:28" s="67" customFormat="1">
      <c r="B34" s="79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</row>
    <row r="35" spans="2:28" s="67" customFormat="1">
      <c r="B35" s="79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</row>
    <row r="36" spans="2:28" s="67" customFormat="1">
      <c r="B36" s="79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</row>
    <row r="37" spans="2:28" s="67" customFormat="1">
      <c r="B37" s="79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</row>
    <row r="38" spans="2:28" s="67" customFormat="1">
      <c r="B38" s="79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</row>
    <row r="39" spans="2:28" s="67" customFormat="1">
      <c r="B39" s="79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</row>
    <row r="40" spans="2:28" s="67" customFormat="1">
      <c r="B40" s="79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44"/>
      <c r="Z40" s="44"/>
      <c r="AA40" s="44"/>
      <c r="AB40" s="44"/>
    </row>
    <row r="41" spans="2:28" s="67" customFormat="1">
      <c r="B41" s="79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44"/>
      <c r="Z41" s="44"/>
      <c r="AA41" s="44"/>
      <c r="AB41" s="44"/>
    </row>
    <row r="42" spans="2:28" s="67" customFormat="1">
      <c r="B42" s="79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44"/>
      <c r="Z42" s="44"/>
      <c r="AA42" s="44"/>
      <c r="AB42" s="44"/>
    </row>
    <row r="43" spans="2:28" s="67" customFormat="1">
      <c r="B43" s="79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44"/>
      <c r="Z43" s="44"/>
      <c r="AA43" s="44"/>
      <c r="AB43" s="44"/>
    </row>
    <row r="44" spans="2:28" s="67" customFormat="1"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44"/>
      <c r="Z44" s="44"/>
      <c r="AA44" s="44"/>
      <c r="AB44" s="44"/>
    </row>
    <row r="45" spans="2:28" s="67" customFormat="1"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44"/>
      <c r="Z45" s="44"/>
      <c r="AA45" s="44"/>
      <c r="AB45" s="44"/>
    </row>
    <row r="46" spans="2:28" s="67" customFormat="1"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44"/>
      <c r="Z46" s="44"/>
      <c r="AA46" s="44"/>
      <c r="AB46" s="44"/>
    </row>
    <row r="47" spans="2:28" s="67" customFormat="1">
      <c r="B47" s="79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44"/>
      <c r="Z47" s="44"/>
      <c r="AA47" s="44"/>
      <c r="AB47" s="44"/>
    </row>
    <row r="48" spans="2:28" s="67" customFormat="1">
      <c r="B48" s="79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44"/>
      <c r="Z48" s="44"/>
      <c r="AA48" s="44"/>
      <c r="AB48" s="44"/>
    </row>
    <row r="49" spans="2:28" s="67" customFormat="1">
      <c r="B49" s="79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44"/>
      <c r="Z49" s="44"/>
      <c r="AA49" s="44"/>
      <c r="AB49" s="44"/>
    </row>
    <row r="50" spans="2:28" s="67" customFormat="1">
      <c r="B50" s="79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44"/>
      <c r="Z50" s="44"/>
      <c r="AA50" s="44"/>
      <c r="AB50" s="44"/>
    </row>
    <row r="51" spans="2:28" s="67" customFormat="1">
      <c r="B51" s="79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44"/>
      <c r="Z51" s="44"/>
      <c r="AA51" s="44"/>
      <c r="AB51" s="44"/>
    </row>
    <row r="52" spans="2:28" s="67" customFormat="1">
      <c r="B52" s="79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44"/>
      <c r="Z52" s="44"/>
      <c r="AA52" s="44"/>
      <c r="AB52" s="44"/>
    </row>
  </sheetData>
  <sheetProtection password="FE3B" sheet="1" objects="1" scenarios="1" formatColumns="0" formatRows="0"/>
  <mergeCells count="47">
    <mergeCell ref="W4:AB4"/>
    <mergeCell ref="S3:U3"/>
    <mergeCell ref="V3:W3"/>
    <mergeCell ref="J23:K23"/>
    <mergeCell ref="B4:D4"/>
    <mergeCell ref="G4:L4"/>
    <mergeCell ref="M4:O4"/>
    <mergeCell ref="Q4:S4"/>
    <mergeCell ref="T4:V4"/>
    <mergeCell ref="AD20:AH29"/>
    <mergeCell ref="AI20:AI29"/>
    <mergeCell ref="A6:A7"/>
    <mergeCell ref="A20:B20"/>
    <mergeCell ref="Y6:Y7"/>
    <mergeCell ref="Z6:Z7"/>
    <mergeCell ref="AA6:AA7"/>
    <mergeCell ref="AB6:AB7"/>
    <mergeCell ref="U23:AA23"/>
    <mergeCell ref="C23:G23"/>
    <mergeCell ref="U27:AA28"/>
    <mergeCell ref="U26:AA26"/>
    <mergeCell ref="U25:AA25"/>
    <mergeCell ref="B24:H24"/>
    <mergeCell ref="B29:C29"/>
    <mergeCell ref="F26:O26"/>
    <mergeCell ref="B1:AB1"/>
    <mergeCell ref="B2:AB2"/>
    <mergeCell ref="B6:B7"/>
    <mergeCell ref="C6:F6"/>
    <mergeCell ref="G6:J6"/>
    <mergeCell ref="K6:N6"/>
    <mergeCell ref="O6:Q6"/>
    <mergeCell ref="R6:T6"/>
    <mergeCell ref="U6:W6"/>
    <mergeCell ref="X6:X7"/>
    <mergeCell ref="B3:D3"/>
    <mergeCell ref="E3:K3"/>
    <mergeCell ref="N3:R3"/>
    <mergeCell ref="L3:M3"/>
    <mergeCell ref="X3:Z3"/>
    <mergeCell ref="AA3:AB3"/>
    <mergeCell ref="B27:C27"/>
    <mergeCell ref="G21:H21"/>
    <mergeCell ref="I21:AA21"/>
    <mergeCell ref="U22:AA22"/>
    <mergeCell ref="B26:E26"/>
    <mergeCell ref="B25:G25"/>
  </mergeCells>
  <conditionalFormatting sqref="A8:A19">
    <cfRule type="cellIs" dxfId="0" priority="1" operator="equal">
      <formula>0</formula>
    </cfRule>
  </conditionalFormatting>
  <pageMargins left="0.7" right="0.4" top="0.5" bottom="0.5" header="0.3" footer="0.3"/>
  <pageSetup paperSize="9" scale="73" orientation="landscape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tabColor theme="9" tint="-0.499984740745262"/>
    <pageSetUpPr fitToPage="1"/>
  </sheetPr>
  <dimension ref="A1:K37"/>
  <sheetViews>
    <sheetView view="pageBreakPreview" zoomScale="106" zoomScaleSheetLayoutView="106" workbookViewId="0">
      <selection activeCell="D13" sqref="D13"/>
    </sheetView>
  </sheetViews>
  <sheetFormatPr defaultRowHeight="15"/>
  <cols>
    <col min="1" max="1" width="4.125" style="4" customWidth="1"/>
    <col min="2" max="2" width="24.375" style="4" customWidth="1"/>
    <col min="3" max="3" width="12.375" style="4" bestFit="1" customWidth="1"/>
    <col min="4" max="4" width="17.625" style="4" customWidth="1"/>
    <col min="5" max="5" width="11.375" style="4" customWidth="1"/>
    <col min="6" max="6" width="10.5" style="4" customWidth="1"/>
    <col min="7" max="7" width="11.5" style="4" customWidth="1"/>
    <col min="8" max="8" width="10.625" style="4" customWidth="1"/>
    <col min="9" max="9" width="16.25" style="4" customWidth="1"/>
    <col min="10" max="10" width="8.25" style="4" customWidth="1"/>
    <col min="11" max="11" width="29.625" style="93" customWidth="1"/>
    <col min="12" max="16384" width="9" style="4"/>
  </cols>
  <sheetData>
    <row r="1" spans="1:11" ht="30" customHeight="1">
      <c r="A1" s="223" t="s">
        <v>124</v>
      </c>
      <c r="B1" s="224"/>
      <c r="C1" s="224"/>
      <c r="D1" s="224"/>
      <c r="E1" s="224"/>
      <c r="F1" s="224"/>
      <c r="G1" s="224"/>
      <c r="H1" s="224"/>
      <c r="I1" s="225"/>
    </row>
    <row r="2" spans="1:11" s="98" customFormat="1" ht="26.25" customHeight="1">
      <c r="A2" s="94" t="s">
        <v>125</v>
      </c>
      <c r="B2" s="95"/>
      <c r="C2" s="95"/>
      <c r="D2" s="95"/>
      <c r="E2" s="95"/>
      <c r="F2" s="95"/>
      <c r="G2" s="95"/>
      <c r="H2" s="96" t="s">
        <v>33</v>
      </c>
      <c r="I2" s="97"/>
      <c r="K2" s="99"/>
    </row>
    <row r="3" spans="1:11" ht="28.5" customHeight="1">
      <c r="A3" s="226" t="s">
        <v>23</v>
      </c>
      <c r="B3" s="227"/>
      <c r="C3" s="227"/>
      <c r="D3" s="227"/>
      <c r="E3" s="227"/>
      <c r="F3" s="227"/>
      <c r="G3" s="227"/>
      <c r="H3" s="227"/>
      <c r="I3" s="228"/>
    </row>
    <row r="4" spans="1:11" ht="104.25" customHeight="1">
      <c r="A4" s="229" t="s">
        <v>126</v>
      </c>
      <c r="B4" s="230"/>
      <c r="C4" s="230"/>
      <c r="D4" s="230"/>
      <c r="E4" s="230"/>
      <c r="F4" s="230"/>
      <c r="G4" s="230"/>
      <c r="H4" s="230"/>
      <c r="I4" s="231"/>
      <c r="K4" s="100"/>
    </row>
    <row r="5" spans="1:11" ht="66.95" customHeight="1">
      <c r="A5" s="101" t="s">
        <v>127</v>
      </c>
      <c r="B5" s="102" t="s">
        <v>128</v>
      </c>
      <c r="C5" s="102" t="s">
        <v>129</v>
      </c>
      <c r="D5" s="102" t="s">
        <v>130</v>
      </c>
      <c r="E5" s="102" t="s">
        <v>131</v>
      </c>
      <c r="F5" s="102" t="s">
        <v>132</v>
      </c>
      <c r="G5" s="102" t="s">
        <v>133</v>
      </c>
      <c r="H5" s="102" t="s">
        <v>134</v>
      </c>
      <c r="I5" s="103" t="s">
        <v>135</v>
      </c>
      <c r="K5" s="104"/>
    </row>
    <row r="6" spans="1:11">
      <c r="A6" s="105">
        <v>1</v>
      </c>
      <c r="B6" s="106">
        <v>2</v>
      </c>
      <c r="C6" s="106">
        <v>3</v>
      </c>
      <c r="D6" s="106">
        <v>4</v>
      </c>
      <c r="E6" s="106">
        <v>5</v>
      </c>
      <c r="F6" s="102">
        <v>6</v>
      </c>
      <c r="G6" s="102">
        <v>7</v>
      </c>
      <c r="H6" s="102">
        <v>8</v>
      </c>
      <c r="I6" s="103">
        <v>9</v>
      </c>
      <c r="K6" s="104"/>
    </row>
    <row r="7" spans="1:11" ht="21" customHeight="1">
      <c r="A7" s="107">
        <f>IF(B7="","",ROW()-6)</f>
        <v>1</v>
      </c>
      <c r="B7" s="108" t="s">
        <v>136</v>
      </c>
      <c r="C7" s="108" t="s">
        <v>137</v>
      </c>
      <c r="D7" s="109" t="s">
        <v>138</v>
      </c>
      <c r="E7" s="110">
        <v>44037</v>
      </c>
      <c r="F7" s="110">
        <v>39653</v>
      </c>
      <c r="G7" s="110">
        <v>44037</v>
      </c>
      <c r="H7" s="110">
        <v>44044</v>
      </c>
      <c r="I7" s="111" t="s">
        <v>139</v>
      </c>
      <c r="K7" s="112"/>
    </row>
    <row r="8" spans="1:11" ht="21" customHeight="1">
      <c r="A8" s="107">
        <f t="shared" ref="A8:A24" si="0">IF(B8="","",ROW()-6)</f>
        <v>2</v>
      </c>
      <c r="B8" s="108" t="s">
        <v>140</v>
      </c>
      <c r="C8" s="108" t="s">
        <v>137</v>
      </c>
      <c r="D8" s="109" t="s">
        <v>138</v>
      </c>
      <c r="E8" s="110">
        <v>44038</v>
      </c>
      <c r="F8" s="110">
        <v>39654</v>
      </c>
      <c r="G8" s="110">
        <v>44038</v>
      </c>
      <c r="H8" s="110">
        <v>44044</v>
      </c>
      <c r="I8" s="111" t="s">
        <v>139</v>
      </c>
      <c r="K8" s="112"/>
    </row>
    <row r="9" spans="1:11" ht="21" customHeight="1">
      <c r="A9" s="107">
        <f t="shared" si="0"/>
        <v>3</v>
      </c>
      <c r="B9" s="108" t="s">
        <v>141</v>
      </c>
      <c r="C9" s="108" t="s">
        <v>137</v>
      </c>
      <c r="D9" s="109" t="s">
        <v>138</v>
      </c>
      <c r="E9" s="110">
        <v>44039</v>
      </c>
      <c r="F9" s="110">
        <v>39655</v>
      </c>
      <c r="G9" s="110">
        <v>44039</v>
      </c>
      <c r="H9" s="110">
        <v>44044</v>
      </c>
      <c r="I9" s="111" t="s">
        <v>139</v>
      </c>
      <c r="K9" s="112"/>
    </row>
    <row r="10" spans="1:11" ht="21" customHeight="1">
      <c r="A10" s="107">
        <f t="shared" si="0"/>
        <v>4</v>
      </c>
      <c r="B10" s="108" t="s">
        <v>142</v>
      </c>
      <c r="C10" s="108" t="s">
        <v>137</v>
      </c>
      <c r="D10" s="109" t="s">
        <v>138</v>
      </c>
      <c r="E10" s="110">
        <v>44040</v>
      </c>
      <c r="F10" s="110">
        <v>39656</v>
      </c>
      <c r="G10" s="110">
        <v>44040</v>
      </c>
      <c r="H10" s="110">
        <v>44044</v>
      </c>
      <c r="I10" s="111" t="s">
        <v>139</v>
      </c>
      <c r="K10" s="100"/>
    </row>
    <row r="11" spans="1:11" ht="21" customHeight="1">
      <c r="A11" s="107" t="str">
        <f t="shared" si="0"/>
        <v/>
      </c>
      <c r="B11" s="108"/>
      <c r="C11" s="108" t="s">
        <v>137</v>
      </c>
      <c r="D11" s="109" t="s">
        <v>138</v>
      </c>
      <c r="E11" s="110">
        <v>44041</v>
      </c>
      <c r="F11" s="110">
        <v>39657</v>
      </c>
      <c r="G11" s="110">
        <v>44041</v>
      </c>
      <c r="H11" s="110">
        <v>44044</v>
      </c>
      <c r="I11" s="111" t="s">
        <v>139</v>
      </c>
    </row>
    <row r="12" spans="1:11" ht="21" customHeight="1">
      <c r="A12" s="107" t="str">
        <f t="shared" si="0"/>
        <v/>
      </c>
      <c r="B12" s="108"/>
      <c r="C12" s="108"/>
      <c r="D12" s="109" t="s">
        <v>143</v>
      </c>
      <c r="E12" s="110"/>
      <c r="F12" s="110"/>
      <c r="G12" s="110"/>
      <c r="H12" s="110"/>
      <c r="I12" s="111"/>
    </row>
    <row r="13" spans="1:11" ht="21" customHeight="1">
      <c r="A13" s="107" t="str">
        <f t="shared" si="0"/>
        <v/>
      </c>
      <c r="B13" s="108"/>
      <c r="C13" s="108"/>
      <c r="D13" s="109" t="s">
        <v>143</v>
      </c>
      <c r="E13" s="110"/>
      <c r="F13" s="110"/>
      <c r="G13" s="110"/>
      <c r="H13" s="110"/>
      <c r="I13" s="111"/>
    </row>
    <row r="14" spans="1:11" ht="21" customHeight="1">
      <c r="A14" s="107" t="str">
        <f t="shared" si="0"/>
        <v/>
      </c>
      <c r="B14" s="108"/>
      <c r="C14" s="108"/>
      <c r="D14" s="109" t="s">
        <v>143</v>
      </c>
      <c r="E14" s="110"/>
      <c r="F14" s="110"/>
      <c r="G14" s="110"/>
      <c r="H14" s="110"/>
      <c r="I14" s="111"/>
    </row>
    <row r="15" spans="1:11" ht="21" customHeight="1">
      <c r="A15" s="107" t="str">
        <f t="shared" si="0"/>
        <v/>
      </c>
      <c r="B15" s="108"/>
      <c r="C15" s="108"/>
      <c r="D15" s="109" t="s">
        <v>143</v>
      </c>
      <c r="E15" s="110"/>
      <c r="F15" s="110"/>
      <c r="G15" s="110"/>
      <c r="H15" s="110"/>
      <c r="I15" s="111"/>
    </row>
    <row r="16" spans="1:11" ht="21" customHeight="1">
      <c r="A16" s="107" t="str">
        <f t="shared" si="0"/>
        <v/>
      </c>
      <c r="B16" s="108"/>
      <c r="C16" s="108"/>
      <c r="D16" s="109" t="s">
        <v>143</v>
      </c>
      <c r="E16" s="110"/>
      <c r="F16" s="110"/>
      <c r="G16" s="110"/>
      <c r="H16" s="110"/>
      <c r="I16" s="111"/>
    </row>
    <row r="17" spans="1:9" ht="21" customHeight="1">
      <c r="A17" s="107" t="str">
        <f t="shared" si="0"/>
        <v/>
      </c>
      <c r="B17" s="108"/>
      <c r="C17" s="108"/>
      <c r="D17" s="109" t="s">
        <v>143</v>
      </c>
      <c r="E17" s="110"/>
      <c r="F17" s="110"/>
      <c r="G17" s="110"/>
      <c r="H17" s="110"/>
      <c r="I17" s="111"/>
    </row>
    <row r="18" spans="1:9" ht="21" customHeight="1">
      <c r="A18" s="107" t="str">
        <f t="shared" si="0"/>
        <v/>
      </c>
      <c r="B18" s="108"/>
      <c r="C18" s="108"/>
      <c r="D18" s="109" t="s">
        <v>143</v>
      </c>
      <c r="E18" s="110"/>
      <c r="F18" s="110"/>
      <c r="G18" s="110"/>
      <c r="H18" s="110"/>
      <c r="I18" s="111"/>
    </row>
    <row r="19" spans="1:9" ht="21" customHeight="1">
      <c r="A19" s="107" t="str">
        <f t="shared" si="0"/>
        <v/>
      </c>
      <c r="B19" s="108"/>
      <c r="C19" s="108"/>
      <c r="D19" s="109" t="s">
        <v>143</v>
      </c>
      <c r="E19" s="110"/>
      <c r="F19" s="110"/>
      <c r="G19" s="110"/>
      <c r="H19" s="110"/>
      <c r="I19" s="111"/>
    </row>
    <row r="20" spans="1:9" ht="21" customHeight="1">
      <c r="A20" s="107" t="str">
        <f t="shared" si="0"/>
        <v/>
      </c>
      <c r="B20" s="108"/>
      <c r="C20" s="108" t="s">
        <v>143</v>
      </c>
      <c r="D20" s="109" t="s">
        <v>143</v>
      </c>
      <c r="E20" s="110"/>
      <c r="F20" s="110"/>
      <c r="G20" s="110"/>
      <c r="H20" s="110"/>
      <c r="I20" s="111"/>
    </row>
    <row r="21" spans="1:9" ht="21" customHeight="1">
      <c r="A21" s="107" t="str">
        <f t="shared" si="0"/>
        <v/>
      </c>
      <c r="B21" s="108" t="s">
        <v>143</v>
      </c>
      <c r="C21" s="108" t="s">
        <v>143</v>
      </c>
      <c r="D21" s="109" t="s">
        <v>143</v>
      </c>
      <c r="E21" s="110"/>
      <c r="F21" s="110"/>
      <c r="G21" s="110"/>
      <c r="H21" s="110"/>
      <c r="I21" s="111"/>
    </row>
    <row r="22" spans="1:9" ht="21" customHeight="1">
      <c r="A22" s="107" t="str">
        <f t="shared" si="0"/>
        <v/>
      </c>
      <c r="B22" s="108" t="s">
        <v>143</v>
      </c>
      <c r="C22" s="108" t="s">
        <v>143</v>
      </c>
      <c r="D22" s="109" t="s">
        <v>143</v>
      </c>
      <c r="E22" s="110"/>
      <c r="F22" s="110"/>
      <c r="G22" s="110"/>
      <c r="H22" s="110"/>
      <c r="I22" s="111"/>
    </row>
    <row r="23" spans="1:9" ht="21" customHeight="1">
      <c r="A23" s="107" t="str">
        <f t="shared" si="0"/>
        <v/>
      </c>
      <c r="B23" s="108" t="s">
        <v>143</v>
      </c>
      <c r="C23" s="108" t="s">
        <v>143</v>
      </c>
      <c r="D23" s="109" t="s">
        <v>143</v>
      </c>
      <c r="E23" s="110"/>
      <c r="F23" s="110"/>
      <c r="G23" s="110"/>
      <c r="H23" s="110"/>
      <c r="I23" s="111"/>
    </row>
    <row r="24" spans="1:9" ht="21" customHeight="1">
      <c r="A24" s="107" t="str">
        <f t="shared" si="0"/>
        <v/>
      </c>
      <c r="B24" s="108"/>
      <c r="C24" s="108" t="s">
        <v>143</v>
      </c>
      <c r="D24" s="109" t="s">
        <v>143</v>
      </c>
      <c r="E24" s="110"/>
      <c r="F24" s="110"/>
      <c r="G24" s="110"/>
      <c r="H24" s="110"/>
      <c r="I24" s="111"/>
    </row>
    <row r="25" spans="1:9" ht="29.45" customHeight="1">
      <c r="A25" s="113"/>
      <c r="B25" s="114"/>
      <c r="C25" s="114"/>
      <c r="D25" s="114"/>
      <c r="E25" s="114"/>
      <c r="F25" s="114"/>
      <c r="G25" s="114"/>
      <c r="H25" s="114"/>
      <c r="I25" s="115"/>
    </row>
    <row r="26" spans="1:9" ht="18.75">
      <c r="A26" s="113"/>
      <c r="B26" s="114"/>
      <c r="C26" s="114"/>
      <c r="D26" s="116"/>
      <c r="E26" s="116"/>
      <c r="F26" s="116"/>
      <c r="G26" s="217" t="s">
        <v>144</v>
      </c>
      <c r="H26" s="217"/>
      <c r="I26" s="218"/>
    </row>
    <row r="27" spans="1:9" ht="18.75">
      <c r="A27" s="113"/>
      <c r="B27" s="114"/>
      <c r="C27" s="114"/>
      <c r="D27" s="116"/>
      <c r="E27" s="116"/>
      <c r="F27" s="116"/>
      <c r="G27" s="217" t="s">
        <v>145</v>
      </c>
      <c r="H27" s="217"/>
      <c r="I27" s="218"/>
    </row>
    <row r="28" spans="1:9" ht="18.75">
      <c r="A28" s="113"/>
      <c r="B28" s="114"/>
      <c r="C28" s="114"/>
      <c r="D28" s="116"/>
      <c r="E28" s="116"/>
      <c r="F28" s="116"/>
      <c r="G28" s="217" t="s">
        <v>39</v>
      </c>
      <c r="H28" s="217"/>
      <c r="I28" s="218"/>
    </row>
    <row r="29" spans="1:9" ht="18.75">
      <c r="A29" s="94" t="s">
        <v>125</v>
      </c>
      <c r="B29" s="117"/>
      <c r="C29" s="117"/>
      <c r="D29" s="117"/>
      <c r="E29" s="117"/>
      <c r="F29" s="117"/>
      <c r="G29" s="96" t="s">
        <v>33</v>
      </c>
      <c r="H29" s="219"/>
      <c r="I29" s="220"/>
    </row>
    <row r="30" spans="1:9">
      <c r="A30" s="113"/>
      <c r="B30" s="114"/>
      <c r="C30" s="114"/>
      <c r="D30" s="114"/>
      <c r="E30" s="114"/>
      <c r="F30" s="114"/>
      <c r="G30" s="114"/>
      <c r="H30" s="114"/>
      <c r="I30" s="115"/>
    </row>
    <row r="31" spans="1:9" ht="18.75">
      <c r="A31" s="221" t="s">
        <v>146</v>
      </c>
      <c r="B31" s="222"/>
      <c r="C31" s="118"/>
      <c r="D31" s="114"/>
      <c r="E31" s="114"/>
      <c r="F31" s="114"/>
      <c r="G31" s="114"/>
      <c r="H31" s="114"/>
      <c r="I31" s="115"/>
    </row>
    <row r="32" spans="1:9" ht="18.75">
      <c r="A32" s="215" t="s">
        <v>147</v>
      </c>
      <c r="B32" s="216"/>
      <c r="C32" s="118"/>
      <c r="D32" s="114"/>
      <c r="E32" s="114"/>
      <c r="F32" s="114"/>
      <c r="G32" s="114"/>
      <c r="H32" s="114"/>
      <c r="I32" s="115"/>
    </row>
    <row r="33" spans="1:9" ht="18.75">
      <c r="A33" s="215" t="s">
        <v>148</v>
      </c>
      <c r="B33" s="216"/>
      <c r="C33" s="216"/>
      <c r="D33" s="114"/>
      <c r="E33" s="114"/>
      <c r="F33" s="114"/>
      <c r="G33" s="114"/>
      <c r="H33" s="114"/>
      <c r="I33" s="115"/>
    </row>
    <row r="34" spans="1:9" ht="18.75">
      <c r="A34" s="215" t="s">
        <v>149</v>
      </c>
      <c r="B34" s="216"/>
      <c r="C34" s="118"/>
      <c r="D34" s="114"/>
      <c r="E34" s="114"/>
      <c r="F34" s="114"/>
      <c r="G34" s="217" t="s">
        <v>144</v>
      </c>
      <c r="H34" s="217"/>
      <c r="I34" s="218"/>
    </row>
    <row r="35" spans="1:9" ht="18.75">
      <c r="A35" s="215" t="s">
        <v>150</v>
      </c>
      <c r="B35" s="216"/>
      <c r="C35" s="118"/>
      <c r="D35" s="119"/>
      <c r="E35" s="119"/>
      <c r="F35" s="119"/>
      <c r="G35" s="217" t="s">
        <v>145</v>
      </c>
      <c r="H35" s="217"/>
      <c r="I35" s="218"/>
    </row>
    <row r="36" spans="1:9" ht="18.75">
      <c r="A36" s="120"/>
      <c r="B36" s="121"/>
      <c r="C36" s="121"/>
      <c r="D36" s="119"/>
      <c r="E36" s="119"/>
      <c r="F36" s="119"/>
      <c r="G36" s="217" t="s">
        <v>39</v>
      </c>
      <c r="H36" s="217"/>
      <c r="I36" s="218"/>
    </row>
    <row r="37" spans="1:9" ht="15.75" thickBot="1">
      <c r="A37" s="122"/>
      <c r="B37" s="123"/>
      <c r="C37" s="123"/>
      <c r="D37" s="124"/>
      <c r="E37" s="124"/>
      <c r="F37" s="124"/>
      <c r="G37" s="124"/>
      <c r="H37" s="124"/>
      <c r="I37" s="125"/>
    </row>
  </sheetData>
  <mergeCells count="15">
    <mergeCell ref="G28:I28"/>
    <mergeCell ref="A1:I1"/>
    <mergeCell ref="A3:I3"/>
    <mergeCell ref="A4:I4"/>
    <mergeCell ref="G26:I26"/>
    <mergeCell ref="G27:I27"/>
    <mergeCell ref="A35:B35"/>
    <mergeCell ref="G35:I35"/>
    <mergeCell ref="G36:I36"/>
    <mergeCell ref="H29:I29"/>
    <mergeCell ref="A31:B31"/>
    <mergeCell ref="A32:B32"/>
    <mergeCell ref="A33:C33"/>
    <mergeCell ref="A34:B34"/>
    <mergeCell ref="G34:I34"/>
  </mergeCells>
  <dataValidations count="1">
    <dataValidation type="list" allowBlank="1" showInputMessage="1" showErrorMessage="1" sqref="I7:I24">
      <formula1>"8% of Basic Pay,16% of Basic Pay"</formula1>
    </dataValidation>
  </dataValidations>
  <pageMargins left="0.7" right="0.45" top="0.5" bottom="0.5" header="0.3" footer="0.3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Master</vt:lpstr>
      <vt:lpstr>Order By PEEO</vt:lpstr>
      <vt:lpstr>Order by Principal </vt:lpstr>
      <vt:lpstr>Sr. Teacher confirmation Order</vt:lpstr>
      <vt:lpstr>Arrear Sheet</vt:lpstr>
      <vt:lpstr>HRA Order</vt:lpstr>
      <vt:lpstr>month</vt:lpstr>
      <vt:lpstr>'Arrear Sheet'!Print_Area</vt:lpstr>
      <vt:lpstr>'HRA Order'!Print_Area</vt:lpstr>
      <vt:lpstr>'Order By PEEO'!Print_Area</vt:lpstr>
      <vt:lpstr>'Order by Principal '!Print_Area</vt:lpstr>
      <vt:lpstr>'Sr. Teacher confirmation Order'!Print_Area</vt:lpstr>
      <vt:lpstr>ram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2021-06-22T09:07:21Z</dcterms:modified>
</cp:coreProperties>
</file>