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89 (1) Form" sheetId="7" r:id="rId2"/>
    <sheet name="form10E" sheetId="8" r:id="rId3"/>
  </sheets>
  <externalReferences>
    <externalReference r:id="rId4"/>
  </externalReferences>
  <definedNames>
    <definedName name="CCA">#REF!</definedName>
    <definedName name="cities">'[1]hra-calculator'!$P$5:$P$9</definedName>
    <definedName name="gp">#REF!</definedName>
    <definedName name="level">#REF!</definedName>
    <definedName name="Month">#REF!</definedName>
    <definedName name="Month1">#REF!</definedName>
    <definedName name="pay">#REF!</definedName>
    <definedName name="_xlnm.Print_Area" localSheetId="2">form10E!$B$1:$O$43</definedName>
    <definedName name="ram">#REF!</definedName>
    <definedName name="und">#REF!</definedName>
    <definedName name="ye">#REF!</definedName>
  </definedNames>
  <calcPr calcId="124519"/>
</workbook>
</file>

<file path=xl/calcChain.xml><?xml version="1.0" encoding="utf-8"?>
<calcChain xmlns="http://schemas.openxmlformats.org/spreadsheetml/2006/main">
  <c r="D4" i="8"/>
  <c r="K3"/>
  <c r="D3"/>
  <c r="D5"/>
  <c r="C13"/>
  <c r="M7"/>
  <c r="F41" l="1"/>
  <c r="D41"/>
  <c r="H41" l="1"/>
  <c r="AI41"/>
  <c r="AJ41" s="1"/>
  <c r="AK41" s="1"/>
  <c r="AL41" s="1"/>
  <c r="J41" s="1"/>
  <c r="AN41" l="1"/>
  <c r="AO41" s="1"/>
  <c r="AP41" l="1"/>
  <c r="AQ41" s="1"/>
  <c r="L41" s="1"/>
  <c r="N41" s="1"/>
  <c r="K5" l="1"/>
  <c r="M22"/>
  <c r="D40"/>
  <c r="AI40" s="1"/>
  <c r="D39"/>
  <c r="D38"/>
  <c r="AI38" s="1"/>
  <c r="AJ38" s="1"/>
  <c r="D37"/>
  <c r="D36"/>
  <c r="D35"/>
  <c r="AI35" s="1"/>
  <c r="D34"/>
  <c r="AI34" s="1"/>
  <c r="D33"/>
  <c r="F40"/>
  <c r="F39"/>
  <c r="F38"/>
  <c r="F36"/>
  <c r="F37"/>
  <c r="F35"/>
  <c r="F33"/>
  <c r="F34"/>
  <c r="H35" l="1"/>
  <c r="H38"/>
  <c r="AN38" s="1"/>
  <c r="AO38" s="1"/>
  <c r="H37"/>
  <c r="AI37"/>
  <c r="AJ37" s="1"/>
  <c r="AK37" s="1"/>
  <c r="AL37" s="1"/>
  <c r="J37" s="1"/>
  <c r="AK38"/>
  <c r="AL38" s="1"/>
  <c r="J38" s="1"/>
  <c r="AJ35"/>
  <c r="AJ40"/>
  <c r="AN37"/>
  <c r="AO37" s="1"/>
  <c r="AN35"/>
  <c r="AO35" s="1"/>
  <c r="AP35" s="1"/>
  <c r="AQ35" s="1"/>
  <c r="L35" s="1"/>
  <c r="H40"/>
  <c r="AN40" s="1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 s="1"/>
  <c r="AK40"/>
  <c r="AL40" s="1"/>
  <c r="J40" s="1"/>
  <c r="AO40"/>
  <c r="AP40" s="1"/>
  <c r="AQ40" s="1"/>
  <c r="L40" s="1"/>
  <c r="AN39"/>
  <c r="AO39" s="1"/>
  <c r="AK36"/>
  <c r="AL36" s="1"/>
  <c r="J36" s="1"/>
  <c r="AO36"/>
  <c r="AP36" s="1"/>
  <c r="AQ36" s="1"/>
  <c r="L36" s="1"/>
  <c r="N40" l="1"/>
  <c r="N36"/>
  <c r="AP34"/>
  <c r="AQ34" s="1"/>
  <c r="L34" s="1"/>
  <c r="N34" s="1"/>
  <c r="AP39"/>
  <c r="AQ39" s="1"/>
  <c r="L39" s="1"/>
  <c r="N39" s="1"/>
  <c r="E15" l="1"/>
  <c r="N33" l="1"/>
  <c r="N42" s="1"/>
  <c r="M27" l="1"/>
  <c r="M23" l="1"/>
  <c r="M21" s="1"/>
  <c r="AA24" s="1"/>
  <c r="AB24" s="1"/>
  <c r="AC24" s="1"/>
  <c r="AD24" s="1"/>
  <c r="AA23" l="1"/>
  <c r="AB23" s="1"/>
  <c r="AC23" s="1"/>
  <c r="AD23" s="1"/>
  <c r="M24" s="1"/>
  <c r="M25"/>
  <c r="M26" l="1"/>
  <c r="M28" s="1"/>
</calcChain>
</file>

<file path=xl/sharedStrings.xml><?xml version="1.0" encoding="utf-8"?>
<sst xmlns="http://schemas.openxmlformats.org/spreadsheetml/2006/main" count="133" uniqueCount="117">
  <si>
    <t>Heeralal jat</t>
  </si>
  <si>
    <t>Designation :-</t>
  </si>
  <si>
    <t>Sr Teacher</t>
  </si>
  <si>
    <t>TOTAL</t>
  </si>
  <si>
    <t>PAN :</t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</si>
  <si>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</si>
  <si>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</si>
  <si>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</si>
  <si>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</si>
  <si>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</si>
  <si>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</si>
  <si>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</si>
  <si>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</si>
  <si>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</si>
  <si>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</si>
  <si>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</si>
  <si>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</si>
  <si>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</si>
  <si>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</si>
  <si>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</si>
  <si>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</si>
  <si>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</si>
  <si>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</si>
  <si>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</si>
  <si>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</si>
  <si>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</si>
  <si>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</si>
  <si>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</si>
  <si>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</si>
  <si>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</si>
  <si>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</si>
  <si>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</si>
  <si>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</si>
  <si>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</si>
  <si>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</si>
  <si>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</si>
  <si>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</si>
  <si>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</si>
  <si>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</si>
  <si>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</si>
  <si>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</si>
  <si>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</si>
  <si>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</si>
  <si>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</si>
  <si>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</si>
  <si>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</si>
  <si>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</si>
  <si>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</si>
  <si>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</si>
  <si>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</si>
  <si>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</si>
  <si>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</si>
  <si>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</si>
  <si>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</si>
  <si>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</si>
  <si>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</si>
  <si>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</si>
  <si>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</si>
  <si>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</si>
  <si>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</si>
  <si>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</si>
  <si>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</si>
  <si>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</si>
  <si>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</si>
  <si>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</si>
  <si>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</si>
  <si>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</si>
  <si>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</si>
  <si>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</si>
  <si>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</si>
  <si>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</si>
  <si>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</si>
  <si>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</si>
  <si>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</si>
  <si>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</si>
  <si>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</si>
  <si>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</si>
  <si>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</si>
  <si>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</si>
  <si>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</si>
  <si>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</si>
  <si>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</si>
  <si>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</si>
  <si>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</si>
  <si>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</si>
  <si>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</si>
  <si>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</si>
  <si>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</si>
  <si>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</si>
  <si>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</si>
  <si>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</si>
  <si>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</si>
  <si>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</si>
  <si>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</si>
  <si>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ije~ iwT; xq:nso</t>
  </si>
  <si>
    <t>Watch the You Tube Video For More Information.</t>
  </si>
  <si>
    <t>You Tube Channel</t>
  </si>
  <si>
    <t>https://www.youtube.com/playlist?list=PLmNJTudmvkgL-ZI7qFKfQ6oz6WTNnW31z</t>
  </si>
  <si>
    <t>FINANCIAL YEAR- 2021-22</t>
  </si>
  <si>
    <r>
      <t xml:space="preserve">Enter net taxable income for 2020-21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</si>
  <si>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2020-21     </t>
    </r>
    <r>
      <rPr>
        <b/>
        <sz val="12"/>
        <color theme="1"/>
        <rFont val="Kruti Dev 010"/>
      </rPr>
      <t>¼bl l= 2020&amp;21 dh feyus okyh ,fj;j jkf'k ½</t>
    </r>
  </si>
  <si>
    <r>
      <t xml:space="preserve">Enter net taxable income for 2021-22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</si>
  <si>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>fiNys lkyksa dh ,UV~zh;k eSU;qyh VkbZi djds lko/kkuh ls fy[ksaA</t>
  </si>
  <si>
    <t>20-21</t>
  </si>
  <si>
    <t>2020-21</t>
  </si>
  <si>
    <t>https://www.youtube.com/c/Heeralaljat</t>
  </si>
  <si>
    <t>Chandawal Nagar, Sojat , PALI (RAJ)</t>
  </si>
  <si>
    <t>ABCDE1234F</t>
  </si>
  <si>
    <r>
      <t xml:space="preserve">lcls igys vki jktLFkku ds lHkh 'kSf{kd osclkbZV ij ,Dly xq: ghjkyky tkV }kjk fufeZr vk;dj x.kuk ,Dly ,Iyhds'ku 2021&amp;22 ds ;k izi=&amp;10bZ gsrq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</si>
  <si>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r>
      <t xml:space="preserve">vki bl izi=&amp;10bZ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2020, tuojh 2021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</si>
  <si>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r>
      <t xml:space="preserve">vki bl ,Dly izksxzke ds </t>
    </r>
    <r>
      <rPr>
        <sz val="14"/>
        <rFont val="Calibri"/>
        <family val="2"/>
        <scheme val="minor"/>
      </rPr>
      <t>89(1) Form</t>
    </r>
    <r>
      <rPr>
        <sz val="14"/>
        <rFont val="Kruti Dev 010"/>
      </rPr>
      <t xml:space="preserve"> 'khV ij lko/kkuhiwoZd vuykWd lsy tks lQsn dyj esa gSa] dks Hkjuk ¼MkVk fQfyax½ gSaA vkxs dh 'khV vkWVksa tujsV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</si>
  <si>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https://youtu.be/1Xh5N3P-vu0</t>
  </si>
  <si>
    <t>This Sheet Information Video</t>
  </si>
  <si>
    <t>Form for furnishing particulars of income undr scetion 192(2A) for year ending 31st March 2022 for claiming relief under section 89(1) by a Government servant or an employee in a company, co-operative society, local authority, university, institution, association or body.</t>
  </si>
  <si>
    <t>Particulars of Income referred to in rule 21A of the Income tax Rules, 1962, during the previous year relevant to assessment year 2022-23</t>
  </si>
  <si>
    <t>1. (a) Salary received in arrears or in advance during 2021-22 in accordance with the provision of sub-rule (2) of rule 21A</t>
  </si>
  <si>
    <r>
      <t xml:space="preserve">FORM NO. 10 E </t>
    </r>
    <r>
      <rPr>
        <b/>
        <i/>
        <sz val="14"/>
        <color theme="1"/>
        <rFont val="Cambria"/>
        <family val="1"/>
        <scheme val="major"/>
      </rPr>
      <t>(See rule 21AA)</t>
    </r>
  </si>
</sst>
</file>

<file path=xl/styles.xml><?xml version="1.0" encoding="utf-8"?>
<styleSheet xmlns="http://schemas.openxmlformats.org/spreadsheetml/2006/main">
  <fonts count="4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Kruti Dev 010"/>
    </font>
    <font>
      <b/>
      <sz val="14"/>
      <name val="Kruti Dev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name val="Arial"/>
      <family val="2"/>
    </font>
    <font>
      <b/>
      <sz val="14"/>
      <color rgb="FF00B05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name val="Calibri"/>
      <family val="2"/>
      <scheme val="minor"/>
    </font>
    <font>
      <sz val="14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u/>
      <sz val="14"/>
      <color rgb="FF0000FF"/>
      <name val="Calibri"/>
      <family val="2"/>
    </font>
    <font>
      <b/>
      <i/>
      <sz val="14"/>
      <color theme="1"/>
      <name val="Cambria"/>
      <family val="1"/>
      <scheme val="maj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thin">
        <color rgb="FF990033"/>
      </left>
      <right/>
      <top style="thin">
        <color rgb="FF990033"/>
      </top>
      <bottom style="double">
        <color rgb="FF990033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5" borderId="0" xfId="0" applyFill="1" applyProtection="1">
      <protection hidden="1"/>
    </xf>
    <xf numFmtId="0" fontId="8" fillId="5" borderId="0" xfId="0" applyFont="1" applyFill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9" fillId="14" borderId="42" xfId="0" applyFont="1" applyFill="1" applyBorder="1" applyAlignment="1" applyProtection="1">
      <alignment horizontal="center" vertical="center"/>
      <protection hidden="1"/>
    </xf>
    <xf numFmtId="0" fontId="2" fillId="15" borderId="42" xfId="0" applyFont="1" applyFill="1" applyBorder="1" applyAlignment="1" applyProtection="1">
      <alignment horizontal="center" vertical="center"/>
      <protection hidden="1"/>
    </xf>
    <xf numFmtId="0" fontId="21" fillId="15" borderId="42" xfId="0" applyFont="1" applyFill="1" applyBorder="1" applyAlignment="1" applyProtection="1">
      <alignment horizontal="justify" vertical="justify" wrapText="1"/>
      <protection hidden="1"/>
    </xf>
    <xf numFmtId="0" fontId="5" fillId="18" borderId="44" xfId="0" applyFont="1" applyFill="1" applyBorder="1" applyAlignment="1" applyProtection="1">
      <alignment horizontal="center" vertical="top"/>
      <protection hidden="1"/>
    </xf>
    <xf numFmtId="0" fontId="21" fillId="16" borderId="42" xfId="0" applyFont="1" applyFill="1" applyBorder="1" applyAlignment="1" applyProtection="1">
      <alignment horizontal="justify" vertical="justify" wrapText="1"/>
      <protection hidden="1"/>
    </xf>
    <xf numFmtId="0" fontId="33" fillId="0" borderId="0" xfId="6" applyAlignment="1" applyProtection="1">
      <protection hidden="1"/>
    </xf>
    <xf numFmtId="0" fontId="39" fillId="0" borderId="47" xfId="0" applyFont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alignment vertical="center" wrapText="1"/>
      <protection hidden="1"/>
    </xf>
    <xf numFmtId="0" fontId="42" fillId="4" borderId="0" xfId="0" applyFont="1" applyFill="1" applyAlignment="1" applyProtection="1">
      <alignment horizontal="center" vertical="center"/>
      <protection hidden="1"/>
    </xf>
    <xf numFmtId="0" fontId="40" fillId="11" borderId="0" xfId="6" applyFont="1" applyFill="1" applyAlignment="1" applyProtection="1">
      <alignment horizontal="center" vertical="center"/>
      <protection hidden="1"/>
    </xf>
    <xf numFmtId="0" fontId="43" fillId="2" borderId="0" xfId="6" applyFont="1" applyFill="1" applyAlignment="1" applyProtection="1">
      <alignment horizontal="center" vertical="center" wrapText="1"/>
      <protection hidden="1"/>
    </xf>
    <xf numFmtId="0" fontId="3" fillId="21" borderId="0" xfId="0" applyFont="1" applyFill="1" applyAlignment="1" applyProtection="1">
      <alignment horizontal="center" vertical="center"/>
      <protection hidden="1"/>
    </xf>
    <xf numFmtId="0" fontId="41" fillId="4" borderId="0" xfId="0" applyFont="1" applyFill="1" applyAlignment="1" applyProtection="1">
      <alignment horizontal="center" vertical="center" wrapText="1"/>
      <protection hidden="1"/>
    </xf>
    <xf numFmtId="0" fontId="44" fillId="20" borderId="3" xfId="6" applyFont="1" applyFill="1" applyBorder="1" applyAlignment="1" applyProtection="1">
      <alignment horizontal="center"/>
      <protection hidden="1"/>
    </xf>
    <xf numFmtId="0" fontId="45" fillId="20" borderId="4" xfId="0" applyFont="1" applyFill="1" applyBorder="1" applyAlignment="1" applyProtection="1">
      <alignment horizontal="center"/>
      <protection hidden="1"/>
    </xf>
    <xf numFmtId="0" fontId="34" fillId="20" borderId="6" xfId="0" applyFont="1" applyFill="1" applyBorder="1" applyAlignment="1" applyProtection="1">
      <alignment horizontal="center"/>
      <protection hidden="1"/>
    </xf>
    <xf numFmtId="0" fontId="34" fillId="20" borderId="7" xfId="0" applyFont="1" applyFill="1" applyBorder="1" applyAlignment="1" applyProtection="1">
      <alignment horizontal="center"/>
      <protection hidden="1"/>
    </xf>
    <xf numFmtId="0" fontId="37" fillId="20" borderId="1" xfId="0" applyFont="1" applyFill="1" applyBorder="1" applyAlignment="1" applyProtection="1">
      <alignment horizontal="center"/>
      <protection hidden="1"/>
    </xf>
    <xf numFmtId="0" fontId="37" fillId="20" borderId="2" xfId="0" applyFont="1" applyFill="1" applyBorder="1" applyAlignment="1" applyProtection="1">
      <alignment horizontal="center"/>
      <protection hidden="1"/>
    </xf>
    <xf numFmtId="0" fontId="36" fillId="20" borderId="3" xfId="0" applyFont="1" applyFill="1" applyBorder="1" applyAlignment="1" applyProtection="1">
      <alignment horizontal="center"/>
      <protection hidden="1"/>
    </xf>
    <xf numFmtId="0" fontId="36" fillId="20" borderId="4" xfId="0" applyFont="1" applyFill="1" applyBorder="1" applyAlignment="1" applyProtection="1">
      <alignment horizontal="center"/>
      <protection hidden="1"/>
    </xf>
    <xf numFmtId="0" fontId="35" fillId="20" borderId="3" xfId="0" applyFont="1" applyFill="1" applyBorder="1" applyAlignment="1" applyProtection="1">
      <alignment horizontal="center"/>
      <protection hidden="1"/>
    </xf>
    <xf numFmtId="0" fontId="35" fillId="20" borderId="4" xfId="0" applyFont="1" applyFill="1" applyBorder="1" applyAlignment="1" applyProtection="1">
      <alignment horizontal="center"/>
      <protection hidden="1"/>
    </xf>
    <xf numFmtId="0" fontId="32" fillId="13" borderId="41" xfId="0" applyFont="1" applyFill="1" applyBorder="1" applyAlignment="1" applyProtection="1">
      <alignment horizontal="center" vertical="top" wrapText="1"/>
      <protection hidden="1"/>
    </xf>
    <xf numFmtId="0" fontId="0" fillId="17" borderId="41" xfId="0" applyFill="1" applyBorder="1" applyAlignment="1" applyProtection="1">
      <alignment horizontal="center"/>
      <protection hidden="1"/>
    </xf>
    <xf numFmtId="0" fontId="0" fillId="17" borderId="43" xfId="0" applyFill="1" applyBorder="1" applyAlignment="1" applyProtection="1">
      <alignment horizontal="center"/>
      <protection hidden="1"/>
    </xf>
    <xf numFmtId="0" fontId="21" fillId="15" borderId="45" xfId="0" applyFont="1" applyFill="1" applyBorder="1" applyAlignment="1" applyProtection="1">
      <alignment horizontal="justify" vertical="center" wrapText="1"/>
      <protection hidden="1"/>
    </xf>
    <xf numFmtId="0" fontId="21" fillId="15" borderId="42" xfId="0" applyFont="1" applyFill="1" applyBorder="1" applyAlignment="1" applyProtection="1">
      <alignment horizontal="justify" vertical="center" wrapText="1"/>
      <protection hidden="1"/>
    </xf>
    <xf numFmtId="0" fontId="11" fillId="19" borderId="45" xfId="0" applyFont="1" applyFill="1" applyBorder="1" applyAlignment="1" applyProtection="1">
      <alignment horizontal="center" vertical="center"/>
      <protection hidden="1"/>
    </xf>
    <xf numFmtId="0" fontId="11" fillId="19" borderId="42" xfId="0" applyFont="1" applyFill="1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3" fillId="9" borderId="30" xfId="0" applyFont="1" applyFill="1" applyBorder="1" applyAlignment="1" applyProtection="1">
      <alignment horizontal="center"/>
      <protection hidden="1"/>
    </xf>
    <xf numFmtId="0" fontId="3" fillId="9" borderId="16" xfId="0" applyFont="1" applyFill="1" applyBorder="1" applyAlignment="1" applyProtection="1">
      <alignment horizontal="center"/>
      <protection hidden="1"/>
    </xf>
    <xf numFmtId="0" fontId="3" fillId="9" borderId="17" xfId="0" applyFont="1" applyFill="1" applyBorder="1" applyAlignment="1" applyProtection="1">
      <alignment horizontal="center"/>
      <protection hidden="1"/>
    </xf>
    <xf numFmtId="0" fontId="3" fillId="9" borderId="15" xfId="0" applyFont="1" applyFill="1" applyBorder="1" applyAlignment="1" applyProtection="1">
      <alignment horizontal="center"/>
      <protection hidden="1"/>
    </xf>
    <xf numFmtId="0" fontId="3" fillId="9" borderId="29" xfId="0" applyFont="1" applyFill="1" applyBorder="1" applyAlignment="1" applyProtection="1">
      <alignment horizontal="center"/>
      <protection hidden="1"/>
    </xf>
    <xf numFmtId="0" fontId="9" fillId="6" borderId="31" xfId="0" applyFont="1" applyFill="1" applyBorder="1" applyAlignment="1" applyProtection="1">
      <alignment horizontal="left" vertical="top"/>
      <protection hidden="1"/>
    </xf>
    <xf numFmtId="0" fontId="9" fillId="6" borderId="19" xfId="0" applyFont="1" applyFill="1" applyBorder="1" applyAlignment="1" applyProtection="1">
      <alignment horizontal="left" vertical="top"/>
      <protection hidden="1"/>
    </xf>
    <xf numFmtId="0" fontId="9" fillId="6" borderId="20" xfId="0" applyFont="1" applyFill="1" applyBorder="1" applyAlignment="1" applyProtection="1">
      <alignment horizontal="left" vertical="top"/>
      <protection hidden="1"/>
    </xf>
    <xf numFmtId="1" fontId="14" fillId="0" borderId="15" xfId="0" applyNumberFormat="1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/>
      <protection locked="0"/>
    </xf>
    <xf numFmtId="0" fontId="9" fillId="6" borderId="32" xfId="0" applyFont="1" applyFill="1" applyBorder="1" applyAlignment="1" applyProtection="1">
      <alignment horizontal="left" vertical="top"/>
      <protection hidden="1"/>
    </xf>
    <xf numFmtId="0" fontId="9" fillId="6" borderId="21" xfId="0" applyFont="1" applyFill="1" applyBorder="1" applyAlignment="1" applyProtection="1">
      <alignment horizontal="left" vertical="top"/>
      <protection hidden="1"/>
    </xf>
    <xf numFmtId="0" fontId="9" fillId="6" borderId="22" xfId="0" applyFont="1" applyFill="1" applyBorder="1" applyAlignment="1" applyProtection="1">
      <alignment horizontal="left" vertical="top"/>
      <protection hidden="1"/>
    </xf>
    <xf numFmtId="1" fontId="28" fillId="0" borderId="15" xfId="0" applyNumberFormat="1" applyFont="1" applyBorder="1" applyAlignment="1" applyProtection="1">
      <alignment horizontal="center"/>
      <protection locked="0"/>
    </xf>
    <xf numFmtId="0" fontId="28" fillId="0" borderId="15" xfId="0" applyFont="1" applyBorder="1" applyAlignment="1" applyProtection="1">
      <alignment horizontal="center"/>
      <protection locked="0"/>
    </xf>
    <xf numFmtId="0" fontId="28" fillId="0" borderId="29" xfId="0" applyFont="1" applyBorder="1" applyAlignment="1" applyProtection="1">
      <alignment horizontal="center"/>
      <protection locked="0"/>
    </xf>
    <xf numFmtId="0" fontId="9" fillId="6" borderId="33" xfId="0" applyFont="1" applyFill="1" applyBorder="1" applyAlignment="1" applyProtection="1">
      <alignment horizontal="left" vertical="top" wrapText="1"/>
      <protection hidden="1"/>
    </xf>
    <xf numFmtId="0" fontId="9" fillId="6" borderId="34" xfId="0" applyFont="1" applyFill="1" applyBorder="1" applyAlignment="1" applyProtection="1">
      <alignment horizontal="left" vertical="top" wrapText="1"/>
      <protection hidden="1"/>
    </xf>
    <xf numFmtId="0" fontId="9" fillId="6" borderId="35" xfId="0" applyFont="1" applyFill="1" applyBorder="1" applyAlignment="1" applyProtection="1">
      <alignment horizontal="left" vertical="top" wrapText="1"/>
      <protection hidden="1"/>
    </xf>
    <xf numFmtId="1" fontId="4" fillId="12" borderId="36" xfId="0" applyNumberFormat="1" applyFont="1" applyFill="1" applyBorder="1" applyAlignment="1" applyProtection="1">
      <alignment horizontal="center" vertical="center"/>
      <protection locked="0"/>
    </xf>
    <xf numFmtId="0" fontId="4" fillId="12" borderId="36" xfId="0" applyFont="1" applyFill="1" applyBorder="1" applyAlignment="1" applyProtection="1">
      <alignment horizontal="center" vertical="center"/>
      <protection locked="0"/>
    </xf>
    <xf numFmtId="0" fontId="4" fillId="12" borderId="37" xfId="0" applyFont="1" applyFill="1" applyBorder="1" applyAlignment="1" applyProtection="1">
      <alignment horizontal="center" vertical="center"/>
      <protection locked="0"/>
    </xf>
    <xf numFmtId="0" fontId="7" fillId="10" borderId="12" xfId="0" applyFont="1" applyFill="1" applyBorder="1" applyAlignment="1" applyProtection="1">
      <alignment horizontal="center"/>
      <protection hidden="1"/>
    </xf>
    <xf numFmtId="0" fontId="7" fillId="10" borderId="13" xfId="0" applyFont="1" applyFill="1" applyBorder="1" applyAlignment="1" applyProtection="1">
      <alignment horizontal="center"/>
      <protection hidden="1"/>
    </xf>
    <xf numFmtId="0" fontId="7" fillId="10" borderId="14" xfId="0" applyFont="1" applyFill="1" applyBorder="1" applyAlignment="1" applyProtection="1">
      <alignment horizontal="center"/>
      <protection hidden="1"/>
    </xf>
    <xf numFmtId="0" fontId="3" fillId="9" borderId="18" xfId="0" applyFont="1" applyFill="1" applyBorder="1" applyAlignment="1" applyProtection="1">
      <alignment horizont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Border="1" applyAlignment="1" applyProtection="1">
      <alignment horizontal="center" vertical="center"/>
      <protection hidden="1"/>
    </xf>
    <xf numFmtId="0" fontId="8" fillId="7" borderId="38" xfId="0" applyFont="1" applyFill="1" applyBorder="1" applyAlignment="1" applyProtection="1">
      <alignment horizontal="right" vertical="center"/>
      <protection hidden="1"/>
    </xf>
    <xf numFmtId="0" fontId="8" fillId="7" borderId="26" xfId="0" applyFont="1" applyFill="1" applyBorder="1" applyAlignment="1" applyProtection="1">
      <alignment horizontal="right" vertical="center"/>
      <protection hidden="1"/>
    </xf>
    <xf numFmtId="0" fontId="8" fillId="7" borderId="39" xfId="0" applyFont="1" applyFill="1" applyBorder="1" applyAlignment="1" applyProtection="1">
      <alignment horizontal="right" vertical="center"/>
      <protection hidden="1"/>
    </xf>
    <xf numFmtId="0" fontId="8" fillId="7" borderId="15" xfId="0" applyFont="1" applyFill="1" applyBorder="1" applyAlignment="1" applyProtection="1">
      <alignment horizontal="right" vertical="center"/>
      <protection hidden="1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right" vertical="center"/>
      <protection hidden="1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7" borderId="40" xfId="0" applyFont="1" applyFill="1" applyBorder="1" applyAlignment="1" applyProtection="1">
      <alignment horizontal="right" vertical="center"/>
      <protection hidden="1"/>
    </xf>
    <xf numFmtId="0" fontId="8" fillId="7" borderId="36" xfId="0" applyFont="1" applyFill="1" applyBorder="1" applyAlignment="1" applyProtection="1">
      <alignment horizontal="right" vertical="center"/>
      <protection hidden="1"/>
    </xf>
    <xf numFmtId="0" fontId="8" fillId="8" borderId="36" xfId="0" applyFont="1" applyFill="1" applyBorder="1" applyAlignment="1" applyProtection="1">
      <alignment horizontal="center"/>
      <protection hidden="1"/>
    </xf>
    <xf numFmtId="0" fontId="3" fillId="9" borderId="23" xfId="0" applyFont="1" applyFill="1" applyBorder="1" applyAlignment="1" applyProtection="1">
      <alignment horizontal="center"/>
      <protection hidden="1"/>
    </xf>
    <xf numFmtId="0" fontId="3" fillId="9" borderId="24" xfId="0" applyFont="1" applyFill="1" applyBorder="1" applyAlignment="1" applyProtection="1">
      <alignment horizontal="center"/>
      <protection hidden="1"/>
    </xf>
    <xf numFmtId="0" fontId="3" fillId="9" borderId="25" xfId="0" applyFont="1" applyFill="1" applyBorder="1" applyAlignment="1" applyProtection="1">
      <alignment horizontal="center"/>
      <protection hidden="1"/>
    </xf>
    <xf numFmtId="0" fontId="3" fillId="9" borderId="26" xfId="0" applyFont="1" applyFill="1" applyBorder="1" applyAlignment="1" applyProtection="1">
      <alignment horizontal="center"/>
      <protection hidden="1"/>
    </xf>
    <xf numFmtId="0" fontId="3" fillId="9" borderId="27" xfId="0" applyFont="1" applyFill="1" applyBorder="1" applyAlignment="1" applyProtection="1">
      <alignment horizontal="center"/>
      <protection hidden="1"/>
    </xf>
    <xf numFmtId="0" fontId="9" fillId="6" borderId="28" xfId="0" applyFont="1" applyFill="1" applyBorder="1" applyAlignment="1" applyProtection="1">
      <alignment horizontal="left" vertical="top"/>
      <protection hidden="1"/>
    </xf>
    <xf numFmtId="0" fontId="9" fillId="6" borderId="0" xfId="0" applyFont="1" applyFill="1" applyBorder="1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1" fontId="3" fillId="0" borderId="5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left" vertical="top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left" vertical="top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9" fillId="0" borderId="5" xfId="0" applyNumberFormat="1" applyFont="1" applyBorder="1" applyAlignment="1" applyProtection="1">
      <alignment horizontal="center" vertical="center"/>
      <protection hidden="1"/>
    </xf>
    <xf numFmtId="1" fontId="23" fillId="0" borderId="5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left" vertical="top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righ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17" fillId="0" borderId="5" xfId="0" applyFont="1" applyBorder="1" applyAlignment="1" applyProtection="1">
      <alignment horizontal="left" vertical="top" wrapText="1"/>
      <protection hidden="1"/>
    </xf>
    <xf numFmtId="1" fontId="23" fillId="0" borderId="9" xfId="0" applyNumberFormat="1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horizontal="left" vertical="top" wrapText="1"/>
      <protection hidden="1"/>
    </xf>
    <xf numFmtId="0" fontId="9" fillId="0" borderId="9" xfId="0" applyFont="1" applyBorder="1" applyAlignment="1" applyProtection="1">
      <alignment horizontal="left" vertical="center"/>
      <protection hidden="1"/>
    </xf>
    <xf numFmtId="0" fontId="9" fillId="0" borderId="10" xfId="0" applyFont="1" applyBorder="1" applyAlignment="1" applyProtection="1">
      <alignment horizontal="left" vertical="center"/>
      <protection hidden="1"/>
    </xf>
    <xf numFmtId="0" fontId="46" fillId="0" borderId="0" xfId="6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7">
    <cellStyle name="Hyperlink" xfId="6" builtinId="8"/>
    <cellStyle name="Normal" xfId="0" builtinId="0"/>
    <cellStyle name="Normal 2" xfId="4"/>
    <cellStyle name="Normal 2 3" xfId="3"/>
    <cellStyle name="Normal 3" xfId="5"/>
    <cellStyle name="Normal 5" xfId="1"/>
    <cellStyle name="Normal 6" xfId="2"/>
  </cellStyles>
  <dxfs count="0"/>
  <tableStyles count="0" defaultTableStyle="TableStyleMedium9" defaultPivotStyle="PivotStyleLight16"/>
  <colors>
    <mruColors>
      <color rgb="FF0000FF"/>
      <color rgb="FF33CC33"/>
      <color rgb="FF99FFCC"/>
      <color rgb="FFCC0099"/>
      <color rgb="FFFFFF99"/>
      <color rgb="FF400E3C"/>
      <color rgb="FF990033"/>
      <color rgb="FFCC00FF"/>
      <color rgb="FFE7E8B6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3</xdr:col>
      <xdr:colOff>47624</xdr:colOff>
      <xdr:row>9</xdr:row>
      <xdr:rowOff>238124</xdr:rowOff>
    </xdr:from>
    <xdr:to>
      <xdr:col>3</xdr:col>
      <xdr:colOff>2324099</xdr:colOff>
      <xdr:row>11</xdr:row>
      <xdr:rowOff>238124</xdr:rowOff>
    </xdr:to>
    <xdr:sp macro="" textlink="">
      <xdr:nvSpPr>
        <xdr:cNvPr id="5" name="Left Arrow 4"/>
        <xdr:cNvSpPr/>
      </xdr:nvSpPr>
      <xdr:spPr>
        <a:xfrm>
          <a:off x="11106149" y="4829174"/>
          <a:ext cx="2276475" cy="695325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6</xdr:row>
      <xdr:rowOff>466725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114299</xdr:colOff>
      <xdr:row>34</xdr:row>
      <xdr:rowOff>209564</xdr:rowOff>
    </xdr:from>
    <xdr:to>
      <xdr:col>17</xdr:col>
      <xdr:colOff>644381</xdr:colOff>
      <xdr:row>34</xdr:row>
      <xdr:rowOff>409583</xdr:rowOff>
    </xdr:to>
    <xdr:sp macro="" textlink="">
      <xdr:nvSpPr>
        <xdr:cNvPr id="7" name="Down Arrow 6"/>
        <xdr:cNvSpPr/>
      </xdr:nvSpPr>
      <xdr:spPr>
        <a:xfrm rot="5400000">
          <a:off x="11233080" y="8407483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638174</xdr:colOff>
      <xdr:row>26</xdr:row>
      <xdr:rowOff>180975</xdr:rowOff>
    </xdr:from>
    <xdr:to>
      <xdr:col>24</xdr:col>
      <xdr:colOff>466724</xdr:colOff>
      <xdr:row>35</xdr:row>
      <xdr:rowOff>133350</xdr:rowOff>
    </xdr:to>
    <xdr:sp macro="" textlink="">
      <xdr:nvSpPr>
        <xdr:cNvPr id="2" name="Flowchart: Multidocument 1"/>
        <xdr:cNvSpPr/>
      </xdr:nvSpPr>
      <xdr:spPr>
        <a:xfrm>
          <a:off x="11591924" y="6638925"/>
          <a:ext cx="4562475" cy="2276475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2021-22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16</xdr:col>
      <xdr:colOff>590549</xdr:colOff>
      <xdr:row>4</xdr:row>
      <xdr:rowOff>228600</xdr:rowOff>
    </xdr:from>
    <xdr:to>
      <xdr:col>24</xdr:col>
      <xdr:colOff>476250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08680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perspectiveHeroicExtremeLeftFacing"/>
          <a:lightRig rig="threePt" dir="t"/>
        </a:scene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 ftlesa lHkh rjg dh dVkSfr;kW o NwV dks ?kVk dj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352425</xdr:colOff>
      <xdr:row>14</xdr:row>
      <xdr:rowOff>66675</xdr:rowOff>
    </xdr:from>
    <xdr:to>
      <xdr:col>25</xdr:col>
      <xdr:colOff>66675</xdr:colOff>
      <xdr:row>17</xdr:row>
      <xdr:rowOff>104775</xdr:rowOff>
    </xdr:to>
    <xdr:sp macro="" textlink="">
      <xdr:nvSpPr>
        <xdr:cNvPr id="4" name="Oval Callout 3"/>
        <xdr:cNvSpPr/>
      </xdr:nvSpPr>
      <xdr:spPr>
        <a:xfrm>
          <a:off x="11982450" y="3609975"/>
          <a:ext cx="4448175" cy="752475"/>
        </a:xfrm>
        <a:prstGeom prst="wedgeEllipseCallout">
          <a:avLst>
            <a:gd name="adj1" fmla="val -71086"/>
            <a:gd name="adj2" fmla="val 12054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bu l=ksa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SHREE/Downloads/abcaus-hra-exemption-calculato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playlist?list=PLmNJTudmvkgL-ZI7qFKfQ6oz6WTNnW31z" TargetMode="Externa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outu.be/1Xh5N3P-vu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22" sqref="D22"/>
    </sheetView>
  </sheetViews>
  <sheetFormatPr defaultColWidth="0" defaultRowHeight="15" zeroHeight="1"/>
  <cols>
    <col min="1" max="1" width="10.375" style="1" customWidth="1"/>
    <col min="2" max="2" width="23.75" style="1" customWidth="1"/>
    <col min="3" max="3" width="111" style="1" customWidth="1"/>
    <col min="4" max="4" width="33.875" style="1" customWidth="1"/>
    <col min="5" max="16384" width="9" style="1" hidden="1"/>
  </cols>
  <sheetData>
    <row r="1" spans="2:4" ht="22.5">
      <c r="C1" s="10" t="s">
        <v>93</v>
      </c>
    </row>
    <row r="2" spans="2:4" ht="15.75" thickBot="1"/>
    <row r="3" spans="2:4" ht="57" customHeight="1" thickTop="1" thickBot="1">
      <c r="B3" s="34" t="s">
        <v>86</v>
      </c>
      <c r="C3" s="34"/>
    </row>
    <row r="4" spans="2:4" ht="24.95" customHeight="1" thickTop="1" thickBot="1">
      <c r="B4" s="35"/>
      <c r="C4" s="11" t="s">
        <v>84</v>
      </c>
    </row>
    <row r="5" spans="2:4" ht="24.95" customHeight="1" thickTop="1" thickBot="1">
      <c r="B5" s="35"/>
      <c r="C5" s="12" t="s">
        <v>85</v>
      </c>
    </row>
    <row r="6" spans="2:4" ht="84.75" customHeight="1" thickTop="1" thickBot="1">
      <c r="B6" s="36"/>
      <c r="C6" s="13" t="s">
        <v>108</v>
      </c>
      <c r="D6" s="16"/>
    </row>
    <row r="7" spans="2:4" ht="66" customHeight="1" thickTop="1" thickBot="1">
      <c r="B7" s="14" t="s">
        <v>83</v>
      </c>
      <c r="C7" s="15" t="s">
        <v>109</v>
      </c>
    </row>
    <row r="8" spans="2:4" ht="24.95" customHeight="1" thickTop="1" thickBot="1">
      <c r="B8" s="39" t="s">
        <v>87</v>
      </c>
      <c r="C8" s="40"/>
      <c r="D8" s="17" t="s">
        <v>94</v>
      </c>
    </row>
    <row r="9" spans="2:4" ht="41.25" customHeight="1" thickTop="1" thickBot="1">
      <c r="B9" s="37" t="s">
        <v>110</v>
      </c>
      <c r="C9" s="38"/>
      <c r="D9" s="17"/>
    </row>
    <row r="10" spans="2:4" ht="24.95" customHeight="1" thickTop="1" thickBot="1">
      <c r="B10" s="41"/>
      <c r="C10" s="41"/>
    </row>
    <row r="11" spans="2:4" ht="30" customHeight="1">
      <c r="B11" s="28" t="s">
        <v>88</v>
      </c>
      <c r="C11" s="29"/>
    </row>
    <row r="12" spans="2:4" ht="30" customHeight="1">
      <c r="B12" s="30" t="s">
        <v>89</v>
      </c>
      <c r="C12" s="31"/>
    </row>
    <row r="13" spans="2:4" ht="30" customHeight="1">
      <c r="B13" s="32" t="s">
        <v>92</v>
      </c>
      <c r="C13" s="33"/>
    </row>
    <row r="14" spans="2:4" ht="30" customHeight="1">
      <c r="B14" s="24" t="s">
        <v>90</v>
      </c>
      <c r="C14" s="25"/>
    </row>
    <row r="15" spans="2:4" ht="30" customHeight="1" thickBot="1">
      <c r="B15" s="26" t="s">
        <v>91</v>
      </c>
      <c r="C15" s="27"/>
    </row>
    <row r="16" spans="2:4" ht="40.5" customHeight="1">
      <c r="D16" s="22" t="s">
        <v>112</v>
      </c>
    </row>
    <row r="17" spans="3:4" ht="26.25" customHeight="1">
      <c r="C17" s="23" t="s">
        <v>95</v>
      </c>
      <c r="D17" s="134" t="s">
        <v>111</v>
      </c>
    </row>
    <row r="18" spans="3:4">
      <c r="C18" s="23"/>
    </row>
    <row r="19" spans="3:4"/>
    <row r="20" spans="3:4" ht="24" customHeight="1">
      <c r="C20" s="20" t="s">
        <v>97</v>
      </c>
    </row>
    <row r="21" spans="3:4"/>
    <row r="22" spans="3:4" ht="33" customHeight="1">
      <c r="C22" s="19" t="s">
        <v>96</v>
      </c>
    </row>
    <row r="23" spans="3:4"/>
    <row r="24" spans="3:4" ht="22.5" customHeight="1">
      <c r="C24" s="21" t="s">
        <v>105</v>
      </c>
    </row>
    <row r="25" spans="3:4" s="2" customFormat="1" ht="15" customHeight="1">
      <c r="C25" s="18"/>
    </row>
    <row r="26" spans="3:4"/>
    <row r="27" spans="3:4"/>
    <row r="28" spans="3:4"/>
    <row r="29" spans="3:4"/>
  </sheetData>
  <sheetProtection password="C1FB" sheet="1" objects="1" scenarios="1" selectLockedCells="1"/>
  <mergeCells count="11">
    <mergeCell ref="B3:C3"/>
    <mergeCell ref="B4:B6"/>
    <mergeCell ref="B9:C9"/>
    <mergeCell ref="B8:C8"/>
    <mergeCell ref="B10:C10"/>
    <mergeCell ref="C17:C18"/>
    <mergeCell ref="B14:C14"/>
    <mergeCell ref="B15:C15"/>
    <mergeCell ref="B11:C11"/>
    <mergeCell ref="B12:C12"/>
    <mergeCell ref="B13:C13"/>
  </mergeCells>
  <hyperlinks>
    <hyperlink ref="B14" r:id="rId1"/>
    <hyperlink ref="C24" r:id="rId2"/>
    <hyperlink ref="C20" r:id="rId3"/>
    <hyperlink ref="D17" r:id="rId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:AA46"/>
  <sheetViews>
    <sheetView showGridLines="0" workbookViewId="0">
      <selection activeCell="M35" sqref="M35:O35"/>
    </sheetView>
  </sheetViews>
  <sheetFormatPr defaultColWidth="0" defaultRowHeight="15" customHeight="1" zeroHeight="1"/>
  <cols>
    <col min="1" max="1" width="7.375" style="1" customWidth="1"/>
    <col min="2" max="12" width="8.75" style="1" customWidth="1"/>
    <col min="13" max="14" width="6.75" style="1" customWidth="1"/>
    <col min="15" max="27" width="8.875" style="1" customWidth="1"/>
    <col min="28" max="16384" width="8.875" style="1" hidden="1"/>
  </cols>
  <sheetData>
    <row r="1" spans="1:17" ht="25.5" customHeight="1">
      <c r="A1" s="3"/>
      <c r="B1" s="69" t="s">
        <v>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3"/>
      <c r="Q1" s="3"/>
    </row>
    <row r="2" spans="1:17" ht="24.75" customHeight="1" thickBot="1">
      <c r="A2" s="3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</row>
    <row r="3" spans="1:17" ht="20.25" thickTop="1" thickBot="1">
      <c r="A3" s="3"/>
      <c r="B3" s="71" t="s">
        <v>6</v>
      </c>
      <c r="C3" s="72"/>
      <c r="D3" s="77" t="s">
        <v>0</v>
      </c>
      <c r="E3" s="78"/>
      <c r="F3" s="78"/>
      <c r="G3" s="78"/>
      <c r="H3" s="78"/>
      <c r="I3" s="79" t="s">
        <v>1</v>
      </c>
      <c r="J3" s="79"/>
      <c r="K3" s="80" t="s">
        <v>2</v>
      </c>
      <c r="L3" s="80"/>
      <c r="M3" s="80"/>
      <c r="N3" s="80"/>
      <c r="O3" s="81"/>
      <c r="P3" s="3"/>
      <c r="Q3" s="3"/>
    </row>
    <row r="4" spans="1:17" ht="19.5" thickTop="1">
      <c r="A4" s="3"/>
      <c r="B4" s="73" t="s">
        <v>7</v>
      </c>
      <c r="C4" s="74"/>
      <c r="D4" s="75" t="s">
        <v>106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3"/>
      <c r="Q4" s="3"/>
    </row>
    <row r="5" spans="1:17" ht="19.5" thickBot="1">
      <c r="A5" s="3"/>
      <c r="B5" s="82" t="s">
        <v>4</v>
      </c>
      <c r="C5" s="83"/>
      <c r="D5" s="80" t="s">
        <v>107</v>
      </c>
      <c r="E5" s="80"/>
      <c r="F5" s="80"/>
      <c r="G5" s="80"/>
      <c r="H5" s="81"/>
      <c r="I5" s="84" t="s">
        <v>8</v>
      </c>
      <c r="J5" s="84"/>
      <c r="K5" s="80" t="s">
        <v>9</v>
      </c>
      <c r="L5" s="80"/>
      <c r="M5" s="80"/>
      <c r="N5" s="80"/>
      <c r="O5" s="81"/>
      <c r="P5" s="3"/>
      <c r="Q5" s="3"/>
    </row>
    <row r="6" spans="1:17" ht="20.25" thickTop="1" thickBo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3"/>
      <c r="Q6" s="3"/>
    </row>
    <row r="7" spans="1:17" ht="19.5" thickTop="1">
      <c r="A7" s="3"/>
      <c r="B7" s="85" t="s">
        <v>60</v>
      </c>
      <c r="C7" s="86"/>
      <c r="D7" s="86"/>
      <c r="E7" s="86"/>
      <c r="F7" s="86"/>
      <c r="G7" s="86"/>
      <c r="H7" s="86"/>
      <c r="I7" s="86"/>
      <c r="J7" s="86"/>
      <c r="K7" s="86"/>
      <c r="L7" s="87"/>
      <c r="M7" s="88" t="s">
        <v>10</v>
      </c>
      <c r="N7" s="88"/>
      <c r="O7" s="89"/>
      <c r="P7" s="3"/>
      <c r="Q7" s="3"/>
    </row>
    <row r="8" spans="1:17" ht="18.75">
      <c r="A8" s="3"/>
      <c r="B8" s="90" t="s">
        <v>61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50">
        <v>0</v>
      </c>
      <c r="N8" s="51"/>
      <c r="O8" s="52"/>
      <c r="P8" s="3"/>
      <c r="Q8" s="3"/>
    </row>
    <row r="9" spans="1:17" ht="18.75">
      <c r="A9" s="3"/>
      <c r="B9" s="90" t="s">
        <v>62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56">
        <v>0</v>
      </c>
      <c r="N9" s="57"/>
      <c r="O9" s="58"/>
      <c r="P9" s="3"/>
      <c r="Q9" s="3"/>
    </row>
    <row r="10" spans="1:17" ht="18.75">
      <c r="A10" s="3"/>
      <c r="B10" s="42" t="s">
        <v>63</v>
      </c>
      <c r="C10" s="43"/>
      <c r="D10" s="43"/>
      <c r="E10" s="43"/>
      <c r="F10" s="43"/>
      <c r="G10" s="43"/>
      <c r="H10" s="43"/>
      <c r="I10" s="43"/>
      <c r="J10" s="43"/>
      <c r="K10" s="43"/>
      <c r="L10" s="68"/>
      <c r="M10" s="45" t="s">
        <v>10</v>
      </c>
      <c r="N10" s="45"/>
      <c r="O10" s="46"/>
      <c r="P10" s="3"/>
      <c r="Q10" s="3"/>
    </row>
    <row r="11" spans="1:17" ht="18.75">
      <c r="A11" s="3"/>
      <c r="B11" s="47" t="s">
        <v>64</v>
      </c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50">
        <v>0</v>
      </c>
      <c r="N11" s="51"/>
      <c r="O11" s="52"/>
      <c r="P11" s="3"/>
      <c r="Q11" s="3"/>
    </row>
    <row r="12" spans="1:17" ht="18.75">
      <c r="A12" s="3"/>
      <c r="B12" s="53" t="s">
        <v>65</v>
      </c>
      <c r="C12" s="54"/>
      <c r="D12" s="54"/>
      <c r="E12" s="54"/>
      <c r="F12" s="54"/>
      <c r="G12" s="54"/>
      <c r="H12" s="54"/>
      <c r="I12" s="54"/>
      <c r="J12" s="54"/>
      <c r="K12" s="54"/>
      <c r="L12" s="55"/>
      <c r="M12" s="56">
        <v>0</v>
      </c>
      <c r="N12" s="57"/>
      <c r="O12" s="58"/>
      <c r="P12" s="3"/>
      <c r="Q12" s="3"/>
    </row>
    <row r="13" spans="1:17" ht="18.75">
      <c r="A13" s="3"/>
      <c r="B13" s="42" t="s">
        <v>66</v>
      </c>
      <c r="C13" s="43"/>
      <c r="D13" s="43"/>
      <c r="E13" s="43"/>
      <c r="F13" s="43"/>
      <c r="G13" s="43"/>
      <c r="H13" s="43"/>
      <c r="I13" s="43"/>
      <c r="J13" s="43"/>
      <c r="K13" s="43"/>
      <c r="L13" s="68"/>
      <c r="M13" s="45" t="s">
        <v>10</v>
      </c>
      <c r="N13" s="45"/>
      <c r="O13" s="46"/>
      <c r="P13" s="3"/>
      <c r="Q13" s="3"/>
    </row>
    <row r="14" spans="1:17" ht="18.75">
      <c r="A14" s="3"/>
      <c r="B14" s="47" t="s">
        <v>67</v>
      </c>
      <c r="C14" s="48"/>
      <c r="D14" s="48"/>
      <c r="E14" s="48"/>
      <c r="F14" s="48"/>
      <c r="G14" s="48"/>
      <c r="H14" s="48"/>
      <c r="I14" s="48"/>
      <c r="J14" s="48"/>
      <c r="K14" s="48"/>
      <c r="L14" s="49"/>
      <c r="M14" s="50">
        <v>0</v>
      </c>
      <c r="N14" s="51"/>
      <c r="O14" s="52"/>
      <c r="P14" s="3"/>
      <c r="Q14" s="3"/>
    </row>
    <row r="15" spans="1:17" ht="18.75">
      <c r="A15" s="3"/>
      <c r="B15" s="53" t="s">
        <v>68</v>
      </c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6">
        <v>0</v>
      </c>
      <c r="N15" s="57"/>
      <c r="O15" s="58"/>
      <c r="P15" s="3"/>
      <c r="Q15" s="3"/>
    </row>
    <row r="16" spans="1:17" ht="18.75">
      <c r="A16" s="3"/>
      <c r="B16" s="42" t="s">
        <v>11</v>
      </c>
      <c r="C16" s="43"/>
      <c r="D16" s="43"/>
      <c r="E16" s="43"/>
      <c r="F16" s="43"/>
      <c r="G16" s="43"/>
      <c r="H16" s="43"/>
      <c r="I16" s="43"/>
      <c r="J16" s="43"/>
      <c r="K16" s="43"/>
      <c r="L16" s="68"/>
      <c r="M16" s="45" t="s">
        <v>10</v>
      </c>
      <c r="N16" s="45"/>
      <c r="O16" s="46"/>
      <c r="P16" s="3"/>
      <c r="Q16" s="3"/>
    </row>
    <row r="17" spans="1:26" ht="18.75">
      <c r="A17" s="3"/>
      <c r="B17" s="47" t="s">
        <v>12</v>
      </c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50">
        <v>0</v>
      </c>
      <c r="N17" s="51"/>
      <c r="O17" s="52"/>
      <c r="P17" s="3"/>
      <c r="Q17" s="3"/>
    </row>
    <row r="18" spans="1:26" ht="18.75">
      <c r="A18" s="3"/>
      <c r="B18" s="53" t="s">
        <v>13</v>
      </c>
      <c r="C18" s="54"/>
      <c r="D18" s="54"/>
      <c r="E18" s="54"/>
      <c r="F18" s="54"/>
      <c r="G18" s="54"/>
      <c r="H18" s="54"/>
      <c r="I18" s="54"/>
      <c r="J18" s="54"/>
      <c r="K18" s="54"/>
      <c r="L18" s="55"/>
      <c r="M18" s="56">
        <v>0</v>
      </c>
      <c r="N18" s="57"/>
      <c r="O18" s="58"/>
      <c r="P18" s="3"/>
      <c r="Q18" s="3"/>
    </row>
    <row r="19" spans="1:26" ht="19.5" thickBot="1">
      <c r="A19" s="3"/>
      <c r="B19" s="42" t="s">
        <v>14</v>
      </c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45" t="s">
        <v>10</v>
      </c>
      <c r="N19" s="45"/>
      <c r="O19" s="46"/>
      <c r="P19" s="3"/>
      <c r="Q19" s="3"/>
    </row>
    <row r="20" spans="1:26" ht="21" thickBot="1">
      <c r="A20" s="3"/>
      <c r="B20" s="47" t="s">
        <v>15</v>
      </c>
      <c r="C20" s="48"/>
      <c r="D20" s="48"/>
      <c r="E20" s="48"/>
      <c r="F20" s="48"/>
      <c r="G20" s="48"/>
      <c r="H20" s="48"/>
      <c r="I20" s="48"/>
      <c r="J20" s="48"/>
      <c r="K20" s="48"/>
      <c r="L20" s="49"/>
      <c r="M20" s="50">
        <v>0</v>
      </c>
      <c r="N20" s="51"/>
      <c r="O20" s="52"/>
      <c r="P20" s="3"/>
      <c r="Q20" s="3"/>
      <c r="T20" s="65" t="s">
        <v>102</v>
      </c>
      <c r="U20" s="66"/>
      <c r="V20" s="66"/>
      <c r="W20" s="66"/>
      <c r="X20" s="66"/>
      <c r="Y20" s="66"/>
      <c r="Z20" s="67"/>
    </row>
    <row r="21" spans="1:26" ht="18.75">
      <c r="A21" s="3"/>
      <c r="B21" s="53" t="s">
        <v>16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56">
        <v>0</v>
      </c>
      <c r="N21" s="57"/>
      <c r="O21" s="58"/>
      <c r="P21" s="3"/>
      <c r="Q21" s="3"/>
    </row>
    <row r="22" spans="1:26" ht="18.75">
      <c r="A22" s="3"/>
      <c r="B22" s="42" t="s">
        <v>17</v>
      </c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5" t="s">
        <v>10</v>
      </c>
      <c r="N22" s="45"/>
      <c r="O22" s="46"/>
      <c r="P22" s="3"/>
      <c r="Q22" s="3"/>
    </row>
    <row r="23" spans="1:26" ht="18.75">
      <c r="A23" s="3"/>
      <c r="B23" s="47" t="s">
        <v>18</v>
      </c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50">
        <v>0</v>
      </c>
      <c r="N23" s="51"/>
      <c r="O23" s="52"/>
      <c r="P23" s="3"/>
      <c r="Q23" s="3"/>
    </row>
    <row r="24" spans="1:26" ht="18.75">
      <c r="A24" s="3"/>
      <c r="B24" s="53" t="s">
        <v>19</v>
      </c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6">
        <v>0</v>
      </c>
      <c r="N24" s="57"/>
      <c r="O24" s="58"/>
      <c r="P24" s="3"/>
      <c r="Q24" s="3"/>
    </row>
    <row r="25" spans="1:26" ht="18.75">
      <c r="A25" s="3"/>
      <c r="B25" s="42" t="s">
        <v>20</v>
      </c>
      <c r="C25" s="43"/>
      <c r="D25" s="43"/>
      <c r="E25" s="43"/>
      <c r="F25" s="43"/>
      <c r="G25" s="43"/>
      <c r="H25" s="43"/>
      <c r="I25" s="43"/>
      <c r="J25" s="43"/>
      <c r="K25" s="43"/>
      <c r="L25" s="44"/>
      <c r="M25" s="45" t="s">
        <v>10</v>
      </c>
      <c r="N25" s="45"/>
      <c r="O25" s="46"/>
      <c r="P25" s="3"/>
      <c r="Q25" s="3"/>
    </row>
    <row r="26" spans="1:26" ht="18.75">
      <c r="A26" s="3"/>
      <c r="B26" s="47" t="s">
        <v>21</v>
      </c>
      <c r="C26" s="48"/>
      <c r="D26" s="48"/>
      <c r="E26" s="48"/>
      <c r="F26" s="48"/>
      <c r="G26" s="48"/>
      <c r="H26" s="48"/>
      <c r="I26" s="48"/>
      <c r="J26" s="48"/>
      <c r="K26" s="48"/>
      <c r="L26" s="49"/>
      <c r="M26" s="50">
        <v>0</v>
      </c>
      <c r="N26" s="51"/>
      <c r="O26" s="52"/>
      <c r="P26" s="3"/>
      <c r="Q26" s="3"/>
    </row>
    <row r="27" spans="1:26" ht="18.75">
      <c r="A27" s="3"/>
      <c r="B27" s="53" t="s">
        <v>22</v>
      </c>
      <c r="C27" s="54"/>
      <c r="D27" s="54"/>
      <c r="E27" s="54"/>
      <c r="F27" s="54"/>
      <c r="G27" s="54"/>
      <c r="H27" s="54"/>
      <c r="I27" s="54"/>
      <c r="J27" s="54"/>
      <c r="K27" s="54"/>
      <c r="L27" s="55"/>
      <c r="M27" s="56">
        <v>0</v>
      </c>
      <c r="N27" s="57"/>
      <c r="O27" s="58"/>
      <c r="P27" s="3"/>
      <c r="Q27" s="3"/>
    </row>
    <row r="28" spans="1:26" ht="18.75">
      <c r="A28" s="3"/>
      <c r="B28" s="42" t="s">
        <v>23</v>
      </c>
      <c r="C28" s="43"/>
      <c r="D28" s="43"/>
      <c r="E28" s="43"/>
      <c r="F28" s="43"/>
      <c r="G28" s="43"/>
      <c r="H28" s="43"/>
      <c r="I28" s="43"/>
      <c r="J28" s="43"/>
      <c r="K28" s="43"/>
      <c r="L28" s="44"/>
      <c r="M28" s="45" t="s">
        <v>10</v>
      </c>
      <c r="N28" s="45"/>
      <c r="O28" s="46"/>
      <c r="P28" s="3"/>
      <c r="Q28" s="3"/>
    </row>
    <row r="29" spans="1:26" ht="18.75">
      <c r="A29" s="3"/>
      <c r="B29" s="47" t="s">
        <v>69</v>
      </c>
      <c r="C29" s="48"/>
      <c r="D29" s="48"/>
      <c r="E29" s="48"/>
      <c r="F29" s="48"/>
      <c r="G29" s="48"/>
      <c r="H29" s="48"/>
      <c r="I29" s="48"/>
      <c r="J29" s="48"/>
      <c r="K29" s="48"/>
      <c r="L29" s="49"/>
      <c r="M29" s="50">
        <v>450000</v>
      </c>
      <c r="N29" s="51"/>
      <c r="O29" s="52"/>
      <c r="P29" s="3"/>
      <c r="Q29" s="3"/>
    </row>
    <row r="30" spans="1:26" ht="18.75">
      <c r="A30" s="3"/>
      <c r="B30" s="53" t="s">
        <v>70</v>
      </c>
      <c r="C30" s="54"/>
      <c r="D30" s="54"/>
      <c r="E30" s="54"/>
      <c r="F30" s="54"/>
      <c r="G30" s="54"/>
      <c r="H30" s="54"/>
      <c r="I30" s="54"/>
      <c r="J30" s="54"/>
      <c r="K30" s="54"/>
      <c r="L30" s="55"/>
      <c r="M30" s="56">
        <v>27000</v>
      </c>
      <c r="N30" s="57"/>
      <c r="O30" s="58"/>
      <c r="P30" s="3"/>
      <c r="Q30" s="3"/>
    </row>
    <row r="31" spans="1:26" ht="18.75">
      <c r="A31" s="3"/>
      <c r="B31" s="42" t="s">
        <v>71</v>
      </c>
      <c r="C31" s="43"/>
      <c r="D31" s="43"/>
      <c r="E31" s="43"/>
      <c r="F31" s="43"/>
      <c r="G31" s="43"/>
      <c r="H31" s="43"/>
      <c r="I31" s="43"/>
      <c r="J31" s="43"/>
      <c r="K31" s="43"/>
      <c r="L31" s="44"/>
      <c r="M31" s="45" t="s">
        <v>10</v>
      </c>
      <c r="N31" s="45"/>
      <c r="O31" s="46"/>
      <c r="P31" s="3"/>
      <c r="Q31" s="3"/>
    </row>
    <row r="32" spans="1:26" ht="18.75">
      <c r="A32" s="3"/>
      <c r="B32" s="47" t="s">
        <v>99</v>
      </c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50">
        <v>550000</v>
      </c>
      <c r="N32" s="51"/>
      <c r="O32" s="52"/>
      <c r="P32" s="3"/>
      <c r="Q32" s="3"/>
    </row>
    <row r="33" spans="1:26" ht="18.75">
      <c r="A33" s="3"/>
      <c r="B33" s="53" t="s">
        <v>100</v>
      </c>
      <c r="C33" s="54"/>
      <c r="D33" s="54"/>
      <c r="E33" s="54"/>
      <c r="F33" s="54"/>
      <c r="G33" s="54"/>
      <c r="H33" s="54"/>
      <c r="I33" s="54"/>
      <c r="J33" s="54"/>
      <c r="K33" s="54"/>
      <c r="L33" s="55"/>
      <c r="M33" s="56">
        <v>25000</v>
      </c>
      <c r="N33" s="57"/>
      <c r="O33" s="58"/>
      <c r="P33" s="3"/>
      <c r="Q33" s="3"/>
    </row>
    <row r="34" spans="1:26" ht="18.75">
      <c r="A34" s="3"/>
      <c r="B34" s="42" t="s">
        <v>98</v>
      </c>
      <c r="C34" s="43"/>
      <c r="D34" s="43"/>
      <c r="E34" s="43"/>
      <c r="F34" s="43"/>
      <c r="G34" s="43"/>
      <c r="H34" s="43"/>
      <c r="I34" s="43"/>
      <c r="J34" s="43"/>
      <c r="K34" s="43"/>
      <c r="L34" s="44"/>
      <c r="M34" s="45" t="s">
        <v>10</v>
      </c>
      <c r="N34" s="45"/>
      <c r="O34" s="46"/>
      <c r="P34" s="3"/>
      <c r="Q34" s="3"/>
    </row>
    <row r="35" spans="1:26" ht="33" customHeight="1" thickBot="1">
      <c r="A35" s="3"/>
      <c r="B35" s="59" t="s">
        <v>101</v>
      </c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62">
        <v>680896</v>
      </c>
      <c r="N35" s="63"/>
      <c r="O35" s="64"/>
      <c r="P35" s="3"/>
      <c r="Q35" s="3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thickTop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26" hidden="1"/>
    <row r="43" spans="1:26" hidden="1"/>
    <row r="44" spans="1:26" hidden="1"/>
    <row r="45" spans="1:26" ht="15" hidden="1" customHeight="1"/>
    <row r="46" spans="1:26" ht="15" hidden="1" customHeight="1"/>
  </sheetData>
  <sheetProtection password="CDF9" sheet="1" objects="1" scenarios="1" selectLockedCells="1"/>
  <mergeCells count="70"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:O2"/>
    <mergeCell ref="B3:C3"/>
    <mergeCell ref="B4:C4"/>
    <mergeCell ref="D4:O4"/>
    <mergeCell ref="D3:H3"/>
    <mergeCell ref="I3:J3"/>
    <mergeCell ref="K3:O3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T20:Z20"/>
    <mergeCell ref="B22:L22"/>
    <mergeCell ref="M22:O22"/>
    <mergeCell ref="B23:L23"/>
    <mergeCell ref="M23:O23"/>
    <mergeCell ref="B21:L21"/>
    <mergeCell ref="M21:O21"/>
    <mergeCell ref="B34:L34"/>
    <mergeCell ref="M34:O34"/>
    <mergeCell ref="B35:L35"/>
    <mergeCell ref="M35:O35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B31:L31"/>
    <mergeCell ref="M31:O31"/>
    <mergeCell ref="B32:L32"/>
    <mergeCell ref="M32:O32"/>
    <mergeCell ref="B33:L33"/>
    <mergeCell ref="M33:O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Q43"/>
  <sheetViews>
    <sheetView showGridLines="0" workbookViewId="0">
      <selection activeCell="B8" sqref="B8:L8"/>
    </sheetView>
  </sheetViews>
  <sheetFormatPr defaultColWidth="0" defaultRowHeight="15" customHeight="1" zeroHeight="1"/>
  <cols>
    <col min="1" max="1" width="5.125" style="1" customWidth="1"/>
    <col min="2" max="2" width="6" style="1" customWidth="1"/>
    <col min="3" max="3" width="5.875" style="1" customWidth="1"/>
    <col min="4" max="7" width="6.75" style="1" customWidth="1"/>
    <col min="8" max="8" width="7.375" style="1" customWidth="1"/>
    <col min="9" max="9" width="8.25" style="1" customWidth="1"/>
    <col min="10" max="11" width="7.375" style="1" customWidth="1"/>
    <col min="12" max="12" width="7" style="1" customWidth="1"/>
    <col min="13" max="13" width="7.625" style="1" customWidth="1"/>
    <col min="14" max="14" width="6.25" style="1" customWidth="1"/>
    <col min="15" max="15" width="6.125" style="1" customWidth="1"/>
    <col min="16" max="19" width="8.875" style="1" customWidth="1"/>
    <col min="20" max="25" width="8.875" style="1" hidden="1" customWidth="1"/>
    <col min="26" max="26" width="9.125" style="1" hidden="1" customWidth="1"/>
    <col min="27" max="16384" width="8.875" style="1" hidden="1"/>
  </cols>
  <sheetData>
    <row r="1" spans="2:15" ht="19.5" customHeight="1">
      <c r="B1" s="135" t="s">
        <v>116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15" ht="30.75" customHeight="1">
      <c r="B2" s="131" t="s">
        <v>113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2:15" ht="15.75">
      <c r="B3" s="125" t="s">
        <v>6</v>
      </c>
      <c r="C3" s="125"/>
      <c r="D3" s="132" t="str">
        <f>UPPER(IF('89 (1) Form'!D3="","",'89 (1) Form'!D3))</f>
        <v>HEERALAL JAT</v>
      </c>
      <c r="E3" s="133"/>
      <c r="F3" s="133"/>
      <c r="G3" s="133"/>
      <c r="H3" s="133"/>
      <c r="I3" s="101" t="s">
        <v>1</v>
      </c>
      <c r="J3" s="101"/>
      <c r="K3" s="126" t="str">
        <f>IF('89 (1) Form'!K3="","",'89 (1) Form'!K3)</f>
        <v>Sr Teacher</v>
      </c>
      <c r="L3" s="126"/>
      <c r="M3" s="126"/>
      <c r="N3" s="126"/>
      <c r="O3" s="126"/>
    </row>
    <row r="4" spans="2:15" ht="15.75">
      <c r="B4" s="125" t="s">
        <v>7</v>
      </c>
      <c r="C4" s="125"/>
      <c r="D4" s="126" t="str">
        <f>IF('89 (1) Form'!D4="","",'89 (1) Form'!D4)</f>
        <v>Chandawal Nagar, Sojat , PALI (RAJ)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2:15" ht="15.75">
      <c r="B5" s="125" t="s">
        <v>4</v>
      </c>
      <c r="C5" s="125"/>
      <c r="D5" s="126" t="str">
        <f>UPPER(IF('89 (1) Form'!D5="","",'89 (1) Form'!D5))</f>
        <v>ABCDE1234F</v>
      </c>
      <c r="E5" s="126"/>
      <c r="F5" s="126"/>
      <c r="G5" s="126"/>
      <c r="H5" s="126"/>
      <c r="I5" s="101" t="s">
        <v>8</v>
      </c>
      <c r="J5" s="101"/>
      <c r="K5" s="126" t="str">
        <f>IF(AND('89 (1) Form'!K5=""),"",UPPER('89 (1) Form'!K5))</f>
        <v xml:space="preserve">INDIAN RESIDENT </v>
      </c>
      <c r="L5" s="126"/>
      <c r="M5" s="126"/>
      <c r="N5" s="126"/>
      <c r="O5" s="126"/>
    </row>
    <row r="6" spans="2:15">
      <c r="B6" s="127" t="s">
        <v>114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2:15" ht="27.75" customHeight="1">
      <c r="B7" s="118" t="s">
        <v>115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28">
        <f>'89 (1) Form'!M9+'89 (1) Form'!M12+'89 (1) Form'!M15+'89 (1) Form'!M18+'89 (1) Form'!M21+'89 (1) Form'!M24+'89 (1) Form'!M27+'89 (1) Form'!M30+'89 (1) Form'!M33</f>
        <v>52000</v>
      </c>
      <c r="N7" s="129"/>
      <c r="O7" s="130"/>
    </row>
    <row r="8" spans="2:15" ht="27" customHeight="1">
      <c r="B8" s="118" t="s">
        <v>24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9" t="s">
        <v>25</v>
      </c>
      <c r="N8" s="120"/>
      <c r="O8" s="121"/>
    </row>
    <row r="9" spans="2:15" ht="26.25" customHeight="1">
      <c r="B9" s="118" t="s">
        <v>26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9" t="s">
        <v>25</v>
      </c>
      <c r="N9" s="120"/>
      <c r="O9" s="121"/>
    </row>
    <row r="10" spans="2:15" ht="18.75" customHeight="1">
      <c r="B10" s="118" t="s">
        <v>27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9" t="s">
        <v>25</v>
      </c>
      <c r="N10" s="120"/>
      <c r="O10" s="121"/>
    </row>
    <row r="11" spans="2:15" ht="18.75" customHeight="1">
      <c r="B11" s="118" t="s">
        <v>28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9" t="s">
        <v>29</v>
      </c>
      <c r="N11" s="120"/>
      <c r="O11" s="121"/>
    </row>
    <row r="12" spans="2:15" ht="18.75">
      <c r="B12" s="122" t="s">
        <v>30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spans="2:15">
      <c r="B13" s="6" t="s">
        <v>31</v>
      </c>
      <c r="C13" s="123" t="str">
        <f>UPPER(IF('89 (1) Form'!D3="","",'89 (1) Form'!D3))</f>
        <v>HEERALAL JAT</v>
      </c>
      <c r="D13" s="123"/>
      <c r="E13" s="123"/>
      <c r="F13" s="123"/>
      <c r="G13" s="124" t="s">
        <v>32</v>
      </c>
      <c r="H13" s="124"/>
      <c r="I13" s="124"/>
      <c r="J13" s="124"/>
      <c r="K13" s="124"/>
      <c r="L13" s="124"/>
      <c r="M13" s="124"/>
      <c r="N13" s="124"/>
      <c r="O13" s="124"/>
    </row>
    <row r="14" spans="2:15">
      <c r="B14" s="124" t="s">
        <v>33</v>
      </c>
      <c r="C14" s="124"/>
      <c r="D14" s="124"/>
      <c r="E14" s="124"/>
    </row>
    <row r="15" spans="2:15">
      <c r="B15" s="112" t="s">
        <v>34</v>
      </c>
      <c r="C15" s="112"/>
      <c r="D15" s="112"/>
      <c r="E15" s="113">
        <f ca="1">TODAY()</f>
        <v>44556</v>
      </c>
      <c r="F15" s="112"/>
    </row>
    <row r="16" spans="2:15">
      <c r="B16" s="1" t="s">
        <v>35</v>
      </c>
      <c r="C16" s="114"/>
      <c r="D16" s="114"/>
    </row>
    <row r="17" spans="2:30">
      <c r="B17" s="1" t="s">
        <v>36</v>
      </c>
      <c r="C17" s="115"/>
      <c r="D17" s="114"/>
      <c r="L17" s="116" t="s">
        <v>37</v>
      </c>
      <c r="M17" s="116"/>
      <c r="N17" s="116"/>
      <c r="O17" s="116"/>
    </row>
    <row r="18" spans="2:30"/>
    <row r="19" spans="2:30" ht="15.75">
      <c r="B19" s="117" t="s">
        <v>38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2:30">
      <c r="B20" s="7"/>
      <c r="C20" s="7"/>
      <c r="D20" s="7"/>
      <c r="E20" s="7"/>
      <c r="F20" s="109" t="s">
        <v>39</v>
      </c>
      <c r="G20" s="109"/>
      <c r="H20" s="109"/>
      <c r="I20" s="109"/>
      <c r="J20" s="109"/>
      <c r="K20" s="109"/>
      <c r="L20" s="7"/>
      <c r="M20" s="7"/>
      <c r="N20" s="7"/>
      <c r="O20" s="7"/>
    </row>
    <row r="21" spans="2:30" ht="15.75">
      <c r="B21" s="102" t="s">
        <v>40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10">
        <f>M23-M22</f>
        <v>628896</v>
      </c>
      <c r="N21" s="110"/>
      <c r="O21" s="110"/>
    </row>
    <row r="22" spans="2:30" ht="15.75">
      <c r="B22" s="102" t="s">
        <v>41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11">
        <f>M7</f>
        <v>52000</v>
      </c>
      <c r="N22" s="111"/>
      <c r="O22" s="111"/>
    </row>
    <row r="23" spans="2:30" ht="15.75">
      <c r="B23" s="104" t="s">
        <v>42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10">
        <f>'89 (1) Form'!M35</f>
        <v>680896</v>
      </c>
      <c r="N23" s="108"/>
      <c r="O23" s="108"/>
      <c r="AA23" s="1">
        <f>ROUND(IF(M23&lt;=250000,0,IF(M23&lt;=500000,(M23-250000)*0.05,IF(M23&lt;=1000000,12500+(M23-500000)*0.2,IF(M23&gt;1000000,112500+(M23-1000000)*0.3,"0")))),0)</f>
        <v>48679</v>
      </c>
      <c r="AB23" s="1">
        <f>IF(AND(M23=0),0,ROUND(IF(AND(M23&lt;=500000),AA23-12500,AA23),0))</f>
        <v>48679</v>
      </c>
      <c r="AC23" s="1">
        <f>ROUND(IF(AND(AB23&lt;=0),0,AB23),0)</f>
        <v>48679</v>
      </c>
      <c r="AD23" s="1">
        <f>ROUND(AC23*4%,0)</f>
        <v>1947</v>
      </c>
    </row>
    <row r="24" spans="2:30" ht="15.75">
      <c r="B24" s="102" t="s">
        <v>43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7">
        <f>AC23+AD23</f>
        <v>50626</v>
      </c>
      <c r="N24" s="107"/>
      <c r="O24" s="107"/>
      <c r="AA24" s="1">
        <f>ROUND(IF(M21&lt;=250000,0,IF(M21&lt;=500000,(M21-250000)*0.05,IF(M21&lt;=1000000,12500+(M21-500000)*0.2,IF(M21&gt;1000000,112500+(M21-1000000)*0.3,"0")))),0)</f>
        <v>38279</v>
      </c>
      <c r="AB24" s="1">
        <f>IF(M21&lt;500001,AA24-MIN(AA24,12500),AA24)</f>
        <v>38279</v>
      </c>
      <c r="AC24" s="1">
        <f>ROUND(IF(AND(AB24&lt;=0),0,AB24),0)</f>
        <v>38279</v>
      </c>
      <c r="AD24" s="1">
        <f>ROUND(AC24*4%,0)</f>
        <v>1531</v>
      </c>
    </row>
    <row r="25" spans="2:30" ht="15.75">
      <c r="B25" s="102" t="s">
        <v>44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8">
        <f>AC24+AD24</f>
        <v>39810</v>
      </c>
      <c r="N25" s="108"/>
      <c r="O25" s="108"/>
    </row>
    <row r="26" spans="2:30" ht="15.75">
      <c r="B26" s="102" t="s">
        <v>45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8">
        <f>M24-M25</f>
        <v>10816</v>
      </c>
      <c r="N26" s="108"/>
      <c r="O26" s="108"/>
    </row>
    <row r="27" spans="2:30" ht="15.75">
      <c r="B27" s="102" t="s">
        <v>46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>
        <f>N42</f>
        <v>5200</v>
      </c>
      <c r="N27" s="103"/>
      <c r="O27" s="103"/>
    </row>
    <row r="28" spans="2:30" ht="18.75">
      <c r="B28" s="104" t="s">
        <v>47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5">
        <f>M26-M27</f>
        <v>5616</v>
      </c>
      <c r="N28" s="105"/>
      <c r="O28" s="105"/>
    </row>
    <row r="29" spans="2:30"/>
    <row r="30" spans="2:30">
      <c r="B30" s="94" t="s">
        <v>48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2:30" s="8" customFormat="1" ht="93.75" customHeight="1">
      <c r="B31" s="106" t="s">
        <v>49</v>
      </c>
      <c r="C31" s="106"/>
      <c r="D31" s="106" t="s">
        <v>50</v>
      </c>
      <c r="E31" s="106"/>
      <c r="F31" s="106" t="s">
        <v>51</v>
      </c>
      <c r="G31" s="106"/>
      <c r="H31" s="106" t="s">
        <v>52</v>
      </c>
      <c r="I31" s="106"/>
      <c r="J31" s="106" t="s">
        <v>53</v>
      </c>
      <c r="K31" s="106"/>
      <c r="L31" s="106" t="s">
        <v>54</v>
      </c>
      <c r="M31" s="106"/>
      <c r="N31" s="106" t="s">
        <v>55</v>
      </c>
      <c r="O31" s="106"/>
    </row>
    <row r="32" spans="2:30">
      <c r="B32" s="101">
        <v>1</v>
      </c>
      <c r="C32" s="101"/>
      <c r="D32" s="101">
        <v>2</v>
      </c>
      <c r="E32" s="101"/>
      <c r="F32" s="101">
        <v>3</v>
      </c>
      <c r="G32" s="101"/>
      <c r="H32" s="101">
        <v>4</v>
      </c>
      <c r="I32" s="101"/>
      <c r="J32" s="101">
        <v>5</v>
      </c>
      <c r="K32" s="101"/>
      <c r="L32" s="101">
        <v>6</v>
      </c>
      <c r="M32" s="101"/>
      <c r="N32" s="101">
        <v>7</v>
      </c>
      <c r="O32" s="101"/>
    </row>
    <row r="33" spans="2:43">
      <c r="B33" s="92" t="s">
        <v>72</v>
      </c>
      <c r="C33" s="92"/>
      <c r="D33" s="93">
        <f>ROUND('89 (1) Form'!M8, -1)</f>
        <v>0</v>
      </c>
      <c r="E33" s="94"/>
      <c r="F33" s="93">
        <f>('89 (1) Form'!M9)</f>
        <v>0</v>
      </c>
      <c r="G33" s="94"/>
      <c r="H33" s="93">
        <f>D33+F33</f>
        <v>0</v>
      </c>
      <c r="I33" s="94"/>
      <c r="J33" s="94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0</v>
      </c>
      <c r="K33" s="94"/>
      <c r="L33" s="94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0</v>
      </c>
      <c r="M33" s="94"/>
      <c r="N33" s="94">
        <f>L33-J33</f>
        <v>0</v>
      </c>
      <c r="O33" s="94"/>
      <c r="AF33" s="9"/>
    </row>
    <row r="34" spans="2:43" s="9" customFormat="1">
      <c r="B34" s="92" t="s">
        <v>73</v>
      </c>
      <c r="C34" s="92"/>
      <c r="D34" s="93">
        <f>ROUND('89 (1) Form'!M11, -1)</f>
        <v>0</v>
      </c>
      <c r="E34" s="94"/>
      <c r="F34" s="93">
        <f>'89 (1) Form'!M12</f>
        <v>0</v>
      </c>
      <c r="G34" s="94"/>
      <c r="H34" s="93">
        <f t="shared" ref="H34:H37" si="0">D34+F34</f>
        <v>0</v>
      </c>
      <c r="I34" s="94"/>
      <c r="J34" s="94">
        <f>AL34</f>
        <v>0</v>
      </c>
      <c r="K34" s="94"/>
      <c r="L34" s="94">
        <f>AQ34</f>
        <v>0</v>
      </c>
      <c r="M34" s="94"/>
      <c r="N34" s="94">
        <f>L34-J34</f>
        <v>0</v>
      </c>
      <c r="O34" s="94"/>
      <c r="AH34" s="9" t="s">
        <v>76</v>
      </c>
      <c r="AI34" s="9">
        <f>IF($D34&gt;1000000, 130000+($D34-1000000)*0.3, IF($D34&gt;500000, 30000+($D34-500000)*0.2, IF($D34&gt;200000, ($D34-200000)*0.1, 0)))</f>
        <v>0</v>
      </c>
      <c r="AJ34" s="9">
        <f>IF(D34&lt;350001,AI34-MIN(AI34,2000),AI34)</f>
        <v>0</v>
      </c>
      <c r="AK34" s="9">
        <f>ROUND(AJ34*0.03, 0)</f>
        <v>0</v>
      </c>
      <c r="AL34" s="9">
        <f t="shared" ref="AL34:AL40" si="1">AJ34+AK34</f>
        <v>0</v>
      </c>
      <c r="AN34" s="9">
        <f>IF($H34&gt;1000000, 130000+($H34-1000000)*0.3, IF($H34&gt;500000, 30000+($H34-500000)*0.2, IF($H34&gt;200000, ($H34-200000)*0.1, 0)))</f>
        <v>0</v>
      </c>
      <c r="AO34" s="9">
        <f>IF(H34&lt;500001,AN34-MIN(AN34,2000),AN34)</f>
        <v>0</v>
      </c>
      <c r="AP34" s="9">
        <f>ROUND(AO34*0.03, 0)</f>
        <v>0</v>
      </c>
      <c r="AQ34" s="9">
        <f t="shared" ref="AQ34:AQ41" si="2">AO34+AP34</f>
        <v>0</v>
      </c>
    </row>
    <row r="35" spans="2:43" s="9" customFormat="1">
      <c r="B35" s="92" t="s">
        <v>74</v>
      </c>
      <c r="C35" s="92"/>
      <c r="D35" s="93">
        <f>ROUND('89 (1) Form'!M14, -1)</f>
        <v>0</v>
      </c>
      <c r="E35" s="94"/>
      <c r="F35" s="93">
        <f>'89 (1) Form'!M15</f>
        <v>0</v>
      </c>
      <c r="G35" s="94"/>
      <c r="H35" s="93">
        <f t="shared" si="0"/>
        <v>0</v>
      </c>
      <c r="I35" s="94"/>
      <c r="J35" s="94">
        <f t="shared" ref="J35:J40" si="3">AL35</f>
        <v>0</v>
      </c>
      <c r="K35" s="94"/>
      <c r="L35" s="94">
        <f t="shared" ref="L35:L40" si="4">AQ35</f>
        <v>0</v>
      </c>
      <c r="M35" s="94"/>
      <c r="N35" s="94">
        <f t="shared" ref="N35:N40" si="5">L35-J35</f>
        <v>0</v>
      </c>
      <c r="O35" s="94"/>
      <c r="AH35" s="9" t="s">
        <v>77</v>
      </c>
      <c r="AI35" s="9">
        <f>IF($D35&gt;1000000, 125000+($D35-1000000)*0.3, IF($D35&gt;500000, 25000+($D35-500000)*0.2, IF($D35&gt;250000, ($D35-250000)*0.1, 0)))</f>
        <v>0</v>
      </c>
      <c r="AJ35" s="9">
        <f>IF(D35&lt;350001,AI35-MIN(AI35,2000),AI35)</f>
        <v>0</v>
      </c>
      <c r="AK35" s="9">
        <f>ROUND(AJ35*0.03, 0)</f>
        <v>0</v>
      </c>
      <c r="AL35" s="9">
        <f t="shared" si="1"/>
        <v>0</v>
      </c>
      <c r="AN35" s="9">
        <f>IF(H35&gt;1000000, 125000+(H35-1000000)*0.3, IF(H35&gt;500000, 25000+(H35-500000)*0.2, IF(H35&gt;250000, (H35-250000)*0.1, 0)))</f>
        <v>0</v>
      </c>
      <c r="AO35" s="9">
        <f>IF(H35&lt;500001,AN35-MIN(AN35,2000),AN35)</f>
        <v>0</v>
      </c>
      <c r="AP35" s="9">
        <f>ROUND(AO35*0.03, 0)</f>
        <v>0</v>
      </c>
      <c r="AQ35" s="9">
        <f t="shared" si="2"/>
        <v>0</v>
      </c>
    </row>
    <row r="36" spans="2:43" s="9" customFormat="1">
      <c r="B36" s="92" t="s">
        <v>56</v>
      </c>
      <c r="C36" s="92"/>
      <c r="D36" s="93">
        <f>ROUND('89 (1) Form'!M17, -1)</f>
        <v>0</v>
      </c>
      <c r="E36" s="94"/>
      <c r="F36" s="93">
        <f>'89 (1) Form'!M18</f>
        <v>0</v>
      </c>
      <c r="G36" s="93"/>
      <c r="H36" s="93">
        <f t="shared" si="0"/>
        <v>0</v>
      </c>
      <c r="I36" s="94"/>
      <c r="J36" s="94">
        <f t="shared" si="3"/>
        <v>0</v>
      </c>
      <c r="K36" s="94"/>
      <c r="L36" s="94">
        <f t="shared" si="4"/>
        <v>0</v>
      </c>
      <c r="M36" s="94"/>
      <c r="N36" s="94">
        <f t="shared" si="5"/>
        <v>0</v>
      </c>
      <c r="O36" s="94"/>
      <c r="AA36" s="1"/>
      <c r="AB36" s="1"/>
      <c r="AC36" s="1"/>
      <c r="AD36" s="1"/>
      <c r="AH36" s="9" t="s">
        <v>78</v>
      </c>
      <c r="AI36" s="9">
        <f>IF($D36&gt;1000000, 125000+($D36-1000000)*0.3, IF($D36&gt;500000, 25000+($D36-500000)*0.2, IF($D36&gt;250000, ($D36-250000)*0.1, 0)))</f>
        <v>0</v>
      </c>
      <c r="AJ36" s="9">
        <f>IF(D36&lt;500001,AI36-MIN(AI36,2000),AI36)</f>
        <v>0</v>
      </c>
      <c r="AK36" s="9">
        <f>ROUND(AJ36*0.03, 0)</f>
        <v>0</v>
      </c>
      <c r="AL36" s="9">
        <f t="shared" si="1"/>
        <v>0</v>
      </c>
      <c r="AN36" s="9">
        <f>IF(H36&gt;1000000, 125000+(H36-1000000)*0.3, IF(H36&gt;500000, 25000+(H36-500000)*0.2, IF(H36&gt;250000, (H36-250000)*0.1, 0)))</f>
        <v>0</v>
      </c>
      <c r="AO36" s="9">
        <f>IF(H36&lt;500001,AN36-MIN(AN36,2000),AN36)</f>
        <v>0</v>
      </c>
      <c r="AP36" s="9">
        <f>ROUND(AO36*0.03, 0)</f>
        <v>0</v>
      </c>
      <c r="AQ36" s="9">
        <f t="shared" si="2"/>
        <v>0</v>
      </c>
    </row>
    <row r="37" spans="2:43" s="9" customFormat="1">
      <c r="B37" s="92" t="s">
        <v>57</v>
      </c>
      <c r="C37" s="92"/>
      <c r="D37" s="93">
        <f>ROUND('89 (1) Form'!M20, -1)</f>
        <v>0</v>
      </c>
      <c r="E37" s="94"/>
      <c r="F37" s="93">
        <f>'89 (1) Form'!M21</f>
        <v>0</v>
      </c>
      <c r="G37" s="93"/>
      <c r="H37" s="93">
        <f t="shared" si="0"/>
        <v>0</v>
      </c>
      <c r="I37" s="94"/>
      <c r="J37" s="94">
        <f t="shared" si="3"/>
        <v>0</v>
      </c>
      <c r="K37" s="94"/>
      <c r="L37" s="94">
        <f t="shared" si="4"/>
        <v>0</v>
      </c>
      <c r="M37" s="94"/>
      <c r="N37" s="94">
        <f t="shared" si="5"/>
        <v>0</v>
      </c>
      <c r="O37" s="94"/>
      <c r="AA37" s="1"/>
      <c r="AB37" s="1"/>
      <c r="AC37" s="1"/>
      <c r="AD37" s="1"/>
      <c r="AH37" s="9" t="s">
        <v>79</v>
      </c>
      <c r="AI37" s="9">
        <f>IF($D37&gt;1000000, 125000+($D37-1000000)*0.3, IF($D37&gt;500000, 25000+($D37-500000)*0.2, IF($D37&gt;250000, ($D37-250000)*0.1, 0)))</f>
        <v>0</v>
      </c>
      <c r="AJ37" s="9">
        <f>IF(D37&lt;500001,AI37-MIN(AI37,5000),AI37)</f>
        <v>0</v>
      </c>
      <c r="AK37" s="9">
        <f>ROUND(AJ37*0.03, 0)</f>
        <v>0</v>
      </c>
      <c r="AL37" s="9">
        <f t="shared" si="1"/>
        <v>0</v>
      </c>
      <c r="AN37" s="9">
        <f>IF(H37&gt;1000000, 125000+(H37-1000000)*0.3, IF(H37&gt;500000, 25000+(H37-500000)*0.2, IF(H37&gt;250000, (H37-250000)*0.1, 0)))</f>
        <v>0</v>
      </c>
      <c r="AO37" s="9">
        <f>IF(H37&lt;500001,AN37-MIN(AN37,5000),AN37)</f>
        <v>0</v>
      </c>
      <c r="AP37" s="9">
        <f>ROUND(AO37*0.03, 0)</f>
        <v>0</v>
      </c>
      <c r="AQ37" s="9">
        <f t="shared" si="2"/>
        <v>0</v>
      </c>
    </row>
    <row r="38" spans="2:43" s="9" customFormat="1">
      <c r="B38" s="92" t="s">
        <v>58</v>
      </c>
      <c r="C38" s="92"/>
      <c r="D38" s="93">
        <f>ROUND('89 (1) Form'!M23, -1)</f>
        <v>0</v>
      </c>
      <c r="E38" s="94"/>
      <c r="F38" s="93">
        <f>'89 (1) Form'!M24</f>
        <v>0</v>
      </c>
      <c r="G38" s="93"/>
      <c r="H38" s="93">
        <f t="shared" ref="H38:H40" si="6">D38+F38</f>
        <v>0</v>
      </c>
      <c r="I38" s="94"/>
      <c r="J38" s="94">
        <f t="shared" si="3"/>
        <v>0</v>
      </c>
      <c r="K38" s="94"/>
      <c r="L38" s="94">
        <f t="shared" si="4"/>
        <v>0</v>
      </c>
      <c r="M38" s="94"/>
      <c r="N38" s="94">
        <f t="shared" si="5"/>
        <v>0</v>
      </c>
      <c r="O38" s="94"/>
      <c r="AA38" s="1"/>
      <c r="AB38" s="1"/>
      <c r="AC38" s="1"/>
      <c r="AD38" s="1"/>
      <c r="AH38" s="9" t="s">
        <v>80</v>
      </c>
      <c r="AI38" s="9">
        <f>IF($D38&gt;1000000, 112500+($D38-1000000)*0.3, IF($D38&gt;500000, 12500+($D38-500000)*0.2, IF($D38&gt;250000, ($D38-250000)*0.05, 0)))</f>
        <v>0</v>
      </c>
      <c r="AJ38" s="9">
        <f>IF(D38&lt;350001,AI38-MIN(AI38,2500),AI38)</f>
        <v>0</v>
      </c>
      <c r="AK38" s="9">
        <f>ROUND(AJ38*0.03, 0)</f>
        <v>0</v>
      </c>
      <c r="AL38" s="9">
        <f t="shared" si="1"/>
        <v>0</v>
      </c>
      <c r="AN38" s="9">
        <f>IF(H38&gt;1000000, 112500+(H38-1000000)*0.3, IF(H38&gt;500000, 12500+(H38-500000)*0.2, IF(H38&gt;250000, (H38-250000)*0.05, 0)))</f>
        <v>0</v>
      </c>
      <c r="AO38" s="9">
        <f>IF(H38&lt;350001,AN38-MIN(AN38,2500),AN38)</f>
        <v>0</v>
      </c>
      <c r="AP38" s="9">
        <f>ROUND(AO38*0.03, 0)</f>
        <v>0</v>
      </c>
      <c r="AQ38" s="9">
        <f t="shared" si="2"/>
        <v>0</v>
      </c>
    </row>
    <row r="39" spans="2:43" s="9" customFormat="1">
      <c r="B39" s="92" t="s">
        <v>59</v>
      </c>
      <c r="C39" s="92"/>
      <c r="D39" s="93">
        <f>ROUND('89 (1) Form'!M26, -1)</f>
        <v>0</v>
      </c>
      <c r="E39" s="94"/>
      <c r="F39" s="93">
        <f>'89 (1) Form'!M27</f>
        <v>0</v>
      </c>
      <c r="G39" s="93"/>
      <c r="H39" s="93">
        <f t="shared" si="6"/>
        <v>0</v>
      </c>
      <c r="I39" s="94"/>
      <c r="J39" s="94">
        <f>AL39</f>
        <v>0</v>
      </c>
      <c r="K39" s="94"/>
      <c r="L39" s="94">
        <f t="shared" si="4"/>
        <v>0</v>
      </c>
      <c r="M39" s="94"/>
      <c r="N39" s="94">
        <f t="shared" si="5"/>
        <v>0</v>
      </c>
      <c r="O39" s="94"/>
      <c r="AA39" s="1"/>
      <c r="AB39" s="1"/>
      <c r="AC39" s="1"/>
      <c r="AD39" s="1"/>
      <c r="AH39" s="9" t="s">
        <v>81</v>
      </c>
      <c r="AI39" s="9">
        <f>IF($D39&gt;1000000, 112500+($D39-1000000)*0.3, IF($D39&gt;500000, 12500+($D39-500000)*0.2, IF($D39&gt;250000, ($D39-250000)*0.05, 0)))</f>
        <v>0</v>
      </c>
      <c r="AJ39" s="9">
        <f>IF(D39&lt;350001,AI39-MIN(AI39,2500),AI39)</f>
        <v>0</v>
      </c>
      <c r="AK39" s="9">
        <f>ROUND(AJ39*0.04, 0)</f>
        <v>0</v>
      </c>
      <c r="AL39" s="9">
        <f t="shared" si="1"/>
        <v>0</v>
      </c>
      <c r="AN39" s="9">
        <f>IF(H39&gt;1000000, 112500+(H39-1000000)*0.3, IF(H39&gt;500000, 12500+(H39-500000)*0.2, IF(H39&gt;250000, (H39-250000)*0.05, 0)))</f>
        <v>0</v>
      </c>
      <c r="AO39" s="9">
        <f>IF(H39&lt;350001,AN39-MIN(AN39,2500),AN39)</f>
        <v>0</v>
      </c>
      <c r="AP39" s="9">
        <f>ROUND(AO39*0.04, 0)</f>
        <v>0</v>
      </c>
      <c r="AQ39" s="9">
        <f t="shared" si="2"/>
        <v>0</v>
      </c>
    </row>
    <row r="40" spans="2:43" s="9" customFormat="1">
      <c r="B40" s="92" t="s">
        <v>75</v>
      </c>
      <c r="C40" s="92"/>
      <c r="D40" s="93">
        <f>ROUND('89 (1) Form'!M29, -1)</f>
        <v>450000</v>
      </c>
      <c r="E40" s="94"/>
      <c r="F40" s="93">
        <f>'89 (1) Form'!M30</f>
        <v>27000</v>
      </c>
      <c r="G40" s="93"/>
      <c r="H40" s="93">
        <f t="shared" si="6"/>
        <v>477000</v>
      </c>
      <c r="I40" s="94"/>
      <c r="J40" s="94">
        <f t="shared" si="3"/>
        <v>0</v>
      </c>
      <c r="K40" s="94"/>
      <c r="L40" s="94">
        <f t="shared" si="4"/>
        <v>0</v>
      </c>
      <c r="M40" s="94"/>
      <c r="N40" s="94">
        <f t="shared" si="5"/>
        <v>0</v>
      </c>
      <c r="O40" s="94"/>
      <c r="AA40" s="1"/>
      <c r="AB40" s="1"/>
      <c r="AC40" s="1"/>
      <c r="AD40" s="1"/>
      <c r="AH40" s="9" t="s">
        <v>82</v>
      </c>
      <c r="AI40" s="9">
        <f>IF($D40&gt;1000000, 112500+($D40-1000000)*0.3, IF($D40&gt;500000, 12500+($D40-500000)*0.2, IF($D40&gt;250000, ($D40-250000)*0.05, 0)))</f>
        <v>10000</v>
      </c>
      <c r="AJ40" s="9">
        <f>IF(D40&lt;500001,AI40-MIN(AI40,12500),AI40)</f>
        <v>0</v>
      </c>
      <c r="AK40" s="9">
        <f>ROUND(AJ40*0.04, 0)</f>
        <v>0</v>
      </c>
      <c r="AL40" s="9">
        <f t="shared" si="1"/>
        <v>0</v>
      </c>
      <c r="AN40" s="9">
        <f>IF(H40&gt;1000000, 112500+(H40-1000000)*0.3, IF(H40&gt;500000, 12500+(H40-500000)*0.2, IF(H40&gt;250000, (H40-250000)*0.05, 0)))</f>
        <v>11350</v>
      </c>
      <c r="AO40" s="9">
        <f>IF(H40&lt;500001,AN40-MIN(AN40,12500),AN40)</f>
        <v>0</v>
      </c>
      <c r="AP40" s="9">
        <f>ROUND(AO40*0.04, 0)</f>
        <v>0</v>
      </c>
      <c r="AQ40" s="9">
        <f t="shared" si="2"/>
        <v>0</v>
      </c>
    </row>
    <row r="41" spans="2:43" s="9" customFormat="1">
      <c r="B41" s="92" t="s">
        <v>104</v>
      </c>
      <c r="C41" s="92"/>
      <c r="D41" s="93">
        <f>ROUND('89 (1) Form'!M32, -1)</f>
        <v>550000</v>
      </c>
      <c r="E41" s="94"/>
      <c r="F41" s="93">
        <f>'89 (1) Form'!M33</f>
        <v>25000</v>
      </c>
      <c r="G41" s="93"/>
      <c r="H41" s="93">
        <f t="shared" ref="H41" si="7">D41+F41</f>
        <v>575000</v>
      </c>
      <c r="I41" s="94"/>
      <c r="J41" s="94">
        <f t="shared" ref="J41" si="8">AL41</f>
        <v>23400</v>
      </c>
      <c r="K41" s="94"/>
      <c r="L41" s="94">
        <f t="shared" ref="L41" si="9">AQ41</f>
        <v>28600</v>
      </c>
      <c r="M41" s="94"/>
      <c r="N41" s="94">
        <f t="shared" ref="N41" si="10">L41-J41</f>
        <v>5200</v>
      </c>
      <c r="O41" s="94"/>
      <c r="AA41" s="1"/>
      <c r="AB41" s="1"/>
      <c r="AC41" s="1"/>
      <c r="AD41" s="1"/>
      <c r="AH41" s="9" t="s">
        <v>103</v>
      </c>
      <c r="AI41" s="9">
        <f>IF($D41&gt;1000000, 112500+($D41-1000000)*0.3, IF($D41&gt;500000, 12500+($D41-500000)*0.2, IF($D41&gt;250000, ($D41-250000)*0.05, 0)))</f>
        <v>22500</v>
      </c>
      <c r="AJ41" s="9">
        <f>IF(D41&lt;500001,AI41-MIN(AI41,12500),AI41)</f>
        <v>22500</v>
      </c>
      <c r="AK41" s="9">
        <f>ROUND(AJ41*0.04, 0)</f>
        <v>900</v>
      </c>
      <c r="AL41" s="9">
        <f t="shared" ref="AL41" si="11">AJ41+AK41</f>
        <v>23400</v>
      </c>
      <c r="AN41" s="9">
        <f>IF(H41&gt;1000000, 112500+(H41-1000000)*0.3, IF(H41&gt;500000, 12500+(H41-500000)*0.2, IF(H41&gt;250000, (H41-250000)*0.05, 0)))</f>
        <v>27500</v>
      </c>
      <c r="AO41" s="9">
        <f>IF(H41&lt;500001,AN41-MIN(AN41,12500),AN41)</f>
        <v>27500</v>
      </c>
      <c r="AP41" s="9">
        <f>ROUND(AO41*0.04, 0)</f>
        <v>1100</v>
      </c>
      <c r="AQ41" s="9">
        <f t="shared" si="2"/>
        <v>28600</v>
      </c>
    </row>
    <row r="42" spans="2:43" ht="18.75">
      <c r="B42" s="95" t="s">
        <v>3</v>
      </c>
      <c r="C42" s="96"/>
      <c r="D42" s="97"/>
      <c r="E42" s="98"/>
      <c r="F42" s="97"/>
      <c r="G42" s="98"/>
      <c r="H42" s="97"/>
      <c r="I42" s="98"/>
      <c r="J42" s="97"/>
      <c r="K42" s="98"/>
      <c r="L42" s="97"/>
      <c r="M42" s="98"/>
      <c r="N42" s="99">
        <f>SUM(N33:O41)</f>
        <v>5200</v>
      </c>
      <c r="O42" s="100"/>
      <c r="AH42" s="9"/>
    </row>
    <row r="43" spans="2:43"/>
  </sheetData>
  <sheetProtection password="CDF9" sheet="1" objects="1" scenarios="1" formatCells="0" formatColumns="0" formatRows="0"/>
  <mergeCells count="135">
    <mergeCell ref="B1:O1"/>
    <mergeCell ref="B2:O2"/>
    <mergeCell ref="B3:C3"/>
    <mergeCell ref="B4:C4"/>
    <mergeCell ref="D4:O4"/>
    <mergeCell ref="B8:L8"/>
    <mergeCell ref="M8:O8"/>
    <mergeCell ref="B9:L9"/>
    <mergeCell ref="M9:O9"/>
    <mergeCell ref="D3:H3"/>
    <mergeCell ref="I3:J3"/>
    <mergeCell ref="K3:O3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7:O37"/>
    <mergeCell ref="B42:C42"/>
    <mergeCell ref="D42:E42"/>
    <mergeCell ref="F42:G42"/>
    <mergeCell ref="H42:I42"/>
    <mergeCell ref="J42:K42"/>
    <mergeCell ref="L42:M42"/>
    <mergeCell ref="N42:O42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B41:C41"/>
    <mergeCell ref="D41:E41"/>
    <mergeCell ref="F41:G41"/>
    <mergeCell ref="H41:I41"/>
    <mergeCell ref="J41:K41"/>
    <mergeCell ref="L41:M41"/>
    <mergeCell ref="N41:O41"/>
    <mergeCell ref="H39:I39"/>
    <mergeCell ref="H40:I40"/>
  </mergeCells>
  <pageMargins left="0.65" right="0.34" top="0.5" bottom="0.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89 (1) Form</vt:lpstr>
      <vt:lpstr>form10E</vt:lpstr>
      <vt:lpstr>form10E!Print_Area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2021-12-26T06:10:15Z</cp:lastPrinted>
  <dcterms:created xsi:type="dcterms:W3CDTF">2020-09-27T00:42:28Z</dcterms:created>
  <dcterms:modified xsi:type="dcterms:W3CDTF">2021-12-26T06:11:03Z</dcterms:modified>
</cp:coreProperties>
</file>